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9768"/>
  </bookViews>
  <sheets>
    <sheet name="AUGUST 2025 TARGE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BJ739" i="1"/>
  <c r="BM731"/>
  <c r="BO729"/>
  <c r="BB729"/>
  <c r="BS728"/>
  <c r="BP728"/>
  <c r="BP729" s="1"/>
  <c r="BK728"/>
  <c r="BL728" s="1"/>
  <c r="BI728"/>
  <c r="BH728"/>
  <c r="BG728"/>
  <c r="BF728"/>
  <c r="BD728"/>
  <c r="BC728"/>
  <c r="BE728" s="1"/>
  <c r="BB728"/>
  <c r="BD727"/>
  <c r="BE727" s="1"/>
  <c r="BC727"/>
  <c r="BO726"/>
  <c r="BP725" s="1"/>
  <c r="BP726" s="1"/>
  <c r="BD726"/>
  <c r="BE726" s="1"/>
  <c r="BC726"/>
  <c r="BB726"/>
  <c r="BS725"/>
  <c r="BN725"/>
  <c r="BI725"/>
  <c r="BH725"/>
  <c r="BF725"/>
  <c r="BG725" s="1"/>
  <c r="BE725"/>
  <c r="BD725"/>
  <c r="BC725"/>
  <c r="BB725"/>
  <c r="BD724"/>
  <c r="BC724"/>
  <c r="BE724" s="1"/>
  <c r="BS723"/>
  <c r="BO723"/>
  <c r="BN723"/>
  <c r="BK723"/>
  <c r="BD723"/>
  <c r="BC723"/>
  <c r="BE723" s="1"/>
  <c r="BB723"/>
  <c r="BS722"/>
  <c r="BP722"/>
  <c r="BL722" s="1"/>
  <c r="BI722"/>
  <c r="BH722"/>
  <c r="BG722"/>
  <c r="BF722"/>
  <c r="BD722"/>
  <c r="BC722"/>
  <c r="BE722" s="1"/>
  <c r="BB722"/>
  <c r="BS721"/>
  <c r="BP721"/>
  <c r="BL721" s="1"/>
  <c r="BI721"/>
  <c r="BH721"/>
  <c r="BF721"/>
  <c r="BG721" s="1"/>
  <c r="BD721"/>
  <c r="BC721"/>
  <c r="BE721" s="1"/>
  <c r="BB721"/>
  <c r="BS720"/>
  <c r="BH720"/>
  <c r="BI720" s="1"/>
  <c r="BG720"/>
  <c r="BF720"/>
  <c r="BD720"/>
  <c r="BC720"/>
  <c r="BE720" s="1"/>
  <c r="BB720"/>
  <c r="BS719"/>
  <c r="BI719"/>
  <c r="BH719"/>
  <c r="BF719"/>
  <c r="BG719" s="1"/>
  <c r="BD719"/>
  <c r="BC719"/>
  <c r="BE719" s="1"/>
  <c r="BB719"/>
  <c r="BS718"/>
  <c r="BH718"/>
  <c r="BI718" s="1"/>
  <c r="BG718"/>
  <c r="BF718"/>
  <c r="BD718"/>
  <c r="BC718"/>
  <c r="BE718" s="1"/>
  <c r="BB718"/>
  <c r="BS717"/>
  <c r="BH717"/>
  <c r="BI717" s="1"/>
  <c r="BG717"/>
  <c r="BF717"/>
  <c r="BD717"/>
  <c r="BC717"/>
  <c r="BE717" s="1"/>
  <c r="BB717"/>
  <c r="BS716"/>
  <c r="BI716"/>
  <c r="BH716"/>
  <c r="BF716"/>
  <c r="BE716"/>
  <c r="BD716"/>
  <c r="BC716"/>
  <c r="BB716"/>
  <c r="BE715"/>
  <c r="BD715"/>
  <c r="BC715"/>
  <c r="BD714"/>
  <c r="BC714"/>
  <c r="BE714" s="1"/>
  <c r="BS713"/>
  <c r="BO713"/>
  <c r="BN713"/>
  <c r="BK713"/>
  <c r="BL712" s="1"/>
  <c r="BE713"/>
  <c r="BD713"/>
  <c r="BC713"/>
  <c r="BB713"/>
  <c r="BS712"/>
  <c r="BP712"/>
  <c r="BI712"/>
  <c r="BH712"/>
  <c r="BG712"/>
  <c r="BF712"/>
  <c r="BD712"/>
  <c r="BC712"/>
  <c r="BE712" s="1"/>
  <c r="BB712"/>
  <c r="BS711"/>
  <c r="BP711"/>
  <c r="BP713" s="1"/>
  <c r="BI711"/>
  <c r="BH711"/>
  <c r="BG711"/>
  <c r="BF711"/>
  <c r="BD711"/>
  <c r="BC711"/>
  <c r="BE711" s="1"/>
  <c r="BB711"/>
  <c r="BS710"/>
  <c r="BP710"/>
  <c r="BI710"/>
  <c r="BH710"/>
  <c r="BH713" s="1"/>
  <c r="BF710"/>
  <c r="BF713" s="1"/>
  <c r="BD710"/>
  <c r="BC710"/>
  <c r="BE710" s="1"/>
  <c r="BB710"/>
  <c r="BE709"/>
  <c r="BD709"/>
  <c r="BC709"/>
  <c r="BE708"/>
  <c r="BD708"/>
  <c r="BC708"/>
  <c r="BS707"/>
  <c r="BO707"/>
  <c r="BN707"/>
  <c r="BK707"/>
  <c r="BL705" s="1"/>
  <c r="BD707"/>
  <c r="BE707" s="1"/>
  <c r="BC707"/>
  <c r="BB707"/>
  <c r="BS706"/>
  <c r="BP706"/>
  <c r="BP707" s="1"/>
  <c r="BL706"/>
  <c r="BH706"/>
  <c r="BI706" s="1"/>
  <c r="BI707" s="1"/>
  <c r="BG706"/>
  <c r="BF706"/>
  <c r="BE706"/>
  <c r="BD706"/>
  <c r="BC706"/>
  <c r="BB706"/>
  <c r="BS705"/>
  <c r="BP705"/>
  <c r="BI705"/>
  <c r="BH705"/>
  <c r="BF705"/>
  <c r="BG705" s="1"/>
  <c r="BG707" s="1"/>
  <c r="BE705"/>
  <c r="BD705"/>
  <c r="BC705"/>
  <c r="BB705"/>
  <c r="BS704"/>
  <c r="BP704"/>
  <c r="BI704"/>
  <c r="BH704"/>
  <c r="BG704"/>
  <c r="BF704"/>
  <c r="BD704"/>
  <c r="BC704"/>
  <c r="BE704" s="1"/>
  <c r="BB704"/>
  <c r="BD703"/>
  <c r="BC703"/>
  <c r="BE703" s="1"/>
  <c r="BD702"/>
  <c r="BC702"/>
  <c r="BE702" s="1"/>
  <c r="BS701"/>
  <c r="BO701"/>
  <c r="BN701"/>
  <c r="BK701"/>
  <c r="BL700" s="1"/>
  <c r="BF701"/>
  <c r="BD701"/>
  <c r="BC701"/>
  <c r="BE701" s="1"/>
  <c r="BB701"/>
  <c r="BS700"/>
  <c r="BP700"/>
  <c r="BI700"/>
  <c r="BH700"/>
  <c r="BG700"/>
  <c r="BF700"/>
  <c r="BD700"/>
  <c r="BC700"/>
  <c r="BE700" s="1"/>
  <c r="BB700"/>
  <c r="BS699"/>
  <c r="BP699"/>
  <c r="BP701" s="1"/>
  <c r="BI699"/>
  <c r="BI701" s="1"/>
  <c r="BH699"/>
  <c r="BH701" s="1"/>
  <c r="BF699"/>
  <c r="BG699" s="1"/>
  <c r="BG701" s="1"/>
  <c r="BD699"/>
  <c r="BC699"/>
  <c r="BE699" s="1"/>
  <c r="BB699"/>
  <c r="BE698"/>
  <c r="BD698"/>
  <c r="BC698"/>
  <c r="BE697"/>
  <c r="BD697"/>
  <c r="BC697"/>
  <c r="BS696"/>
  <c r="BO696"/>
  <c r="BP692" s="1"/>
  <c r="BN696"/>
  <c r="BK696"/>
  <c r="BL694" s="1"/>
  <c r="BF696"/>
  <c r="BE696"/>
  <c r="BD696"/>
  <c r="BC696"/>
  <c r="BB696"/>
  <c r="BS695"/>
  <c r="BP695"/>
  <c r="BL695"/>
  <c r="BH695"/>
  <c r="BI695" s="1"/>
  <c r="BG695"/>
  <c r="BF695"/>
  <c r="BE695"/>
  <c r="BD695"/>
  <c r="BC695"/>
  <c r="BB695"/>
  <c r="BS694"/>
  <c r="BP694"/>
  <c r="BI694"/>
  <c r="BH694"/>
  <c r="BF694"/>
  <c r="BG694" s="1"/>
  <c r="BG696" s="1"/>
  <c r="BD694"/>
  <c r="BC694"/>
  <c r="BE694" s="1"/>
  <c r="BB694"/>
  <c r="BS693"/>
  <c r="BP693"/>
  <c r="BH693"/>
  <c r="BI693" s="1"/>
  <c r="BF693"/>
  <c r="BG693" s="1"/>
  <c r="BE693"/>
  <c r="BD693"/>
  <c r="BC693"/>
  <c r="BB693"/>
  <c r="BS692"/>
  <c r="BI692"/>
  <c r="BH692"/>
  <c r="BF692"/>
  <c r="BG692" s="1"/>
  <c r="BD692"/>
  <c r="BC692"/>
  <c r="BB692"/>
  <c r="BS691"/>
  <c r="BP691"/>
  <c r="BL691" s="1"/>
  <c r="BH691"/>
  <c r="BI691" s="1"/>
  <c r="BF691"/>
  <c r="BG691" s="1"/>
  <c r="BD691"/>
  <c r="BC691"/>
  <c r="BE691" s="1"/>
  <c r="BB691"/>
  <c r="BD690"/>
  <c r="BE690" s="1"/>
  <c r="BC690"/>
  <c r="BS689"/>
  <c r="BH689"/>
  <c r="BI689" s="1"/>
  <c r="BI696" s="1"/>
  <c r="BG689"/>
  <c r="BF689"/>
  <c r="BD689"/>
  <c r="BC689"/>
  <c r="BE689" s="1"/>
  <c r="BD688"/>
  <c r="BC688"/>
  <c r="BE688" s="1"/>
  <c r="BS687"/>
  <c r="BO687"/>
  <c r="BN687"/>
  <c r="BJ687"/>
  <c r="BK687" s="1"/>
  <c r="BL681" s="1"/>
  <c r="BE687"/>
  <c r="BD687"/>
  <c r="BC687"/>
  <c r="BB687"/>
  <c r="BS686"/>
  <c r="BP686"/>
  <c r="BL686"/>
  <c r="BH686"/>
  <c r="BI686" s="1"/>
  <c r="BF686"/>
  <c r="BG686" s="1"/>
  <c r="BE686"/>
  <c r="BD686"/>
  <c r="BC686"/>
  <c r="BB686"/>
  <c r="BS685"/>
  <c r="BP685"/>
  <c r="BL685"/>
  <c r="BI685"/>
  <c r="BH685"/>
  <c r="BG685"/>
  <c r="BF685"/>
  <c r="BE685"/>
  <c r="BD685"/>
  <c r="BC685"/>
  <c r="BB685"/>
  <c r="BS684"/>
  <c r="BP684"/>
  <c r="BL684"/>
  <c r="BI684"/>
  <c r="BH684"/>
  <c r="BF684"/>
  <c r="BG684" s="1"/>
  <c r="BT684" s="1"/>
  <c r="BE684"/>
  <c r="BD684"/>
  <c r="BC684"/>
  <c r="BB684"/>
  <c r="BS683"/>
  <c r="BP683"/>
  <c r="BL683"/>
  <c r="BI683"/>
  <c r="BH683"/>
  <c r="BG683"/>
  <c r="BF683"/>
  <c r="BE683"/>
  <c r="BD683"/>
  <c r="BC683"/>
  <c r="BB683"/>
  <c r="BS682"/>
  <c r="BP682"/>
  <c r="BL682"/>
  <c r="BI682"/>
  <c r="BH682"/>
  <c r="BG682"/>
  <c r="BF682"/>
  <c r="BE682"/>
  <c r="BD682"/>
  <c r="BC682"/>
  <c r="BB682"/>
  <c r="BS681"/>
  <c r="BP681"/>
  <c r="BI681"/>
  <c r="BH681"/>
  <c r="BG681"/>
  <c r="BF681"/>
  <c r="BE681"/>
  <c r="BD681"/>
  <c r="BC681"/>
  <c r="BB681"/>
  <c r="BS680"/>
  <c r="BP680"/>
  <c r="BH680"/>
  <c r="BI680" s="1"/>
  <c r="BG680"/>
  <c r="BF680"/>
  <c r="BE680"/>
  <c r="BD680"/>
  <c r="BC680"/>
  <c r="BB680"/>
  <c r="BS679"/>
  <c r="BP679"/>
  <c r="BL679"/>
  <c r="BI679"/>
  <c r="BH679"/>
  <c r="BG679"/>
  <c r="BT679" s="1"/>
  <c r="BF679"/>
  <c r="BE679"/>
  <c r="BD679"/>
  <c r="BC679"/>
  <c r="BB679"/>
  <c r="BS678"/>
  <c r="BP678"/>
  <c r="BI678"/>
  <c r="BH678"/>
  <c r="BF678"/>
  <c r="BG678" s="1"/>
  <c r="BE678"/>
  <c r="BD678"/>
  <c r="BC678"/>
  <c r="BB678"/>
  <c r="BS677"/>
  <c r="BP677"/>
  <c r="BH677"/>
  <c r="BI677" s="1"/>
  <c r="BG677"/>
  <c r="BF677"/>
  <c r="BE677"/>
  <c r="BD677"/>
  <c r="BC677"/>
  <c r="BB677"/>
  <c r="BS676"/>
  <c r="BP676"/>
  <c r="BL676"/>
  <c r="BH676"/>
  <c r="BI676" s="1"/>
  <c r="BG676"/>
  <c r="BF676"/>
  <c r="BE676"/>
  <c r="BD676"/>
  <c r="BC676"/>
  <c r="BB676"/>
  <c r="BS675"/>
  <c r="BP675"/>
  <c r="BL675"/>
  <c r="BI675"/>
  <c r="BH675"/>
  <c r="BF675"/>
  <c r="BG675" s="1"/>
  <c r="BT675" s="1"/>
  <c r="BE675"/>
  <c r="BD675"/>
  <c r="BC675"/>
  <c r="BB675"/>
  <c r="BS674"/>
  <c r="BP674"/>
  <c r="BL674"/>
  <c r="BH674"/>
  <c r="BI674" s="1"/>
  <c r="BF674"/>
  <c r="BG674" s="1"/>
  <c r="BE674"/>
  <c r="BD674"/>
  <c r="BC674"/>
  <c r="BB674"/>
  <c r="BS673"/>
  <c r="BP673"/>
  <c r="BL673"/>
  <c r="BI673"/>
  <c r="BH673"/>
  <c r="BG673"/>
  <c r="BF673"/>
  <c r="BE673"/>
  <c r="BD673"/>
  <c r="BC673"/>
  <c r="BB673"/>
  <c r="BS672"/>
  <c r="BP672"/>
  <c r="BL672"/>
  <c r="BI672"/>
  <c r="BH672"/>
  <c r="BF672"/>
  <c r="BG672" s="1"/>
  <c r="BT672" s="1"/>
  <c r="BE672"/>
  <c r="BD672"/>
  <c r="BC672"/>
  <c r="BB672"/>
  <c r="BS671"/>
  <c r="BP671"/>
  <c r="BL671"/>
  <c r="BI671"/>
  <c r="BH671"/>
  <c r="BG671"/>
  <c r="BF671"/>
  <c r="BE671"/>
  <c r="BD671"/>
  <c r="BC671"/>
  <c r="BB671"/>
  <c r="BS670"/>
  <c r="BP670"/>
  <c r="BL670"/>
  <c r="BI670"/>
  <c r="BH670"/>
  <c r="BG670"/>
  <c r="BF670"/>
  <c r="BE670"/>
  <c r="BD670"/>
  <c r="BC670"/>
  <c r="BB670"/>
  <c r="BS669"/>
  <c r="BP669"/>
  <c r="BI669"/>
  <c r="BH669"/>
  <c r="BG669"/>
  <c r="BF669"/>
  <c r="BE669"/>
  <c r="BD669"/>
  <c r="BC669"/>
  <c r="BB669"/>
  <c r="BS668"/>
  <c r="BP668"/>
  <c r="BH668"/>
  <c r="BI668" s="1"/>
  <c r="BG668"/>
  <c r="BF668"/>
  <c r="BE668"/>
  <c r="BD668"/>
  <c r="BC668"/>
  <c r="BB668"/>
  <c r="BS667"/>
  <c r="BP667"/>
  <c r="BP687" s="1"/>
  <c r="BL667"/>
  <c r="BI667"/>
  <c r="BH667"/>
  <c r="BH687" s="1"/>
  <c r="BG667"/>
  <c r="BT667" s="1"/>
  <c r="BF667"/>
  <c r="BF687" s="1"/>
  <c r="BE667"/>
  <c r="BD667"/>
  <c r="BC667"/>
  <c r="BB667"/>
  <c r="BH666"/>
  <c r="BI666" s="1"/>
  <c r="BF666"/>
  <c r="BG666" s="1"/>
  <c r="BD666"/>
  <c r="BC666"/>
  <c r="BE666" s="1"/>
  <c r="BD665"/>
  <c r="BE665" s="1"/>
  <c r="BC665"/>
  <c r="BE664"/>
  <c r="BD664"/>
  <c r="BC664"/>
  <c r="BS663"/>
  <c r="BO663"/>
  <c r="BP662" s="1"/>
  <c r="BL662" s="1"/>
  <c r="BN663"/>
  <c r="BK663"/>
  <c r="BD663"/>
  <c r="BC663"/>
  <c r="BE663" s="1"/>
  <c r="BB663"/>
  <c r="BS662"/>
  <c r="BH662"/>
  <c r="BH663" s="1"/>
  <c r="BG662"/>
  <c r="BF662"/>
  <c r="BD662"/>
  <c r="BC662"/>
  <c r="BE662" s="1"/>
  <c r="BB662"/>
  <c r="BS661"/>
  <c r="BI661"/>
  <c r="BH661"/>
  <c r="BG661"/>
  <c r="BG663" s="1"/>
  <c r="BF661"/>
  <c r="BF663" s="1"/>
  <c r="BD661"/>
  <c r="BC661"/>
  <c r="BE661" s="1"/>
  <c r="BB661"/>
  <c r="BD660"/>
  <c r="BE660" s="1"/>
  <c r="BC660"/>
  <c r="BS659"/>
  <c r="BO659"/>
  <c r="BP658" s="1"/>
  <c r="BL658" s="1"/>
  <c r="BN659"/>
  <c r="BK659"/>
  <c r="BH659"/>
  <c r="BF659"/>
  <c r="BD659"/>
  <c r="BC659"/>
  <c r="BE659" s="1"/>
  <c r="BB659"/>
  <c r="BS658"/>
  <c r="BH658"/>
  <c r="BI658" s="1"/>
  <c r="BG658"/>
  <c r="BF658"/>
  <c r="BD658"/>
  <c r="BC658"/>
  <c r="BE658" s="1"/>
  <c r="BB658"/>
  <c r="BS657"/>
  <c r="BP657"/>
  <c r="BL657" s="1"/>
  <c r="BL659" s="1"/>
  <c r="BI657"/>
  <c r="BI659" s="1"/>
  <c r="BH657"/>
  <c r="BF657"/>
  <c r="BG657" s="1"/>
  <c r="BG659" s="1"/>
  <c r="BD657"/>
  <c r="BC657"/>
  <c r="BB657"/>
  <c r="BD656"/>
  <c r="BC656"/>
  <c r="BE656" s="1"/>
  <c r="BE655"/>
  <c r="BD655"/>
  <c r="BC655"/>
  <c r="BS654"/>
  <c r="BO654"/>
  <c r="BN654"/>
  <c r="BK654"/>
  <c r="BL619" s="1"/>
  <c r="BE654"/>
  <c r="BD654"/>
  <c r="BC654"/>
  <c r="BB654"/>
  <c r="BS653"/>
  <c r="BP653"/>
  <c r="BL653" s="1"/>
  <c r="BI653"/>
  <c r="BH653"/>
  <c r="BG653"/>
  <c r="BF653"/>
  <c r="BE653"/>
  <c r="BD653"/>
  <c r="BC653"/>
  <c r="BB653"/>
  <c r="BS652"/>
  <c r="BP652"/>
  <c r="BL652" s="1"/>
  <c r="BI652"/>
  <c r="BH652"/>
  <c r="BG652"/>
  <c r="BF652"/>
  <c r="BE652"/>
  <c r="BD652"/>
  <c r="BC652"/>
  <c r="BB652"/>
  <c r="BS651"/>
  <c r="BP651"/>
  <c r="BL651" s="1"/>
  <c r="BI651"/>
  <c r="BH651"/>
  <c r="BG651"/>
  <c r="BF651"/>
  <c r="BE651"/>
  <c r="BD651"/>
  <c r="BC651"/>
  <c r="BB651"/>
  <c r="BS650"/>
  <c r="BP650"/>
  <c r="BL650"/>
  <c r="BI650"/>
  <c r="BH650"/>
  <c r="BG650"/>
  <c r="BF650"/>
  <c r="BE650"/>
  <c r="BD650"/>
  <c r="BC650"/>
  <c r="BB650"/>
  <c r="BS649"/>
  <c r="BP649"/>
  <c r="BI649"/>
  <c r="BH649"/>
  <c r="BG649"/>
  <c r="BF649"/>
  <c r="BE649"/>
  <c r="BD649"/>
  <c r="BC649"/>
  <c r="BB649"/>
  <c r="BS648"/>
  <c r="BP648"/>
  <c r="BL648" s="1"/>
  <c r="BH648"/>
  <c r="BI648" s="1"/>
  <c r="BG648"/>
  <c r="BF648"/>
  <c r="BE648"/>
  <c r="BD648"/>
  <c r="BC648"/>
  <c r="BB648"/>
  <c r="BS647"/>
  <c r="BP647"/>
  <c r="BL647"/>
  <c r="BI647"/>
  <c r="BH647"/>
  <c r="BG647"/>
  <c r="BT647" s="1"/>
  <c r="BF647"/>
  <c r="BE647"/>
  <c r="BD647"/>
  <c r="BC647"/>
  <c r="BB647"/>
  <c r="BS646"/>
  <c r="BP646"/>
  <c r="BL646"/>
  <c r="BI646"/>
  <c r="BH646"/>
  <c r="BG646"/>
  <c r="BF646"/>
  <c r="BE646"/>
  <c r="BD646"/>
  <c r="BC646"/>
  <c r="BB646"/>
  <c r="BS645"/>
  <c r="BP645"/>
  <c r="BH645"/>
  <c r="BI645" s="1"/>
  <c r="BG645"/>
  <c r="BF645"/>
  <c r="BE645"/>
  <c r="BD645"/>
  <c r="BC645"/>
  <c r="BB645"/>
  <c r="BS644"/>
  <c r="BP644"/>
  <c r="BL644"/>
  <c r="BH644"/>
  <c r="BI644" s="1"/>
  <c r="BG644"/>
  <c r="BF644"/>
  <c r="BE644"/>
  <c r="BD644"/>
  <c r="BC644"/>
  <c r="BB644"/>
  <c r="BS643"/>
  <c r="BP643"/>
  <c r="BL643" s="1"/>
  <c r="BI643"/>
  <c r="BH643"/>
  <c r="BG643"/>
  <c r="BF643"/>
  <c r="BE643"/>
  <c r="BD643"/>
  <c r="BC643"/>
  <c r="BB643"/>
  <c r="BS642"/>
  <c r="BP642"/>
  <c r="BL642" s="1"/>
  <c r="BH642"/>
  <c r="BI642" s="1"/>
  <c r="BG642"/>
  <c r="BF642"/>
  <c r="BE642"/>
  <c r="BD642"/>
  <c r="BC642"/>
  <c r="BB642"/>
  <c r="BS641"/>
  <c r="BP641"/>
  <c r="BL641" s="1"/>
  <c r="BI641"/>
  <c r="BH641"/>
  <c r="BG641"/>
  <c r="BF641"/>
  <c r="BD641"/>
  <c r="BC641"/>
  <c r="BE641" s="1"/>
  <c r="BB641"/>
  <c r="BS640"/>
  <c r="BP640"/>
  <c r="BL640" s="1"/>
  <c r="BI640"/>
  <c r="BH640"/>
  <c r="BG640"/>
  <c r="BF640"/>
  <c r="BD640"/>
  <c r="BC640"/>
  <c r="BE640" s="1"/>
  <c r="BB640"/>
  <c r="BS639"/>
  <c r="BP639"/>
  <c r="BI639"/>
  <c r="BH639"/>
  <c r="BG639"/>
  <c r="BF639"/>
  <c r="BD639"/>
  <c r="BC639"/>
  <c r="BE639" s="1"/>
  <c r="BB639"/>
  <c r="BS638"/>
  <c r="BP638"/>
  <c r="BL638"/>
  <c r="BI638"/>
  <c r="BH638"/>
  <c r="BG638"/>
  <c r="BT638" s="1"/>
  <c r="BF638"/>
  <c r="BD638"/>
  <c r="BC638"/>
  <c r="BE638" s="1"/>
  <c r="BB638"/>
  <c r="BS637"/>
  <c r="BP637"/>
  <c r="BH637"/>
  <c r="BI637" s="1"/>
  <c r="BG637"/>
  <c r="BF637"/>
  <c r="BD637"/>
  <c r="BC637"/>
  <c r="BE637" s="1"/>
  <c r="BB637"/>
  <c r="BS636"/>
  <c r="BP636"/>
  <c r="BL636" s="1"/>
  <c r="BI636"/>
  <c r="BH636"/>
  <c r="BG636"/>
  <c r="BF636"/>
  <c r="BD636"/>
  <c r="BC636"/>
  <c r="BE636" s="1"/>
  <c r="BB636"/>
  <c r="BS635"/>
  <c r="BP635"/>
  <c r="BL635" s="1"/>
  <c r="BI635"/>
  <c r="BH635"/>
  <c r="BG635"/>
  <c r="BF635"/>
  <c r="BD635"/>
  <c r="BC635"/>
  <c r="BE635" s="1"/>
  <c r="BB635"/>
  <c r="BS634"/>
  <c r="BP634"/>
  <c r="BL634" s="1"/>
  <c r="BI634"/>
  <c r="BH634"/>
  <c r="BG634"/>
  <c r="BF634"/>
  <c r="BD634"/>
  <c r="BC634"/>
  <c r="BE634" s="1"/>
  <c r="BB634"/>
  <c r="BS633"/>
  <c r="BP633"/>
  <c r="BI633"/>
  <c r="BH633"/>
  <c r="BG633"/>
  <c r="BF633"/>
  <c r="BD633"/>
  <c r="BC633"/>
  <c r="BE633" s="1"/>
  <c r="BB633"/>
  <c r="BS632"/>
  <c r="BP632"/>
  <c r="BL632"/>
  <c r="BI632"/>
  <c r="BH632"/>
  <c r="BG632"/>
  <c r="BT632" s="1"/>
  <c r="BF632"/>
  <c r="BD632"/>
  <c r="BC632"/>
  <c r="BE632" s="1"/>
  <c r="BB632"/>
  <c r="BS631"/>
  <c r="BP631"/>
  <c r="BH631"/>
  <c r="BI631" s="1"/>
  <c r="BG631"/>
  <c r="BF631"/>
  <c r="BD631"/>
  <c r="BC631"/>
  <c r="BE631" s="1"/>
  <c r="BB631"/>
  <c r="BS630"/>
  <c r="BP630"/>
  <c r="BL630" s="1"/>
  <c r="BI630"/>
  <c r="BH630"/>
  <c r="BG630"/>
  <c r="BF630"/>
  <c r="BD630"/>
  <c r="BC630"/>
  <c r="BE630" s="1"/>
  <c r="BB630"/>
  <c r="BS629"/>
  <c r="BP629"/>
  <c r="BL629" s="1"/>
  <c r="BI629"/>
  <c r="BH629"/>
  <c r="BG629"/>
  <c r="BF629"/>
  <c r="BD629"/>
  <c r="BC629"/>
  <c r="BE629" s="1"/>
  <c r="BB629"/>
  <c r="BS628"/>
  <c r="BP628"/>
  <c r="BL628" s="1"/>
  <c r="BI628"/>
  <c r="BH628"/>
  <c r="BG628"/>
  <c r="BF628"/>
  <c r="BD628"/>
  <c r="BC628"/>
  <c r="BE628" s="1"/>
  <c r="BB628"/>
  <c r="BS627"/>
  <c r="BP627"/>
  <c r="BI627"/>
  <c r="BH627"/>
  <c r="BG627"/>
  <c r="BF627"/>
  <c r="BD627"/>
  <c r="BC627"/>
  <c r="BE627" s="1"/>
  <c r="BB627"/>
  <c r="BS626"/>
  <c r="BP626"/>
  <c r="BL626"/>
  <c r="BI626"/>
  <c r="BH626"/>
  <c r="BG626"/>
  <c r="BT626" s="1"/>
  <c r="BF626"/>
  <c r="BD626"/>
  <c r="BC626"/>
  <c r="BE626" s="1"/>
  <c r="BB626"/>
  <c r="BS625"/>
  <c r="BP625"/>
  <c r="BH625"/>
  <c r="BI625" s="1"/>
  <c r="BG625"/>
  <c r="BF625"/>
  <c r="BD625"/>
  <c r="BC625"/>
  <c r="BE625" s="1"/>
  <c r="BB625"/>
  <c r="BS624"/>
  <c r="BP624"/>
  <c r="BL624" s="1"/>
  <c r="BI624"/>
  <c r="BH624"/>
  <c r="BG624"/>
  <c r="BF624"/>
  <c r="BD624"/>
  <c r="BC624"/>
  <c r="BE624" s="1"/>
  <c r="BB624"/>
  <c r="BS623"/>
  <c r="BP623"/>
  <c r="BL623" s="1"/>
  <c r="BI623"/>
  <c r="BH623"/>
  <c r="BG623"/>
  <c r="BF623"/>
  <c r="BD623"/>
  <c r="BC623"/>
  <c r="BE623" s="1"/>
  <c r="BB623"/>
  <c r="BS622"/>
  <c r="BP622"/>
  <c r="BL622" s="1"/>
  <c r="BI622"/>
  <c r="BH622"/>
  <c r="BG622"/>
  <c r="BF622"/>
  <c r="BD622"/>
  <c r="BC622"/>
  <c r="BE622" s="1"/>
  <c r="BB622"/>
  <c r="BS621"/>
  <c r="BP621"/>
  <c r="BI621"/>
  <c r="BH621"/>
  <c r="BG621"/>
  <c r="BF621"/>
  <c r="BD621"/>
  <c r="BC621"/>
  <c r="BE621" s="1"/>
  <c r="BB621"/>
  <c r="BS620"/>
  <c r="BP620"/>
  <c r="BL620"/>
  <c r="BI620"/>
  <c r="BH620"/>
  <c r="BG620"/>
  <c r="BF620"/>
  <c r="BD620"/>
  <c r="BC620"/>
  <c r="BE620" s="1"/>
  <c r="BS619"/>
  <c r="BP619"/>
  <c r="BI619"/>
  <c r="BI654" s="1"/>
  <c r="BH619"/>
  <c r="BH654" s="1"/>
  <c r="BF619"/>
  <c r="BG619" s="1"/>
  <c r="BG654" s="1"/>
  <c r="BE619"/>
  <c r="BD619"/>
  <c r="BC619"/>
  <c r="BD618"/>
  <c r="BC618"/>
  <c r="BE618" s="1"/>
  <c r="BS617"/>
  <c r="BO617"/>
  <c r="BN617"/>
  <c r="BK617"/>
  <c r="BD617"/>
  <c r="BC617"/>
  <c r="BE617" s="1"/>
  <c r="BB617"/>
  <c r="BS616"/>
  <c r="BL616"/>
  <c r="BI616"/>
  <c r="BH616"/>
  <c r="BG616"/>
  <c r="BF616"/>
  <c r="BE616"/>
  <c r="BD616"/>
  <c r="BC616"/>
  <c r="BB616"/>
  <c r="BS615"/>
  <c r="BI615"/>
  <c r="BH615"/>
  <c r="BG615"/>
  <c r="BF615"/>
  <c r="BD615"/>
  <c r="BE615" s="1"/>
  <c r="BC615"/>
  <c r="BB615"/>
  <c r="BS614"/>
  <c r="BH614"/>
  <c r="BI614" s="1"/>
  <c r="BG614"/>
  <c r="BF614"/>
  <c r="BD614"/>
  <c r="BE614" s="1"/>
  <c r="BC614"/>
  <c r="BB614"/>
  <c r="BS613"/>
  <c r="BL613"/>
  <c r="BI613"/>
  <c r="BH613"/>
  <c r="BF613"/>
  <c r="BG613" s="1"/>
  <c r="BD613"/>
  <c r="BC613"/>
  <c r="BE613" s="1"/>
  <c r="BB613"/>
  <c r="BS612"/>
  <c r="BL612"/>
  <c r="BI612"/>
  <c r="BH612"/>
  <c r="BG612"/>
  <c r="BF612"/>
  <c r="BD612"/>
  <c r="BE612" s="1"/>
  <c r="BC612"/>
  <c r="BS611"/>
  <c r="BL611"/>
  <c r="BH611"/>
  <c r="BI611" s="1"/>
  <c r="BF611"/>
  <c r="BG611" s="1"/>
  <c r="BE611"/>
  <c r="BD611"/>
  <c r="BC611"/>
  <c r="BB611"/>
  <c r="BS610"/>
  <c r="BH610"/>
  <c r="BI610" s="1"/>
  <c r="BG610"/>
  <c r="BF610"/>
  <c r="BD610"/>
  <c r="BC610"/>
  <c r="BE610" s="1"/>
  <c r="BB610"/>
  <c r="BS609"/>
  <c r="BH609"/>
  <c r="BI609" s="1"/>
  <c r="BG609"/>
  <c r="BF609"/>
  <c r="BD609"/>
  <c r="BC609"/>
  <c r="BE609" s="1"/>
  <c r="BD608"/>
  <c r="BC608"/>
  <c r="BE608" s="1"/>
  <c r="BS607"/>
  <c r="BH607"/>
  <c r="BI607" s="1"/>
  <c r="BI617" s="1"/>
  <c r="BG607"/>
  <c r="BF607"/>
  <c r="BD607"/>
  <c r="BC607"/>
  <c r="BE607" s="1"/>
  <c r="BD606"/>
  <c r="BE606" s="1"/>
  <c r="BC606"/>
  <c r="BD605"/>
  <c r="BC605"/>
  <c r="BE605" s="1"/>
  <c r="BS604"/>
  <c r="BO604"/>
  <c r="BN604"/>
  <c r="BK604"/>
  <c r="BD604"/>
  <c r="BC604"/>
  <c r="BE604" s="1"/>
  <c r="BB604"/>
  <c r="BS603"/>
  <c r="BP603"/>
  <c r="BL603" s="1"/>
  <c r="BI603"/>
  <c r="BH603"/>
  <c r="BF603"/>
  <c r="BG603" s="1"/>
  <c r="BD603"/>
  <c r="BC603"/>
  <c r="BE603" s="1"/>
  <c r="BB603"/>
  <c r="BS602"/>
  <c r="BP602"/>
  <c r="BL602"/>
  <c r="BI602"/>
  <c r="BH602"/>
  <c r="BG602"/>
  <c r="BF602"/>
  <c r="BE602"/>
  <c r="BD602"/>
  <c r="BC602"/>
  <c r="BB602"/>
  <c r="BS601"/>
  <c r="BP601"/>
  <c r="BH601"/>
  <c r="BI601" s="1"/>
  <c r="BI604" s="1"/>
  <c r="BG601"/>
  <c r="BF601"/>
  <c r="BE601"/>
  <c r="BD601"/>
  <c r="BC601"/>
  <c r="BB601"/>
  <c r="BS600"/>
  <c r="BP600"/>
  <c r="BH600"/>
  <c r="BI600" s="1"/>
  <c r="BF600"/>
  <c r="BG600" s="1"/>
  <c r="BE600"/>
  <c r="BD600"/>
  <c r="BC600"/>
  <c r="BB600"/>
  <c r="BS599"/>
  <c r="BP599"/>
  <c r="BI599"/>
  <c r="BH599"/>
  <c r="BF599"/>
  <c r="BG599" s="1"/>
  <c r="BD599"/>
  <c r="BC599"/>
  <c r="BE599" s="1"/>
  <c r="BB599"/>
  <c r="BS598"/>
  <c r="BP598"/>
  <c r="BI598"/>
  <c r="BH598"/>
  <c r="BF598"/>
  <c r="BD598"/>
  <c r="BC598"/>
  <c r="BE598" s="1"/>
  <c r="BB598"/>
  <c r="BE597"/>
  <c r="BD597"/>
  <c r="BC597"/>
  <c r="BD596"/>
  <c r="BE596" s="1"/>
  <c r="BC596"/>
  <c r="BS595"/>
  <c r="BO595"/>
  <c r="BP594" s="1"/>
  <c r="BL594" s="1"/>
  <c r="BT594" s="1"/>
  <c r="BN595"/>
  <c r="BK595"/>
  <c r="BE595"/>
  <c r="BD595"/>
  <c r="BC595"/>
  <c r="BB595"/>
  <c r="BS594"/>
  <c r="BI594"/>
  <c r="BH594"/>
  <c r="BF594"/>
  <c r="BG594" s="1"/>
  <c r="BE594"/>
  <c r="BD594"/>
  <c r="BC594"/>
  <c r="BB594"/>
  <c r="BS593"/>
  <c r="BI593"/>
  <c r="BH593"/>
  <c r="BF593"/>
  <c r="BG593" s="1"/>
  <c r="BE593"/>
  <c r="BD593"/>
  <c r="BC593"/>
  <c r="BB593"/>
  <c r="BS592"/>
  <c r="BP592"/>
  <c r="BI592"/>
  <c r="BH592"/>
  <c r="BF592"/>
  <c r="BG592" s="1"/>
  <c r="BE592"/>
  <c r="BD592"/>
  <c r="BC592"/>
  <c r="BB592"/>
  <c r="BS591"/>
  <c r="BP591"/>
  <c r="BL591" s="1"/>
  <c r="BT591" s="1"/>
  <c r="BI591"/>
  <c r="BH591"/>
  <c r="BF591"/>
  <c r="BG591" s="1"/>
  <c r="BE591"/>
  <c r="BD591"/>
  <c r="BC591"/>
  <c r="BB591"/>
  <c r="BS590"/>
  <c r="BP590"/>
  <c r="BL590" s="1"/>
  <c r="BI590"/>
  <c r="BT590" s="1"/>
  <c r="BH590"/>
  <c r="BF590"/>
  <c r="BG590" s="1"/>
  <c r="BE590"/>
  <c r="BD590"/>
  <c r="BC590"/>
  <c r="BB590"/>
  <c r="BS589"/>
  <c r="BP589"/>
  <c r="BL589" s="1"/>
  <c r="BI589"/>
  <c r="BH589"/>
  <c r="BF589"/>
  <c r="BG589" s="1"/>
  <c r="BE589"/>
  <c r="BD589"/>
  <c r="BC589"/>
  <c r="BB589"/>
  <c r="BS588"/>
  <c r="BI588"/>
  <c r="BH588"/>
  <c r="BF588"/>
  <c r="BG588" s="1"/>
  <c r="BE588"/>
  <c r="BD588"/>
  <c r="BC588"/>
  <c r="BB588"/>
  <c r="BS587"/>
  <c r="BI587"/>
  <c r="BH587"/>
  <c r="BF587"/>
  <c r="BG587" s="1"/>
  <c r="BE587"/>
  <c r="BD587"/>
  <c r="BC587"/>
  <c r="BB587"/>
  <c r="BS586"/>
  <c r="BI586"/>
  <c r="BH586"/>
  <c r="BF586"/>
  <c r="BG586" s="1"/>
  <c r="BE586"/>
  <c r="BD586"/>
  <c r="BC586"/>
  <c r="BB586"/>
  <c r="BS585"/>
  <c r="BI585"/>
  <c r="BH585"/>
  <c r="BF585"/>
  <c r="BG585" s="1"/>
  <c r="BE585"/>
  <c r="BD585"/>
  <c r="BC585"/>
  <c r="BB585"/>
  <c r="BS584"/>
  <c r="BI584"/>
  <c r="BH584"/>
  <c r="BF584"/>
  <c r="BG584" s="1"/>
  <c r="BE584"/>
  <c r="BD584"/>
  <c r="BC584"/>
  <c r="BB584"/>
  <c r="BS583"/>
  <c r="BP583"/>
  <c r="BI583"/>
  <c r="BH583"/>
  <c r="BF583"/>
  <c r="BG583" s="1"/>
  <c r="BE583"/>
  <c r="BD583"/>
  <c r="BC583"/>
  <c r="BB583"/>
  <c r="BS582"/>
  <c r="BI582"/>
  <c r="BH582"/>
  <c r="BF582"/>
  <c r="BG582" s="1"/>
  <c r="BE582"/>
  <c r="BD582"/>
  <c r="BC582"/>
  <c r="BB582"/>
  <c r="BS581"/>
  <c r="BI581"/>
  <c r="BH581"/>
  <c r="BF581"/>
  <c r="BG581" s="1"/>
  <c r="BE581"/>
  <c r="BD581"/>
  <c r="BC581"/>
  <c r="BB581"/>
  <c r="BS580"/>
  <c r="BP580"/>
  <c r="BI580"/>
  <c r="BH580"/>
  <c r="BF580"/>
  <c r="BG580" s="1"/>
  <c r="BE580"/>
  <c r="BD580"/>
  <c r="BC580"/>
  <c r="BB580"/>
  <c r="BS579"/>
  <c r="BP579"/>
  <c r="BL579" s="1"/>
  <c r="BT579" s="1"/>
  <c r="BI579"/>
  <c r="BH579"/>
  <c r="BF579"/>
  <c r="BG579" s="1"/>
  <c r="BE579"/>
  <c r="BD579"/>
  <c r="BC579"/>
  <c r="BB579"/>
  <c r="BS578"/>
  <c r="BP578"/>
  <c r="BL578" s="1"/>
  <c r="BI578"/>
  <c r="BH578"/>
  <c r="BF578"/>
  <c r="BG578" s="1"/>
  <c r="BE578"/>
  <c r="BD578"/>
  <c r="BC578"/>
  <c r="BB578"/>
  <c r="BH577"/>
  <c r="BI577" s="1"/>
  <c r="BG577"/>
  <c r="BF577"/>
  <c r="BD577"/>
  <c r="BC577"/>
  <c r="BE577" s="1"/>
  <c r="BB577"/>
  <c r="BS576"/>
  <c r="BI576"/>
  <c r="BH576"/>
  <c r="BF576"/>
  <c r="BG576" s="1"/>
  <c r="BD576"/>
  <c r="BC576"/>
  <c r="BE576" s="1"/>
  <c r="BB576"/>
  <c r="BS575"/>
  <c r="BH575"/>
  <c r="BI575" s="1"/>
  <c r="BG575"/>
  <c r="BF575"/>
  <c r="BD575"/>
  <c r="BC575"/>
  <c r="BE575" s="1"/>
  <c r="BB575"/>
  <c r="BS574"/>
  <c r="BP574"/>
  <c r="BH574"/>
  <c r="BI574" s="1"/>
  <c r="BF574"/>
  <c r="BG574" s="1"/>
  <c r="BD574"/>
  <c r="BC574"/>
  <c r="BE574" s="1"/>
  <c r="BB574"/>
  <c r="BS573"/>
  <c r="BP573"/>
  <c r="BL573" s="1"/>
  <c r="BI573"/>
  <c r="BH573"/>
  <c r="BF573"/>
  <c r="BG573" s="1"/>
  <c r="BT573" s="1"/>
  <c r="BD573"/>
  <c r="BC573"/>
  <c r="BE573" s="1"/>
  <c r="BB573"/>
  <c r="BS572"/>
  <c r="BI572"/>
  <c r="BH572"/>
  <c r="BG572"/>
  <c r="BF572"/>
  <c r="BD572"/>
  <c r="BC572"/>
  <c r="BE572" s="1"/>
  <c r="BB572"/>
  <c r="BS571"/>
  <c r="BH571"/>
  <c r="BI571" s="1"/>
  <c r="BG571"/>
  <c r="BF571"/>
  <c r="BD571"/>
  <c r="BC571"/>
  <c r="BE571" s="1"/>
  <c r="BB571"/>
  <c r="BH570"/>
  <c r="BI570" s="1"/>
  <c r="BF570"/>
  <c r="BG570" s="1"/>
  <c r="BT570" s="1"/>
  <c r="BE570"/>
  <c r="BD570"/>
  <c r="BC570"/>
  <c r="BB570"/>
  <c r="BS569"/>
  <c r="BH569"/>
  <c r="BI569" s="1"/>
  <c r="BG569"/>
  <c r="BF569"/>
  <c r="BD569"/>
  <c r="BC569"/>
  <c r="BE569" s="1"/>
  <c r="BB569"/>
  <c r="BS568"/>
  <c r="BH568"/>
  <c r="BI568" s="1"/>
  <c r="BF568"/>
  <c r="BG568" s="1"/>
  <c r="BD568"/>
  <c r="BE568" s="1"/>
  <c r="BC568"/>
  <c r="BB568"/>
  <c r="BS567"/>
  <c r="BH567"/>
  <c r="BI567" s="1"/>
  <c r="BF567"/>
  <c r="BG567" s="1"/>
  <c r="BD567"/>
  <c r="BC567"/>
  <c r="BE567" s="1"/>
  <c r="BB567"/>
  <c r="BS566"/>
  <c r="BH566"/>
  <c r="BI566" s="1"/>
  <c r="BG566"/>
  <c r="BF566"/>
  <c r="BD566"/>
  <c r="BC566"/>
  <c r="BE566" s="1"/>
  <c r="BB566"/>
  <c r="BS565"/>
  <c r="BH565"/>
  <c r="BI565" s="1"/>
  <c r="BF565"/>
  <c r="BG565" s="1"/>
  <c r="BD565"/>
  <c r="BE565" s="1"/>
  <c r="BC565"/>
  <c r="BB565"/>
  <c r="BS564"/>
  <c r="BH564"/>
  <c r="BI564" s="1"/>
  <c r="BG564"/>
  <c r="BF564"/>
  <c r="BD564"/>
  <c r="BC564"/>
  <c r="BE564" s="1"/>
  <c r="BB564"/>
  <c r="BS563"/>
  <c r="BH563"/>
  <c r="BI563" s="1"/>
  <c r="BG563"/>
  <c r="BF563"/>
  <c r="BD563"/>
  <c r="BC563"/>
  <c r="BE563" s="1"/>
  <c r="BB563"/>
  <c r="BS562"/>
  <c r="BH562"/>
  <c r="BI562" s="1"/>
  <c r="BF562"/>
  <c r="BG562" s="1"/>
  <c r="BD562"/>
  <c r="BE562" s="1"/>
  <c r="BC562"/>
  <c r="BB562"/>
  <c r="BS561"/>
  <c r="BH561"/>
  <c r="BI561" s="1"/>
  <c r="BG561"/>
  <c r="BF561"/>
  <c r="BD561"/>
  <c r="BC561"/>
  <c r="BE561" s="1"/>
  <c r="BB561"/>
  <c r="BS560"/>
  <c r="BH560"/>
  <c r="BI560" s="1"/>
  <c r="BG560"/>
  <c r="BF560"/>
  <c r="BD560"/>
  <c r="BC560"/>
  <c r="BE560" s="1"/>
  <c r="BB560"/>
  <c r="BS559"/>
  <c r="BH559"/>
  <c r="BI559" s="1"/>
  <c r="BF559"/>
  <c r="BG559" s="1"/>
  <c r="BD559"/>
  <c r="BE559" s="1"/>
  <c r="BC559"/>
  <c r="BB559"/>
  <c r="BS558"/>
  <c r="BH558"/>
  <c r="BI558" s="1"/>
  <c r="BG558"/>
  <c r="BF558"/>
  <c r="BD558"/>
  <c r="BC558"/>
  <c r="BE558" s="1"/>
  <c r="BB558"/>
  <c r="BS557"/>
  <c r="BH557"/>
  <c r="BI557" s="1"/>
  <c r="BG557"/>
  <c r="BF557"/>
  <c r="BD557"/>
  <c r="BC557"/>
  <c r="BE557" s="1"/>
  <c r="BB557"/>
  <c r="BS556"/>
  <c r="BH556"/>
  <c r="BI556" s="1"/>
  <c r="BF556"/>
  <c r="BG556" s="1"/>
  <c r="BD556"/>
  <c r="BC556"/>
  <c r="BE556" s="1"/>
  <c r="BB556"/>
  <c r="BS555"/>
  <c r="BH555"/>
  <c r="BI555" s="1"/>
  <c r="BG555"/>
  <c r="BF555"/>
  <c r="BD555"/>
  <c r="BC555"/>
  <c r="BE555" s="1"/>
  <c r="BB555"/>
  <c r="BS554"/>
  <c r="BH554"/>
  <c r="BI554" s="1"/>
  <c r="BG554"/>
  <c r="BF554"/>
  <c r="BD554"/>
  <c r="BC554"/>
  <c r="BE554" s="1"/>
  <c r="BB554"/>
  <c r="BS553"/>
  <c r="BH553"/>
  <c r="BI553" s="1"/>
  <c r="BF553"/>
  <c r="BG553" s="1"/>
  <c r="BD553"/>
  <c r="BC553"/>
  <c r="BE553" s="1"/>
  <c r="BB553"/>
  <c r="BS552"/>
  <c r="BH552"/>
  <c r="BI552" s="1"/>
  <c r="BG552"/>
  <c r="BF552"/>
  <c r="BD552"/>
  <c r="BC552"/>
  <c r="BE552" s="1"/>
  <c r="BB552"/>
  <c r="BS551"/>
  <c r="BH551"/>
  <c r="BI551" s="1"/>
  <c r="BG551"/>
  <c r="BF551"/>
  <c r="BD551"/>
  <c r="BC551"/>
  <c r="BE551" s="1"/>
  <c r="BB551"/>
  <c r="BS550"/>
  <c r="BH550"/>
  <c r="BI550" s="1"/>
  <c r="BF550"/>
  <c r="BG550" s="1"/>
  <c r="BD550"/>
  <c r="BC550"/>
  <c r="BE550" s="1"/>
  <c r="BB550"/>
  <c r="BS549"/>
  <c r="BH549"/>
  <c r="BI549" s="1"/>
  <c r="BG549"/>
  <c r="BF549"/>
  <c r="BD549"/>
  <c r="BC549"/>
  <c r="BE549" s="1"/>
  <c r="BB549"/>
  <c r="BS548"/>
  <c r="BH548"/>
  <c r="BI548" s="1"/>
  <c r="BG548"/>
  <c r="BF548"/>
  <c r="BD548"/>
  <c r="BC548"/>
  <c r="BE548" s="1"/>
  <c r="BB548"/>
  <c r="BS547"/>
  <c r="BH547"/>
  <c r="BI547" s="1"/>
  <c r="BF547"/>
  <c r="BG547" s="1"/>
  <c r="BD547"/>
  <c r="BC547"/>
  <c r="BE547" s="1"/>
  <c r="BB547"/>
  <c r="BS546"/>
  <c r="BH546"/>
  <c r="BI546" s="1"/>
  <c r="BG546"/>
  <c r="BF546"/>
  <c r="BD546"/>
  <c r="BC546"/>
  <c r="BE546" s="1"/>
  <c r="BB546"/>
  <c r="BS545"/>
  <c r="BH545"/>
  <c r="BI545" s="1"/>
  <c r="BG545"/>
  <c r="BF545"/>
  <c r="BD545"/>
  <c r="BC545"/>
  <c r="BE545" s="1"/>
  <c r="BB545"/>
  <c r="BT544"/>
  <c r="BS544"/>
  <c r="BE544"/>
  <c r="BD544"/>
  <c r="BC544"/>
  <c r="BS543"/>
  <c r="BI543"/>
  <c r="BH543"/>
  <c r="BF543"/>
  <c r="BG543" s="1"/>
  <c r="BD543"/>
  <c r="BE543" s="1"/>
  <c r="BC543"/>
  <c r="BB543"/>
  <c r="BS542"/>
  <c r="BP542"/>
  <c r="BL542" s="1"/>
  <c r="BT542" s="1"/>
  <c r="BI542"/>
  <c r="BH542"/>
  <c r="BF542"/>
  <c r="BG542" s="1"/>
  <c r="BD542"/>
  <c r="BE542" s="1"/>
  <c r="BC542"/>
  <c r="BB542"/>
  <c r="BS541"/>
  <c r="BP541"/>
  <c r="BL541" s="1"/>
  <c r="BI541"/>
  <c r="BH541"/>
  <c r="BF541"/>
  <c r="BG541" s="1"/>
  <c r="BD541"/>
  <c r="BE541" s="1"/>
  <c r="BC541"/>
  <c r="BB541"/>
  <c r="BS540"/>
  <c r="BP540"/>
  <c r="BL540" s="1"/>
  <c r="BI540"/>
  <c r="BH540"/>
  <c r="BF540"/>
  <c r="BG540" s="1"/>
  <c r="BT540" s="1"/>
  <c r="BD540"/>
  <c r="BE540" s="1"/>
  <c r="BC540"/>
  <c r="BB540"/>
  <c r="BS539"/>
  <c r="BI539"/>
  <c r="BH539"/>
  <c r="BF539"/>
  <c r="BG539" s="1"/>
  <c r="BD539"/>
  <c r="BE539" s="1"/>
  <c r="BC539"/>
  <c r="BB539"/>
  <c r="BS538"/>
  <c r="BP538"/>
  <c r="BL538" s="1"/>
  <c r="BH538"/>
  <c r="BI538" s="1"/>
  <c r="BF538"/>
  <c r="BG538" s="1"/>
  <c r="BD538"/>
  <c r="BE538" s="1"/>
  <c r="BC538"/>
  <c r="BB538"/>
  <c r="BS537"/>
  <c r="BI537"/>
  <c r="BH537"/>
  <c r="BF537"/>
  <c r="BG537" s="1"/>
  <c r="BD537"/>
  <c r="BE537" s="1"/>
  <c r="BC537"/>
  <c r="BB537"/>
  <c r="BS536"/>
  <c r="BP536"/>
  <c r="BL536" s="1"/>
  <c r="BT536" s="1"/>
  <c r="BI536"/>
  <c r="BH536"/>
  <c r="BF536"/>
  <c r="BG536" s="1"/>
  <c r="BD536"/>
  <c r="BC536"/>
  <c r="BE536" s="1"/>
  <c r="BB536"/>
  <c r="BS535"/>
  <c r="BP535"/>
  <c r="BL535" s="1"/>
  <c r="BI535"/>
  <c r="BH535"/>
  <c r="BF535"/>
  <c r="BG535" s="1"/>
  <c r="BD535"/>
  <c r="BC535"/>
  <c r="BE535" s="1"/>
  <c r="BB535"/>
  <c r="BS534"/>
  <c r="BP534"/>
  <c r="BL534" s="1"/>
  <c r="BI534"/>
  <c r="BH534"/>
  <c r="BF534"/>
  <c r="BG534" s="1"/>
  <c r="BD534"/>
  <c r="BC534"/>
  <c r="BE534" s="1"/>
  <c r="BB534"/>
  <c r="BS533"/>
  <c r="BI533"/>
  <c r="BH533"/>
  <c r="BF533"/>
  <c r="BG533" s="1"/>
  <c r="BD533"/>
  <c r="BC533"/>
  <c r="BE533" s="1"/>
  <c r="BB533"/>
  <c r="BS532"/>
  <c r="BP532"/>
  <c r="BL532" s="1"/>
  <c r="BH532"/>
  <c r="BI532" s="1"/>
  <c r="BF532"/>
  <c r="BG532" s="1"/>
  <c r="BD532"/>
  <c r="BC532"/>
  <c r="BE532" s="1"/>
  <c r="BB532"/>
  <c r="BS531"/>
  <c r="BI531"/>
  <c r="BH531"/>
  <c r="BF531"/>
  <c r="BG531" s="1"/>
  <c r="BD531"/>
  <c r="BC531"/>
  <c r="BE531" s="1"/>
  <c r="BB531"/>
  <c r="BS530"/>
  <c r="BP530"/>
  <c r="BL530" s="1"/>
  <c r="BT530" s="1"/>
  <c r="BI530"/>
  <c r="BH530"/>
  <c r="BF530"/>
  <c r="BG530" s="1"/>
  <c r="BD530"/>
  <c r="BC530"/>
  <c r="BE530" s="1"/>
  <c r="BB530"/>
  <c r="BS529"/>
  <c r="BP529"/>
  <c r="BL529" s="1"/>
  <c r="BI529"/>
  <c r="BH529"/>
  <c r="BF529"/>
  <c r="BG529" s="1"/>
  <c r="BD529"/>
  <c r="BC529"/>
  <c r="BE529" s="1"/>
  <c r="BB529"/>
  <c r="BH528"/>
  <c r="BI528" s="1"/>
  <c r="BF528"/>
  <c r="BG528" s="1"/>
  <c r="BE528"/>
  <c r="BD528"/>
  <c r="BC528"/>
  <c r="BB528"/>
  <c r="BS527"/>
  <c r="BH527"/>
  <c r="BI527" s="1"/>
  <c r="BG527"/>
  <c r="BF527"/>
  <c r="BE527"/>
  <c r="BD527"/>
  <c r="BC527"/>
  <c r="BB527"/>
  <c r="BS526"/>
  <c r="BI526"/>
  <c r="BH526"/>
  <c r="BF526"/>
  <c r="BG526" s="1"/>
  <c r="BE526"/>
  <c r="BD526"/>
  <c r="BC526"/>
  <c r="BB526"/>
  <c r="BS525"/>
  <c r="BI525"/>
  <c r="BH525"/>
  <c r="BF525"/>
  <c r="BG525" s="1"/>
  <c r="BE525"/>
  <c r="BD525"/>
  <c r="BC525"/>
  <c r="BB525"/>
  <c r="BS524"/>
  <c r="BH524"/>
  <c r="BI524" s="1"/>
  <c r="BG524"/>
  <c r="BF524"/>
  <c r="BE524"/>
  <c r="BD524"/>
  <c r="BC524"/>
  <c r="BB524"/>
  <c r="BS523"/>
  <c r="BI523"/>
  <c r="BH523"/>
  <c r="BG523"/>
  <c r="BF523"/>
  <c r="BE523"/>
  <c r="BD523"/>
  <c r="BC523"/>
  <c r="BB523"/>
  <c r="BS522"/>
  <c r="BI522"/>
  <c r="BH522"/>
  <c r="BF522"/>
  <c r="BG522" s="1"/>
  <c r="BE522"/>
  <c r="BD522"/>
  <c r="BC522"/>
  <c r="BB522"/>
  <c r="BS521"/>
  <c r="BI521"/>
  <c r="BH521"/>
  <c r="BG521"/>
  <c r="BF521"/>
  <c r="BE521"/>
  <c r="BD521"/>
  <c r="BC521"/>
  <c r="BB521"/>
  <c r="BS520"/>
  <c r="BH520"/>
  <c r="BI520" s="1"/>
  <c r="BG520"/>
  <c r="BF520"/>
  <c r="BE520"/>
  <c r="BD520"/>
  <c r="BC520"/>
  <c r="BB520"/>
  <c r="BS519"/>
  <c r="BI519"/>
  <c r="BH519"/>
  <c r="BG519"/>
  <c r="BF519"/>
  <c r="BE519"/>
  <c r="BD519"/>
  <c r="BC519"/>
  <c r="BB519"/>
  <c r="BS518"/>
  <c r="BH518"/>
  <c r="BI518" s="1"/>
  <c r="BF518"/>
  <c r="BG518" s="1"/>
  <c r="BE518"/>
  <c r="BD518"/>
  <c r="BC518"/>
  <c r="BB518"/>
  <c r="BS517"/>
  <c r="BI517"/>
  <c r="BH517"/>
  <c r="BG517"/>
  <c r="BF517"/>
  <c r="BE517"/>
  <c r="BD517"/>
  <c r="BC517"/>
  <c r="BB517"/>
  <c r="BS516"/>
  <c r="BH516"/>
  <c r="BI516" s="1"/>
  <c r="BF516"/>
  <c r="BG516" s="1"/>
  <c r="BE516"/>
  <c r="BD516"/>
  <c r="BC516"/>
  <c r="BB516"/>
  <c r="BS515"/>
  <c r="BH515"/>
  <c r="BI515" s="1"/>
  <c r="BG515"/>
  <c r="BF515"/>
  <c r="BE515"/>
  <c r="BD515"/>
  <c r="BC515"/>
  <c r="BB515"/>
  <c r="BS514"/>
  <c r="BI514"/>
  <c r="BH514"/>
  <c r="BF514"/>
  <c r="BG514" s="1"/>
  <c r="BE514"/>
  <c r="BD514"/>
  <c r="BC514"/>
  <c r="BB514"/>
  <c r="BS513"/>
  <c r="BI513"/>
  <c r="BH513"/>
  <c r="BF513"/>
  <c r="BG513" s="1"/>
  <c r="BE513"/>
  <c r="BD513"/>
  <c r="BC513"/>
  <c r="BB513"/>
  <c r="BS512"/>
  <c r="BH512"/>
  <c r="BI512" s="1"/>
  <c r="BG512"/>
  <c r="BF512"/>
  <c r="BE512"/>
  <c r="BD512"/>
  <c r="BC512"/>
  <c r="BB512"/>
  <c r="BE511"/>
  <c r="BD511"/>
  <c r="BC511"/>
  <c r="BD510"/>
  <c r="BC510"/>
  <c r="BE510" s="1"/>
  <c r="BS509"/>
  <c r="BO509"/>
  <c r="BN509"/>
  <c r="BK509"/>
  <c r="BI509"/>
  <c r="BE509"/>
  <c r="BD509"/>
  <c r="BC509"/>
  <c r="BB509"/>
  <c r="BS508"/>
  <c r="BI508"/>
  <c r="BH508"/>
  <c r="BF508"/>
  <c r="BG508" s="1"/>
  <c r="BD508"/>
  <c r="BC508"/>
  <c r="BE508" s="1"/>
  <c r="BB508"/>
  <c r="BS507"/>
  <c r="BI507"/>
  <c r="BH507"/>
  <c r="BF507"/>
  <c r="BG507" s="1"/>
  <c r="BD507"/>
  <c r="BC507"/>
  <c r="BE507" s="1"/>
  <c r="BB507"/>
  <c r="BS506"/>
  <c r="BI506"/>
  <c r="BH506"/>
  <c r="BF506"/>
  <c r="BG506" s="1"/>
  <c r="BD506"/>
  <c r="BC506"/>
  <c r="BE506" s="1"/>
  <c r="BB506"/>
  <c r="BS505"/>
  <c r="BI505"/>
  <c r="BH505"/>
  <c r="BH509" s="1"/>
  <c r="BF505"/>
  <c r="BG505" s="1"/>
  <c r="BG509" s="1"/>
  <c r="BE505"/>
  <c r="BD505"/>
  <c r="BC505"/>
  <c r="BB505"/>
  <c r="BE504"/>
  <c r="BD504"/>
  <c r="BC504"/>
  <c r="BD503"/>
  <c r="BC503"/>
  <c r="BE503" s="1"/>
  <c r="BS502"/>
  <c r="BO502"/>
  <c r="BN502"/>
  <c r="BK502"/>
  <c r="BD502"/>
  <c r="BC502"/>
  <c r="BB502"/>
  <c r="BS501"/>
  <c r="BI501"/>
  <c r="BH501"/>
  <c r="BG501"/>
  <c r="BF501"/>
  <c r="BD501"/>
  <c r="BC501"/>
  <c r="BE501" s="1"/>
  <c r="BB501"/>
  <c r="BH500"/>
  <c r="BI500" s="1"/>
  <c r="BF500"/>
  <c r="BG500" s="1"/>
  <c r="BD500"/>
  <c r="BC500"/>
  <c r="BE500" s="1"/>
  <c r="BB500"/>
  <c r="BS499"/>
  <c r="BI499"/>
  <c r="BH499"/>
  <c r="BG499"/>
  <c r="BF499"/>
  <c r="BD499"/>
  <c r="BC499"/>
  <c r="BE499" s="1"/>
  <c r="BB499"/>
  <c r="BS498"/>
  <c r="BI498"/>
  <c r="BI502" s="1"/>
  <c r="BH498"/>
  <c r="BF498"/>
  <c r="BD498"/>
  <c r="BC498"/>
  <c r="BE498" s="1"/>
  <c r="BB498"/>
  <c r="BE497"/>
  <c r="BD497"/>
  <c r="BC497"/>
  <c r="BD496"/>
  <c r="BC496"/>
  <c r="BE496" s="1"/>
  <c r="BS495"/>
  <c r="BO495"/>
  <c r="BP493" s="1"/>
  <c r="BN495"/>
  <c r="BK495"/>
  <c r="BE495"/>
  <c r="BD495"/>
  <c r="BC495"/>
  <c r="BB495"/>
  <c r="BS494"/>
  <c r="BI494"/>
  <c r="BH494"/>
  <c r="BG494"/>
  <c r="BF494"/>
  <c r="BD494"/>
  <c r="BC494"/>
  <c r="BB494"/>
  <c r="BS493"/>
  <c r="BH493"/>
  <c r="BH495" s="1"/>
  <c r="BG493"/>
  <c r="BG495" s="1"/>
  <c r="BF493"/>
  <c r="BF495" s="1"/>
  <c r="BD493"/>
  <c r="BC493"/>
  <c r="BE493" s="1"/>
  <c r="BB493"/>
  <c r="BD492"/>
  <c r="BC492"/>
  <c r="BE492" s="1"/>
  <c r="BD491"/>
  <c r="BC491"/>
  <c r="BE491" s="1"/>
  <c r="BS490"/>
  <c r="BO490"/>
  <c r="BP489" s="1"/>
  <c r="BP490" s="1"/>
  <c r="BN490"/>
  <c r="BK490"/>
  <c r="BL488" s="1"/>
  <c r="BL490" s="1"/>
  <c r="BH490"/>
  <c r="BD490"/>
  <c r="BC490"/>
  <c r="BE490" s="1"/>
  <c r="BB490"/>
  <c r="BS489"/>
  <c r="BL489"/>
  <c r="BI489"/>
  <c r="BH489"/>
  <c r="BF489"/>
  <c r="BG489" s="1"/>
  <c r="BE489"/>
  <c r="BD489"/>
  <c r="BC489"/>
  <c r="BB489"/>
  <c r="BS488"/>
  <c r="BP488"/>
  <c r="BI488"/>
  <c r="BI490" s="1"/>
  <c r="BH488"/>
  <c r="BF488"/>
  <c r="BG488" s="1"/>
  <c r="BG490" s="1"/>
  <c r="BD488"/>
  <c r="BC488"/>
  <c r="BE488" s="1"/>
  <c r="BB488"/>
  <c r="BE487"/>
  <c r="BD487"/>
  <c r="BC487"/>
  <c r="BD486"/>
  <c r="BC486"/>
  <c r="BE486" s="1"/>
  <c r="BS485"/>
  <c r="BO485"/>
  <c r="BP483" s="1"/>
  <c r="BN485"/>
  <c r="BD485"/>
  <c r="BC485"/>
  <c r="BE485" s="1"/>
  <c r="BB485"/>
  <c r="BS484"/>
  <c r="BP484"/>
  <c r="BH484"/>
  <c r="BI484" s="1"/>
  <c r="BG484"/>
  <c r="BF484"/>
  <c r="BE484"/>
  <c r="BD484"/>
  <c r="BC484"/>
  <c r="BS483"/>
  <c r="BK483"/>
  <c r="BH483"/>
  <c r="BI483" s="1"/>
  <c r="BI485" s="1"/>
  <c r="BF483"/>
  <c r="BF485" s="1"/>
  <c r="BE483"/>
  <c r="BD483"/>
  <c r="BC483"/>
  <c r="BB483"/>
  <c r="BD482"/>
  <c r="BC482"/>
  <c r="BD481"/>
  <c r="BC481"/>
  <c r="BE481" s="1"/>
  <c r="BS480"/>
  <c r="BO480"/>
  <c r="BN480"/>
  <c r="BK480"/>
  <c r="BJ480"/>
  <c r="BE480"/>
  <c r="BD480"/>
  <c r="BC480"/>
  <c r="BB480"/>
  <c r="BS479"/>
  <c r="BH479"/>
  <c r="BI479" s="1"/>
  <c r="BG479"/>
  <c r="BF479"/>
  <c r="BE479"/>
  <c r="BD479"/>
  <c r="BC479"/>
  <c r="BS478"/>
  <c r="BI478"/>
  <c r="BH478"/>
  <c r="BF478"/>
  <c r="BG478" s="1"/>
  <c r="BD478"/>
  <c r="BC478"/>
  <c r="BE478" s="1"/>
  <c r="BB478"/>
  <c r="BS477"/>
  <c r="BI477"/>
  <c r="BH477"/>
  <c r="BG477"/>
  <c r="BF477"/>
  <c r="BE477"/>
  <c r="BD477"/>
  <c r="BC477"/>
  <c r="BB477"/>
  <c r="BS476"/>
  <c r="BP476"/>
  <c r="BL476" s="1"/>
  <c r="BH476"/>
  <c r="BI476" s="1"/>
  <c r="BG476"/>
  <c r="BF476"/>
  <c r="BD476"/>
  <c r="BC476"/>
  <c r="BE476" s="1"/>
  <c r="BB476"/>
  <c r="BS475"/>
  <c r="BP475"/>
  <c r="BL475"/>
  <c r="BI475"/>
  <c r="BH475"/>
  <c r="BG475"/>
  <c r="BF475"/>
  <c r="BD475"/>
  <c r="BC475"/>
  <c r="BE475" s="1"/>
  <c r="BB475"/>
  <c r="BS474"/>
  <c r="BH474"/>
  <c r="BI474" s="1"/>
  <c r="BG474"/>
  <c r="BF474"/>
  <c r="BE474"/>
  <c r="BD474"/>
  <c r="BC474"/>
  <c r="BB474"/>
  <c r="BS473"/>
  <c r="BH473"/>
  <c r="BI473" s="1"/>
  <c r="BF473"/>
  <c r="BG473" s="1"/>
  <c r="BE473"/>
  <c r="BD473"/>
  <c r="BC473"/>
  <c r="BB473"/>
  <c r="BS472"/>
  <c r="BH472"/>
  <c r="BI472" s="1"/>
  <c r="BG472"/>
  <c r="BF472"/>
  <c r="BE472"/>
  <c r="BD472"/>
  <c r="BC472"/>
  <c r="BB472"/>
  <c r="BS471"/>
  <c r="BH471"/>
  <c r="BI471" s="1"/>
  <c r="BG471"/>
  <c r="BF471"/>
  <c r="BD471"/>
  <c r="BC471"/>
  <c r="BE471" s="1"/>
  <c r="BB471"/>
  <c r="BS470"/>
  <c r="BI470"/>
  <c r="BH470"/>
  <c r="BF470"/>
  <c r="BG470" s="1"/>
  <c r="BE470"/>
  <c r="BD470"/>
  <c r="BC470"/>
  <c r="BB470"/>
  <c r="BS469"/>
  <c r="BI469"/>
  <c r="BH469"/>
  <c r="BF469"/>
  <c r="BG469" s="1"/>
  <c r="BE469"/>
  <c r="BD469"/>
  <c r="BC469"/>
  <c r="BB469"/>
  <c r="BS468"/>
  <c r="BH468"/>
  <c r="BG468"/>
  <c r="BF468"/>
  <c r="BD468"/>
  <c r="BC468"/>
  <c r="BE468" s="1"/>
  <c r="BB468"/>
  <c r="BS467"/>
  <c r="BI467"/>
  <c r="BH467"/>
  <c r="BG467"/>
  <c r="BF467"/>
  <c r="BD467"/>
  <c r="BC467"/>
  <c r="BE467" s="1"/>
  <c r="BB467"/>
  <c r="BE466"/>
  <c r="BD466"/>
  <c r="BC466"/>
  <c r="BE465"/>
  <c r="BD465"/>
  <c r="BC465"/>
  <c r="BS464"/>
  <c r="BO464"/>
  <c r="BN464"/>
  <c r="BK464"/>
  <c r="BL426" s="1"/>
  <c r="BD464"/>
  <c r="BC464"/>
  <c r="BE464" s="1"/>
  <c r="BB464"/>
  <c r="BS463"/>
  <c r="BP463"/>
  <c r="BH463"/>
  <c r="BI463" s="1"/>
  <c r="BG463"/>
  <c r="BF463"/>
  <c r="BD463"/>
  <c r="BC463"/>
  <c r="BE463" s="1"/>
  <c r="BB463"/>
  <c r="BS462"/>
  <c r="BP462"/>
  <c r="BI462"/>
  <c r="BH462"/>
  <c r="BG462"/>
  <c r="BF462"/>
  <c r="BD462"/>
  <c r="BC462"/>
  <c r="BE462" s="1"/>
  <c r="BB462"/>
  <c r="BS461"/>
  <c r="BP461"/>
  <c r="BL461" s="1"/>
  <c r="BH461"/>
  <c r="BI461" s="1"/>
  <c r="BG461"/>
  <c r="BF461"/>
  <c r="BD461"/>
  <c r="BC461"/>
  <c r="BE461" s="1"/>
  <c r="BB461"/>
  <c r="BH460"/>
  <c r="BI460" s="1"/>
  <c r="BF460"/>
  <c r="BG460" s="1"/>
  <c r="BT460" s="1"/>
  <c r="BE460"/>
  <c r="BD460"/>
  <c r="BC460"/>
  <c r="BB460"/>
  <c r="BS459"/>
  <c r="BP459"/>
  <c r="BH459"/>
  <c r="BI459" s="1"/>
  <c r="BF459"/>
  <c r="BG459" s="1"/>
  <c r="BD459"/>
  <c r="BE459" s="1"/>
  <c r="BC459"/>
  <c r="BB459"/>
  <c r="BS458"/>
  <c r="BP458"/>
  <c r="BI458"/>
  <c r="BH458"/>
  <c r="BF458"/>
  <c r="BG458" s="1"/>
  <c r="BD458"/>
  <c r="BE458" s="1"/>
  <c r="BC458"/>
  <c r="BB458"/>
  <c r="BS457"/>
  <c r="BP457"/>
  <c r="BH457"/>
  <c r="BI457" s="1"/>
  <c r="BG457"/>
  <c r="BF457"/>
  <c r="BD457"/>
  <c r="BE457" s="1"/>
  <c r="BC457"/>
  <c r="BB457"/>
  <c r="BS456"/>
  <c r="BP456"/>
  <c r="BI456"/>
  <c r="BH456"/>
  <c r="BF456"/>
  <c r="BG456" s="1"/>
  <c r="BE456"/>
  <c r="BD456"/>
  <c r="BC456"/>
  <c r="BB456"/>
  <c r="BS455"/>
  <c r="BP455"/>
  <c r="BH455"/>
  <c r="BI455" s="1"/>
  <c r="BG455"/>
  <c r="BF455"/>
  <c r="BD455"/>
  <c r="BE455" s="1"/>
  <c r="BC455"/>
  <c r="BB455"/>
  <c r="BS454"/>
  <c r="BP454"/>
  <c r="BH454"/>
  <c r="BI454" s="1"/>
  <c r="BF454"/>
  <c r="BG454" s="1"/>
  <c r="BE454"/>
  <c r="BD454"/>
  <c r="BC454"/>
  <c r="BB454"/>
  <c r="BS453"/>
  <c r="BP453"/>
  <c r="BH453"/>
  <c r="BI453" s="1"/>
  <c r="BF453"/>
  <c r="BG453" s="1"/>
  <c r="BD453"/>
  <c r="BE453" s="1"/>
  <c r="BC453"/>
  <c r="BB453"/>
  <c r="BT452"/>
  <c r="BE452"/>
  <c r="BD452"/>
  <c r="BC452"/>
  <c r="BB452"/>
  <c r="BS451"/>
  <c r="BP451"/>
  <c r="BL451" s="1"/>
  <c r="BI451"/>
  <c r="BT451" s="1"/>
  <c r="BH451"/>
  <c r="BG451"/>
  <c r="BF451"/>
  <c r="BE451"/>
  <c r="BD451"/>
  <c r="BC451"/>
  <c r="BB451"/>
  <c r="BS450"/>
  <c r="BP450"/>
  <c r="BL450" s="1"/>
  <c r="BI450"/>
  <c r="BH450"/>
  <c r="BG450"/>
  <c r="BF450"/>
  <c r="BE450"/>
  <c r="BD450"/>
  <c r="BC450"/>
  <c r="BB450"/>
  <c r="BT449"/>
  <c r="BH449"/>
  <c r="BF449"/>
  <c r="BD449"/>
  <c r="BE449" s="1"/>
  <c r="BC449"/>
  <c r="BB449"/>
  <c r="BS448"/>
  <c r="BP448"/>
  <c r="BI448"/>
  <c r="BH448"/>
  <c r="BF448"/>
  <c r="BG448" s="1"/>
  <c r="BD448"/>
  <c r="BE448" s="1"/>
  <c r="BC448"/>
  <c r="BB448"/>
  <c r="BT447"/>
  <c r="BE447"/>
  <c r="BD447"/>
  <c r="BC447"/>
  <c r="BB447"/>
  <c r="BS446"/>
  <c r="BP446"/>
  <c r="BI446"/>
  <c r="BH446"/>
  <c r="BG446"/>
  <c r="BF446"/>
  <c r="BE446"/>
  <c r="BD446"/>
  <c r="BC446"/>
  <c r="BB446"/>
  <c r="BS445"/>
  <c r="BP445"/>
  <c r="BI445"/>
  <c r="BH445"/>
  <c r="BG445"/>
  <c r="BF445"/>
  <c r="BE445"/>
  <c r="BD445"/>
  <c r="BC445"/>
  <c r="BB445"/>
  <c r="BH444"/>
  <c r="BI444" s="1"/>
  <c r="BF444"/>
  <c r="BG444" s="1"/>
  <c r="BE444"/>
  <c r="BD444"/>
  <c r="BC444"/>
  <c r="BB444"/>
  <c r="BS443"/>
  <c r="BP443"/>
  <c r="BH443"/>
  <c r="BI443" s="1"/>
  <c r="BG443"/>
  <c r="BF443"/>
  <c r="BE443"/>
  <c r="BD443"/>
  <c r="BC443"/>
  <c r="BB443"/>
  <c r="BS442"/>
  <c r="BP442"/>
  <c r="BL442"/>
  <c r="BI442"/>
  <c r="BH442"/>
  <c r="BF442"/>
  <c r="BG442" s="1"/>
  <c r="BT442" s="1"/>
  <c r="BE442"/>
  <c r="BD442"/>
  <c r="BC442"/>
  <c r="BB442"/>
  <c r="BS441"/>
  <c r="BP441"/>
  <c r="BI441"/>
  <c r="BH441"/>
  <c r="BF441"/>
  <c r="BG441" s="1"/>
  <c r="BE441"/>
  <c r="BD441"/>
  <c r="BC441"/>
  <c r="BB441"/>
  <c r="BH440"/>
  <c r="BI440" s="1"/>
  <c r="BG440"/>
  <c r="BF440"/>
  <c r="BD440"/>
  <c r="BC440"/>
  <c r="BE440" s="1"/>
  <c r="BB440"/>
  <c r="BS439"/>
  <c r="BP439"/>
  <c r="BH439"/>
  <c r="BI439" s="1"/>
  <c r="BG439"/>
  <c r="BF439"/>
  <c r="BE439"/>
  <c r="BD439"/>
  <c r="BC439"/>
  <c r="BB439"/>
  <c r="BS438"/>
  <c r="BP438"/>
  <c r="BH438"/>
  <c r="BI438" s="1"/>
  <c r="BF438"/>
  <c r="BG438" s="1"/>
  <c r="BD438"/>
  <c r="BC438"/>
  <c r="BE438" s="1"/>
  <c r="BB438"/>
  <c r="BS437"/>
  <c r="BP437"/>
  <c r="BH437"/>
  <c r="BI437" s="1"/>
  <c r="BG437"/>
  <c r="BF437"/>
  <c r="BD437"/>
  <c r="BC437"/>
  <c r="BE437" s="1"/>
  <c r="BB437"/>
  <c r="BS436"/>
  <c r="BP436"/>
  <c r="BH436"/>
  <c r="BI436" s="1"/>
  <c r="BG436"/>
  <c r="BF436"/>
  <c r="BD436"/>
  <c r="BC436"/>
  <c r="BE436" s="1"/>
  <c r="BB436"/>
  <c r="BS435"/>
  <c r="BI435"/>
  <c r="BH435"/>
  <c r="BF435"/>
  <c r="BG435" s="1"/>
  <c r="BT435" s="1"/>
  <c r="BD435"/>
  <c r="BC435"/>
  <c r="BE435" s="1"/>
  <c r="BB435"/>
  <c r="BS434"/>
  <c r="BP434"/>
  <c r="BI434"/>
  <c r="BH434"/>
  <c r="BF434"/>
  <c r="BG434" s="1"/>
  <c r="BD434"/>
  <c r="BC434"/>
  <c r="BE434" s="1"/>
  <c r="BB434"/>
  <c r="BT433"/>
  <c r="BS433"/>
  <c r="BI433"/>
  <c r="BH433"/>
  <c r="BG433"/>
  <c r="BF433"/>
  <c r="BD433"/>
  <c r="BC433"/>
  <c r="BE433" s="1"/>
  <c r="BB433"/>
  <c r="BS432"/>
  <c r="BP432"/>
  <c r="BL432" s="1"/>
  <c r="BT432" s="1"/>
  <c r="BI432"/>
  <c r="BH432"/>
  <c r="BG432"/>
  <c r="BF432"/>
  <c r="BD432"/>
  <c r="BC432"/>
  <c r="BE432" s="1"/>
  <c r="BB432"/>
  <c r="BS431"/>
  <c r="BP431"/>
  <c r="BL431"/>
  <c r="BT431" s="1"/>
  <c r="BI431"/>
  <c r="BH431"/>
  <c r="BG431"/>
  <c r="BF431"/>
  <c r="BD431"/>
  <c r="BC431"/>
  <c r="BB431"/>
  <c r="BS430"/>
  <c r="BP430"/>
  <c r="BL430" s="1"/>
  <c r="BT430" s="1"/>
  <c r="BI430"/>
  <c r="BH430"/>
  <c r="BG430"/>
  <c r="BF430"/>
  <c r="BD430"/>
  <c r="BC430"/>
  <c r="BB430"/>
  <c r="BS429"/>
  <c r="BP429"/>
  <c r="BL429"/>
  <c r="BI429"/>
  <c r="BH429"/>
  <c r="BG429"/>
  <c r="BT429" s="1"/>
  <c r="BF429"/>
  <c r="BD429"/>
  <c r="BC429"/>
  <c r="BE429" s="1"/>
  <c r="BB429"/>
  <c r="BS428"/>
  <c r="BP428"/>
  <c r="BI428"/>
  <c r="BH428"/>
  <c r="BG428"/>
  <c r="BF428"/>
  <c r="BD428"/>
  <c r="BC428"/>
  <c r="BB428"/>
  <c r="BS427"/>
  <c r="BP427"/>
  <c r="BL427"/>
  <c r="BI427"/>
  <c r="BH427"/>
  <c r="BG427"/>
  <c r="BT427" s="1"/>
  <c r="BF427"/>
  <c r="BD427"/>
  <c r="BC427"/>
  <c r="BB427"/>
  <c r="BS426"/>
  <c r="BP426"/>
  <c r="BI426"/>
  <c r="BH426"/>
  <c r="BG426"/>
  <c r="BT426" s="1"/>
  <c r="BF426"/>
  <c r="BD426"/>
  <c r="BC426"/>
  <c r="BB426"/>
  <c r="BS425"/>
  <c r="BP425"/>
  <c r="BI425"/>
  <c r="BH425"/>
  <c r="BG425"/>
  <c r="BF425"/>
  <c r="BD425"/>
  <c r="BC425"/>
  <c r="BE425" s="1"/>
  <c r="BB425"/>
  <c r="BS424"/>
  <c r="BP424"/>
  <c r="BI424"/>
  <c r="BH424"/>
  <c r="BG424"/>
  <c r="BF424"/>
  <c r="BD424"/>
  <c r="BC424"/>
  <c r="BB424"/>
  <c r="BT423"/>
  <c r="BS423"/>
  <c r="BP423"/>
  <c r="BL423"/>
  <c r="BI423"/>
  <c r="BH423"/>
  <c r="BG423"/>
  <c r="BF423"/>
  <c r="BD423"/>
  <c r="BC423"/>
  <c r="BE423" s="1"/>
  <c r="BB423"/>
  <c r="BS422"/>
  <c r="BP422"/>
  <c r="BI422"/>
  <c r="BH422"/>
  <c r="BG422"/>
  <c r="BF422"/>
  <c r="BD422"/>
  <c r="BC422"/>
  <c r="BB422"/>
  <c r="BS421"/>
  <c r="BP421"/>
  <c r="BI421"/>
  <c r="BH421"/>
  <c r="BG421"/>
  <c r="BF421"/>
  <c r="BD421"/>
  <c r="BC421"/>
  <c r="BE421" s="1"/>
  <c r="BB421"/>
  <c r="BS420"/>
  <c r="BP420"/>
  <c r="BL420" s="1"/>
  <c r="BT420" s="1"/>
  <c r="BI420"/>
  <c r="BH420"/>
  <c r="BG420"/>
  <c r="BF420"/>
  <c r="BD420"/>
  <c r="BC420"/>
  <c r="BE420" s="1"/>
  <c r="BB420"/>
  <c r="BS419"/>
  <c r="BP419"/>
  <c r="BL419"/>
  <c r="BT419" s="1"/>
  <c r="BI419"/>
  <c r="BH419"/>
  <c r="BG419"/>
  <c r="BF419"/>
  <c r="BD419"/>
  <c r="BC419"/>
  <c r="BB419"/>
  <c r="BS418"/>
  <c r="BI418"/>
  <c r="BT418" s="1"/>
  <c r="BH418"/>
  <c r="BG418"/>
  <c r="BF418"/>
  <c r="BE418"/>
  <c r="BD418"/>
  <c r="BC418"/>
  <c r="BB418"/>
  <c r="BS417"/>
  <c r="BP417"/>
  <c r="BL417" s="1"/>
  <c r="BI417"/>
  <c r="BH417"/>
  <c r="BG417"/>
  <c r="BF417"/>
  <c r="BE417"/>
  <c r="BD417"/>
  <c r="BC417"/>
  <c r="BB417"/>
  <c r="BS416"/>
  <c r="BP416"/>
  <c r="BL416" s="1"/>
  <c r="BI416"/>
  <c r="BT416" s="1"/>
  <c r="BH416"/>
  <c r="BG416"/>
  <c r="BF416"/>
  <c r="BE416"/>
  <c r="BD416"/>
  <c r="BC416"/>
  <c r="BB416"/>
  <c r="BS415"/>
  <c r="BP415"/>
  <c r="BL415" s="1"/>
  <c r="BI415"/>
  <c r="BH415"/>
  <c r="BG415"/>
  <c r="BF415"/>
  <c r="BE415"/>
  <c r="BD415"/>
  <c r="BC415"/>
  <c r="BB415"/>
  <c r="BS414"/>
  <c r="BP414"/>
  <c r="BL414" s="1"/>
  <c r="BI414"/>
  <c r="BH414"/>
  <c r="BG414"/>
  <c r="BF414"/>
  <c r="BE414"/>
  <c r="BD414"/>
  <c r="BC414"/>
  <c r="BB414"/>
  <c r="BS413"/>
  <c r="BP413"/>
  <c r="BL413" s="1"/>
  <c r="BI413"/>
  <c r="BT413" s="1"/>
  <c r="BH413"/>
  <c r="BG413"/>
  <c r="BF413"/>
  <c r="BD413"/>
  <c r="BE413" s="1"/>
  <c r="BC413"/>
  <c r="BB413"/>
  <c r="BS412"/>
  <c r="BP412"/>
  <c r="BL412" s="1"/>
  <c r="BI412"/>
  <c r="BT412" s="1"/>
  <c r="BH412"/>
  <c r="BG412"/>
  <c r="BF412"/>
  <c r="BD412"/>
  <c r="BE412" s="1"/>
  <c r="BC412"/>
  <c r="BB412"/>
  <c r="BS411"/>
  <c r="BP411"/>
  <c r="BL411" s="1"/>
  <c r="BI411"/>
  <c r="BT411" s="1"/>
  <c r="BH411"/>
  <c r="BG411"/>
  <c r="BF411"/>
  <c r="BD411"/>
  <c r="BE411" s="1"/>
  <c r="BC411"/>
  <c r="BB411"/>
  <c r="BS410"/>
  <c r="BP410"/>
  <c r="BL410" s="1"/>
  <c r="BI410"/>
  <c r="BH410"/>
  <c r="BG410"/>
  <c r="BF410"/>
  <c r="BD410"/>
  <c r="BE410" s="1"/>
  <c r="BC410"/>
  <c r="BB410"/>
  <c r="BS409"/>
  <c r="BP409"/>
  <c r="BL409" s="1"/>
  <c r="BI409"/>
  <c r="BT409" s="1"/>
  <c r="BH409"/>
  <c r="BG409"/>
  <c r="BF409"/>
  <c r="BD409"/>
  <c r="BE409" s="1"/>
  <c r="BC409"/>
  <c r="BB409"/>
  <c r="BS408"/>
  <c r="BP408"/>
  <c r="BL408" s="1"/>
  <c r="BI408"/>
  <c r="BT408" s="1"/>
  <c r="BH408"/>
  <c r="BG408"/>
  <c r="BF408"/>
  <c r="BD408"/>
  <c r="BE408" s="1"/>
  <c r="BC408"/>
  <c r="BB408"/>
  <c r="BS407"/>
  <c r="BP407"/>
  <c r="BL407" s="1"/>
  <c r="BI407"/>
  <c r="BT407" s="1"/>
  <c r="BH407"/>
  <c r="BG407"/>
  <c r="BF407"/>
  <c r="BD407"/>
  <c r="BE407" s="1"/>
  <c r="BC407"/>
  <c r="BB407"/>
  <c r="BH406"/>
  <c r="BI406" s="1"/>
  <c r="BF406"/>
  <c r="BG406" s="1"/>
  <c r="BE406"/>
  <c r="BD406"/>
  <c r="BC406"/>
  <c r="BB406"/>
  <c r="BH405"/>
  <c r="BI405" s="1"/>
  <c r="BG405"/>
  <c r="BT405" s="1"/>
  <c r="BF405"/>
  <c r="BD405"/>
  <c r="BC405"/>
  <c r="BE405" s="1"/>
  <c r="BB405"/>
  <c r="BS404"/>
  <c r="BP404"/>
  <c r="BL404" s="1"/>
  <c r="BH404"/>
  <c r="BI404" s="1"/>
  <c r="BF404"/>
  <c r="BG404" s="1"/>
  <c r="BD404"/>
  <c r="BC404"/>
  <c r="BE404" s="1"/>
  <c r="BB404"/>
  <c r="BS403"/>
  <c r="BP403"/>
  <c r="BL403" s="1"/>
  <c r="BH403"/>
  <c r="BI403" s="1"/>
  <c r="BG403"/>
  <c r="BF403"/>
  <c r="BD403"/>
  <c r="BC403"/>
  <c r="BE403" s="1"/>
  <c r="BB403"/>
  <c r="BH402"/>
  <c r="BI402" s="1"/>
  <c r="BG402"/>
  <c r="BT402" s="1"/>
  <c r="BF402"/>
  <c r="BE402"/>
  <c r="BD402"/>
  <c r="BC402"/>
  <c r="BB402"/>
  <c r="BS401"/>
  <c r="BP401"/>
  <c r="BH401"/>
  <c r="BI401" s="1"/>
  <c r="BG401"/>
  <c r="BF401"/>
  <c r="BD401"/>
  <c r="BC401"/>
  <c r="BE401" s="1"/>
  <c r="BB401"/>
  <c r="BS400"/>
  <c r="BP400"/>
  <c r="BH400"/>
  <c r="BI400" s="1"/>
  <c r="BG400"/>
  <c r="BF400"/>
  <c r="BD400"/>
  <c r="BC400"/>
  <c r="BE400" s="1"/>
  <c r="BB400"/>
  <c r="BS399"/>
  <c r="BP399"/>
  <c r="BH399"/>
  <c r="BI399" s="1"/>
  <c r="BG399"/>
  <c r="BF399"/>
  <c r="BE399"/>
  <c r="BD399"/>
  <c r="BC399"/>
  <c r="BB399"/>
  <c r="BS398"/>
  <c r="BP398"/>
  <c r="BH398"/>
  <c r="BI398" s="1"/>
  <c r="BG398"/>
  <c r="BF398"/>
  <c r="BD398"/>
  <c r="BC398"/>
  <c r="BE398" s="1"/>
  <c r="BB398"/>
  <c r="BH397"/>
  <c r="BI397" s="1"/>
  <c r="BT397" s="1"/>
  <c r="BG397"/>
  <c r="BF397"/>
  <c r="BD397"/>
  <c r="BE397" s="1"/>
  <c r="BC397"/>
  <c r="BB397"/>
  <c r="BI396"/>
  <c r="BH396"/>
  <c r="BF396"/>
  <c r="BG396" s="1"/>
  <c r="BT396" s="1"/>
  <c r="BE396"/>
  <c r="BD396"/>
  <c r="BC396"/>
  <c r="BB396"/>
  <c r="BS395"/>
  <c r="BP395"/>
  <c r="BI395"/>
  <c r="BH395"/>
  <c r="BF395"/>
  <c r="BG395" s="1"/>
  <c r="BE395"/>
  <c r="BD395"/>
  <c r="BC395"/>
  <c r="BB395"/>
  <c r="BS394"/>
  <c r="BP394"/>
  <c r="BI394"/>
  <c r="BH394"/>
  <c r="BF394"/>
  <c r="BG394" s="1"/>
  <c r="BE394"/>
  <c r="BD394"/>
  <c r="BC394"/>
  <c r="BB394"/>
  <c r="BS393"/>
  <c r="BP393"/>
  <c r="BI393"/>
  <c r="BH393"/>
  <c r="BF393"/>
  <c r="BG393" s="1"/>
  <c r="BE393"/>
  <c r="BD393"/>
  <c r="BC393"/>
  <c r="BB393"/>
  <c r="BS392"/>
  <c r="BP392"/>
  <c r="BI392"/>
  <c r="BH392"/>
  <c r="BF392"/>
  <c r="BG392" s="1"/>
  <c r="BE392"/>
  <c r="BD392"/>
  <c r="BC392"/>
  <c r="BB392"/>
  <c r="BS391"/>
  <c r="BP391"/>
  <c r="BI391"/>
  <c r="BH391"/>
  <c r="BF391"/>
  <c r="BG391" s="1"/>
  <c r="BE391"/>
  <c r="BD391"/>
  <c r="BC391"/>
  <c r="BB391"/>
  <c r="BS390"/>
  <c r="BP390"/>
  <c r="BI390"/>
  <c r="BH390"/>
  <c r="BF390"/>
  <c r="BG390" s="1"/>
  <c r="BE390"/>
  <c r="BD390"/>
  <c r="BC390"/>
  <c r="BB390"/>
  <c r="BS389"/>
  <c r="BP389"/>
  <c r="BI389"/>
  <c r="BH389"/>
  <c r="BF389"/>
  <c r="BG389" s="1"/>
  <c r="BE389"/>
  <c r="BD389"/>
  <c r="BC389"/>
  <c r="BB389"/>
  <c r="BS388"/>
  <c r="BP388"/>
  <c r="BI388"/>
  <c r="BH388"/>
  <c r="BF388"/>
  <c r="BG388" s="1"/>
  <c r="BE388"/>
  <c r="BD388"/>
  <c r="BC388"/>
  <c r="BB388"/>
  <c r="BT387"/>
  <c r="BD387"/>
  <c r="BC387"/>
  <c r="BB387"/>
  <c r="BS386"/>
  <c r="BP386"/>
  <c r="BI386"/>
  <c r="BH386"/>
  <c r="BG386"/>
  <c r="BF386"/>
  <c r="BD386"/>
  <c r="BC386"/>
  <c r="BB386"/>
  <c r="BS385"/>
  <c r="BP385"/>
  <c r="BI385"/>
  <c r="BH385"/>
  <c r="BF385"/>
  <c r="BG385" s="1"/>
  <c r="BD385"/>
  <c r="BC385"/>
  <c r="BE385" s="1"/>
  <c r="BB385"/>
  <c r="BS384"/>
  <c r="BP384"/>
  <c r="BI384"/>
  <c r="BH384"/>
  <c r="BG384"/>
  <c r="BF384"/>
  <c r="BD384"/>
  <c r="BC384"/>
  <c r="BB384"/>
  <c r="BS383"/>
  <c r="BP383"/>
  <c r="BL383"/>
  <c r="BI383"/>
  <c r="BH383"/>
  <c r="BF383"/>
  <c r="BG383" s="1"/>
  <c r="BD383"/>
  <c r="BC383"/>
  <c r="BE383" s="1"/>
  <c r="BB383"/>
  <c r="BS382"/>
  <c r="BP382"/>
  <c r="BI382"/>
  <c r="BH382"/>
  <c r="BF382"/>
  <c r="BG382" s="1"/>
  <c r="BD382"/>
  <c r="BC382"/>
  <c r="BB382"/>
  <c r="BD381"/>
  <c r="BE381" s="1"/>
  <c r="BC381"/>
  <c r="BE380"/>
  <c r="BD380"/>
  <c r="BC380"/>
  <c r="BS379"/>
  <c r="BO379"/>
  <c r="BN379"/>
  <c r="BK379"/>
  <c r="BL378" s="1"/>
  <c r="BJ379"/>
  <c r="BD379"/>
  <c r="BC379"/>
  <c r="BE379" s="1"/>
  <c r="BB379"/>
  <c r="BS378"/>
  <c r="BP378"/>
  <c r="BI378"/>
  <c r="BH378"/>
  <c r="BG378"/>
  <c r="BT378" s="1"/>
  <c r="BF378"/>
  <c r="BD378"/>
  <c r="BC378"/>
  <c r="BE378" s="1"/>
  <c r="BB378"/>
  <c r="BS377"/>
  <c r="BP377"/>
  <c r="BH377"/>
  <c r="BI377" s="1"/>
  <c r="BG377"/>
  <c r="BF377"/>
  <c r="BD377"/>
  <c r="BC377"/>
  <c r="BB377"/>
  <c r="BS376"/>
  <c r="BP376"/>
  <c r="BI376"/>
  <c r="BH376"/>
  <c r="BG376"/>
  <c r="BF376"/>
  <c r="BD376"/>
  <c r="BC376"/>
  <c r="BB376"/>
  <c r="BS375"/>
  <c r="BP375"/>
  <c r="BH375"/>
  <c r="BI375" s="1"/>
  <c r="BG375"/>
  <c r="BF375"/>
  <c r="BD375"/>
  <c r="BC375"/>
  <c r="BE375" s="1"/>
  <c r="BB375"/>
  <c r="BS374"/>
  <c r="BP374"/>
  <c r="BH374"/>
  <c r="BI374" s="1"/>
  <c r="BI379" s="1"/>
  <c r="BG374"/>
  <c r="BF374"/>
  <c r="BD374"/>
  <c r="BC374"/>
  <c r="BB374"/>
  <c r="BS373"/>
  <c r="BP373"/>
  <c r="BP379" s="1"/>
  <c r="BI373"/>
  <c r="BH373"/>
  <c r="BG373"/>
  <c r="BG379" s="1"/>
  <c r="BF373"/>
  <c r="BF379" s="1"/>
  <c r="BD373"/>
  <c r="BC373"/>
  <c r="BE373" s="1"/>
  <c r="BB373"/>
  <c r="BS372"/>
  <c r="BP372"/>
  <c r="BI372"/>
  <c r="BH372"/>
  <c r="BG372"/>
  <c r="BF372"/>
  <c r="BD372"/>
  <c r="BC372"/>
  <c r="BB372"/>
  <c r="BD371"/>
  <c r="BE371" s="1"/>
  <c r="BC371"/>
  <c r="BD370"/>
  <c r="BC370"/>
  <c r="BE370" s="1"/>
  <c r="BS369"/>
  <c r="BO369"/>
  <c r="BN369"/>
  <c r="BK369"/>
  <c r="BD369"/>
  <c r="BC369"/>
  <c r="BE369" s="1"/>
  <c r="BB369"/>
  <c r="BS368"/>
  <c r="BP368"/>
  <c r="BL368" s="1"/>
  <c r="BI368"/>
  <c r="BH368"/>
  <c r="BG368"/>
  <c r="BT368" s="1"/>
  <c r="BF368"/>
  <c r="BE368"/>
  <c r="BD368"/>
  <c r="BC368"/>
  <c r="BB368"/>
  <c r="BS367"/>
  <c r="BP367"/>
  <c r="BL367" s="1"/>
  <c r="BH367"/>
  <c r="BI367" s="1"/>
  <c r="BG367"/>
  <c r="BF367"/>
  <c r="BE367"/>
  <c r="BD367"/>
  <c r="BC367"/>
  <c r="BS366"/>
  <c r="BP366"/>
  <c r="BL366"/>
  <c r="BH366"/>
  <c r="BI366" s="1"/>
  <c r="BG366"/>
  <c r="BF366"/>
  <c r="BD366"/>
  <c r="BC366"/>
  <c r="BE366" s="1"/>
  <c r="BB366"/>
  <c r="BS365"/>
  <c r="BP365"/>
  <c r="BL365" s="1"/>
  <c r="BH365"/>
  <c r="BI365" s="1"/>
  <c r="BF365"/>
  <c r="BG365" s="1"/>
  <c r="BD365"/>
  <c r="BC365"/>
  <c r="BE365" s="1"/>
  <c r="BB365"/>
  <c r="BS364"/>
  <c r="BP364"/>
  <c r="BL364" s="1"/>
  <c r="BH364"/>
  <c r="BI364" s="1"/>
  <c r="BG364"/>
  <c r="BF364"/>
  <c r="BD364"/>
  <c r="BC364"/>
  <c r="BE364" s="1"/>
  <c r="BB364"/>
  <c r="BS363"/>
  <c r="BP363"/>
  <c r="BL363" s="1"/>
  <c r="BH363"/>
  <c r="BI363" s="1"/>
  <c r="BF363"/>
  <c r="BG363" s="1"/>
  <c r="BE363"/>
  <c r="BD363"/>
  <c r="BC363"/>
  <c r="BB363"/>
  <c r="BS362"/>
  <c r="BP362"/>
  <c r="BL362"/>
  <c r="BH362"/>
  <c r="BI362" s="1"/>
  <c r="BF362"/>
  <c r="BG362" s="1"/>
  <c r="BT362" s="1"/>
  <c r="BD362"/>
  <c r="BE362" s="1"/>
  <c r="BC362"/>
  <c r="BB362"/>
  <c r="BT361"/>
  <c r="BD361"/>
  <c r="BC361"/>
  <c r="BB361"/>
  <c r="BS360"/>
  <c r="BP360"/>
  <c r="BL360"/>
  <c r="BH360"/>
  <c r="BI360" s="1"/>
  <c r="BG360"/>
  <c r="BF360"/>
  <c r="BD360"/>
  <c r="BC360"/>
  <c r="BE360" s="1"/>
  <c r="BB360"/>
  <c r="BS359"/>
  <c r="BP359"/>
  <c r="BL359" s="1"/>
  <c r="BI359"/>
  <c r="BH359"/>
  <c r="BG359"/>
  <c r="BF359"/>
  <c r="BD359"/>
  <c r="BC359"/>
  <c r="BE359" s="1"/>
  <c r="BB359"/>
  <c r="BS358"/>
  <c r="BP358"/>
  <c r="BL358"/>
  <c r="BH358"/>
  <c r="BI358" s="1"/>
  <c r="BG358"/>
  <c r="BT358" s="1"/>
  <c r="BF358"/>
  <c r="BD358"/>
  <c r="BC358"/>
  <c r="BB358"/>
  <c r="BS357"/>
  <c r="BP357"/>
  <c r="BL357"/>
  <c r="BI357"/>
  <c r="BH357"/>
  <c r="BG357"/>
  <c r="BT357" s="1"/>
  <c r="BF357"/>
  <c r="BD357"/>
  <c r="BC357"/>
  <c r="BB357"/>
  <c r="BS356"/>
  <c r="BP356"/>
  <c r="BL356" s="1"/>
  <c r="BH356"/>
  <c r="BI356" s="1"/>
  <c r="BG356"/>
  <c r="BF356"/>
  <c r="BD356"/>
  <c r="BC356"/>
  <c r="BE356" s="1"/>
  <c r="BB356"/>
  <c r="BS355"/>
  <c r="BP355"/>
  <c r="BL355" s="1"/>
  <c r="BH355"/>
  <c r="BI355" s="1"/>
  <c r="BG355"/>
  <c r="BF355"/>
  <c r="BD355"/>
  <c r="BC355"/>
  <c r="BS354"/>
  <c r="BP354"/>
  <c r="BL354" s="1"/>
  <c r="BH354"/>
  <c r="BI354" s="1"/>
  <c r="BG354"/>
  <c r="BF354"/>
  <c r="BD354"/>
  <c r="BC354"/>
  <c r="BE354" s="1"/>
  <c r="BB354"/>
  <c r="BS353"/>
  <c r="BP353"/>
  <c r="BL353"/>
  <c r="BI353"/>
  <c r="BH353"/>
  <c r="BF353"/>
  <c r="BG353" s="1"/>
  <c r="BT353" s="1"/>
  <c r="BD353"/>
  <c r="BC353"/>
  <c r="BE353" s="1"/>
  <c r="BB353"/>
  <c r="BS352"/>
  <c r="BP352"/>
  <c r="BL352"/>
  <c r="BH352"/>
  <c r="BI352" s="1"/>
  <c r="BG352"/>
  <c r="BF352"/>
  <c r="BD352"/>
  <c r="BC352"/>
  <c r="BE352" s="1"/>
  <c r="BB352"/>
  <c r="BS351"/>
  <c r="BP351"/>
  <c r="BL351"/>
  <c r="BH351"/>
  <c r="BI351" s="1"/>
  <c r="BF351"/>
  <c r="BG351" s="1"/>
  <c r="BT351" s="1"/>
  <c r="BD351"/>
  <c r="BC351"/>
  <c r="BE351" s="1"/>
  <c r="BB351"/>
  <c r="BS350"/>
  <c r="BP350"/>
  <c r="BL350" s="1"/>
  <c r="BH350"/>
  <c r="BI350" s="1"/>
  <c r="BF350"/>
  <c r="BG350" s="1"/>
  <c r="BD350"/>
  <c r="BC350"/>
  <c r="BE350" s="1"/>
  <c r="BB350"/>
  <c r="BT349"/>
  <c r="BS349"/>
  <c r="BH349"/>
  <c r="BF349"/>
  <c r="BD349"/>
  <c r="BC349"/>
  <c r="BE349" s="1"/>
  <c r="BB349"/>
  <c r="BT348"/>
  <c r="BS348"/>
  <c r="BE348"/>
  <c r="BD348"/>
  <c r="BC348"/>
  <c r="BS347"/>
  <c r="BP347"/>
  <c r="BL347" s="1"/>
  <c r="BH347"/>
  <c r="BI347" s="1"/>
  <c r="BG347"/>
  <c r="BF347"/>
  <c r="BD347"/>
  <c r="BC347"/>
  <c r="BE347" s="1"/>
  <c r="BB347"/>
  <c r="BS346"/>
  <c r="BP346"/>
  <c r="BL346" s="1"/>
  <c r="BH346"/>
  <c r="BI346" s="1"/>
  <c r="BG346"/>
  <c r="BT346" s="1"/>
  <c r="BF346"/>
  <c r="BD346"/>
  <c r="BC346"/>
  <c r="BB346"/>
  <c r="BT345"/>
  <c r="BS345"/>
  <c r="BP345"/>
  <c r="BL345"/>
  <c r="BI345"/>
  <c r="BH345"/>
  <c r="BG345"/>
  <c r="BF345"/>
  <c r="BD345"/>
  <c r="BC345"/>
  <c r="BE345" s="1"/>
  <c r="BB345"/>
  <c r="BT344"/>
  <c r="BS344"/>
  <c r="BP344"/>
  <c r="BL344"/>
  <c r="BI344"/>
  <c r="BH344"/>
  <c r="BG344"/>
  <c r="BF344"/>
  <c r="BD344"/>
  <c r="BC344"/>
  <c r="BB344"/>
  <c r="BS343"/>
  <c r="BP343"/>
  <c r="BL343" s="1"/>
  <c r="BH343"/>
  <c r="BI343" s="1"/>
  <c r="BT343" s="1"/>
  <c r="BG343"/>
  <c r="BF343"/>
  <c r="BD343"/>
  <c r="BC343"/>
  <c r="BE343" s="1"/>
  <c r="BB343"/>
  <c r="BS342"/>
  <c r="BP342"/>
  <c r="BL342" s="1"/>
  <c r="BH342"/>
  <c r="BI342" s="1"/>
  <c r="BG342"/>
  <c r="BF342"/>
  <c r="BD342"/>
  <c r="BC342"/>
  <c r="BE342" s="1"/>
  <c r="BB342"/>
  <c r="BS341"/>
  <c r="BP341"/>
  <c r="BL341"/>
  <c r="BI341"/>
  <c r="BT341" s="1"/>
  <c r="BH341"/>
  <c r="BG341"/>
  <c r="BF341"/>
  <c r="BD341"/>
  <c r="BC341"/>
  <c r="BB341"/>
  <c r="BS340"/>
  <c r="BP340"/>
  <c r="BL340" s="1"/>
  <c r="BI340"/>
  <c r="BH340"/>
  <c r="BG340"/>
  <c r="BF340"/>
  <c r="BD340"/>
  <c r="BC340"/>
  <c r="BS339"/>
  <c r="BP339"/>
  <c r="BL339"/>
  <c r="BH339"/>
  <c r="BI339" s="1"/>
  <c r="BF339"/>
  <c r="BG339" s="1"/>
  <c r="BT339" s="1"/>
  <c r="BD339"/>
  <c r="BC339"/>
  <c r="BE339" s="1"/>
  <c r="BB339"/>
  <c r="BS338"/>
  <c r="BP338"/>
  <c r="BL338" s="1"/>
  <c r="BH338"/>
  <c r="BI338" s="1"/>
  <c r="BF338"/>
  <c r="BG338" s="1"/>
  <c r="BT338" s="1"/>
  <c r="BD338"/>
  <c r="BC338"/>
  <c r="BE338" s="1"/>
  <c r="BB338"/>
  <c r="BS337"/>
  <c r="BP337"/>
  <c r="BL337"/>
  <c r="BI337"/>
  <c r="BH337"/>
  <c r="BF337"/>
  <c r="BG337" s="1"/>
  <c r="BT337" s="1"/>
  <c r="BD337"/>
  <c r="BC337"/>
  <c r="BE337" s="1"/>
  <c r="BB337"/>
  <c r="BS336"/>
  <c r="BP336"/>
  <c r="BL336" s="1"/>
  <c r="BH336"/>
  <c r="BI336" s="1"/>
  <c r="BG336"/>
  <c r="BF336"/>
  <c r="BD336"/>
  <c r="BC336"/>
  <c r="BE336" s="1"/>
  <c r="BB336"/>
  <c r="BS335"/>
  <c r="BP335"/>
  <c r="BL335"/>
  <c r="BI335"/>
  <c r="BH335"/>
  <c r="BF335"/>
  <c r="BG335" s="1"/>
  <c r="BT335" s="1"/>
  <c r="BD335"/>
  <c r="BC335"/>
  <c r="BE335" s="1"/>
  <c r="BB335"/>
  <c r="BS334"/>
  <c r="BP334"/>
  <c r="BL334"/>
  <c r="BH334"/>
  <c r="BI334" s="1"/>
  <c r="BG334"/>
  <c r="BF334"/>
  <c r="BD334"/>
  <c r="BC334"/>
  <c r="BE334" s="1"/>
  <c r="BB334"/>
  <c r="BS333"/>
  <c r="BP333"/>
  <c r="BL333"/>
  <c r="BH333"/>
  <c r="BI333" s="1"/>
  <c r="BF333"/>
  <c r="BG333" s="1"/>
  <c r="BD333"/>
  <c r="BC333"/>
  <c r="BB333"/>
  <c r="BS332"/>
  <c r="BP332"/>
  <c r="BL332" s="1"/>
  <c r="BH332"/>
  <c r="BI332" s="1"/>
  <c r="BF332"/>
  <c r="BG332" s="1"/>
  <c r="BD332"/>
  <c r="BC332"/>
  <c r="BE332" s="1"/>
  <c r="BB332"/>
  <c r="BS331"/>
  <c r="BP331"/>
  <c r="BL331"/>
  <c r="BI331"/>
  <c r="BH331"/>
  <c r="BF331"/>
  <c r="BG331" s="1"/>
  <c r="BT331" s="1"/>
  <c r="BD331"/>
  <c r="BC331"/>
  <c r="BE331" s="1"/>
  <c r="BB331"/>
  <c r="BS330"/>
  <c r="BP330"/>
  <c r="BL330" s="1"/>
  <c r="BH330"/>
  <c r="BI330" s="1"/>
  <c r="BG330"/>
  <c r="BF330"/>
  <c r="BD330"/>
  <c r="BC330"/>
  <c r="BE330" s="1"/>
  <c r="BB330"/>
  <c r="BS329"/>
  <c r="BP329"/>
  <c r="BL329"/>
  <c r="BI329"/>
  <c r="BH329"/>
  <c r="BF329"/>
  <c r="BG329" s="1"/>
  <c r="BT329" s="1"/>
  <c r="BD329"/>
  <c r="BC329"/>
  <c r="BB329"/>
  <c r="BS328"/>
  <c r="BP328"/>
  <c r="BL328"/>
  <c r="BH328"/>
  <c r="BI328" s="1"/>
  <c r="BG328"/>
  <c r="BF328"/>
  <c r="BD328"/>
  <c r="BC328"/>
  <c r="BE328" s="1"/>
  <c r="BB328"/>
  <c r="BS327"/>
  <c r="BP327"/>
  <c r="BL327"/>
  <c r="BH327"/>
  <c r="BI327" s="1"/>
  <c r="BF327"/>
  <c r="BG327" s="1"/>
  <c r="BD327"/>
  <c r="BC327"/>
  <c r="BB327"/>
  <c r="BS326"/>
  <c r="BP326"/>
  <c r="BL326" s="1"/>
  <c r="BH326"/>
  <c r="BI326" s="1"/>
  <c r="BF326"/>
  <c r="BG326" s="1"/>
  <c r="BD326"/>
  <c r="BC326"/>
  <c r="BE326" s="1"/>
  <c r="BB326"/>
  <c r="BS325"/>
  <c r="BP325"/>
  <c r="BL325"/>
  <c r="BI325"/>
  <c r="BH325"/>
  <c r="BF325"/>
  <c r="BG325" s="1"/>
  <c r="BD325"/>
  <c r="BC325"/>
  <c r="BE325" s="1"/>
  <c r="BB325"/>
  <c r="BD324"/>
  <c r="BC324"/>
  <c r="BD323"/>
  <c r="BC323"/>
  <c r="BE323" s="1"/>
  <c r="BS322"/>
  <c r="BO322"/>
  <c r="BN322"/>
  <c r="BK322"/>
  <c r="BL321" s="1"/>
  <c r="BD322"/>
  <c r="BC322"/>
  <c r="BE322" s="1"/>
  <c r="BB322"/>
  <c r="BS321"/>
  <c r="BP321"/>
  <c r="BH321"/>
  <c r="BI321" s="1"/>
  <c r="BG321"/>
  <c r="BF321"/>
  <c r="BE321"/>
  <c r="BD321"/>
  <c r="BC321"/>
  <c r="BB321"/>
  <c r="BS320"/>
  <c r="BP320"/>
  <c r="BH320"/>
  <c r="BI320" s="1"/>
  <c r="BG320"/>
  <c r="BF320"/>
  <c r="BE320"/>
  <c r="BD320"/>
  <c r="BC320"/>
  <c r="BB320"/>
  <c r="BS319"/>
  <c r="BP319"/>
  <c r="BH319"/>
  <c r="BI319" s="1"/>
  <c r="BF319"/>
  <c r="BG319" s="1"/>
  <c r="BD319"/>
  <c r="BC319"/>
  <c r="BE319" s="1"/>
  <c r="BB319"/>
  <c r="BS318"/>
  <c r="BP318"/>
  <c r="BH318"/>
  <c r="BI318" s="1"/>
  <c r="BG318"/>
  <c r="BF318"/>
  <c r="BD318"/>
  <c r="BC318"/>
  <c r="BE318" s="1"/>
  <c r="BB318"/>
  <c r="BS317"/>
  <c r="BP317"/>
  <c r="BH317"/>
  <c r="BI317" s="1"/>
  <c r="BF317"/>
  <c r="BG317" s="1"/>
  <c r="BE317"/>
  <c r="BD317"/>
  <c r="BC317"/>
  <c r="BB317"/>
  <c r="BS316"/>
  <c r="BP316"/>
  <c r="BL316"/>
  <c r="BH316"/>
  <c r="BI316" s="1"/>
  <c r="BG316"/>
  <c r="BF316"/>
  <c r="BD316"/>
  <c r="BC316"/>
  <c r="BE316" s="1"/>
  <c r="BB316"/>
  <c r="BS315"/>
  <c r="BP315"/>
  <c r="BH315"/>
  <c r="BI315" s="1"/>
  <c r="BG315"/>
  <c r="BF315"/>
  <c r="BF322" s="1"/>
  <c r="BE315"/>
  <c r="BD315"/>
  <c r="BC315"/>
  <c r="BB315"/>
  <c r="BS314"/>
  <c r="BP314"/>
  <c r="BP322" s="1"/>
  <c r="BH314"/>
  <c r="BI314" s="1"/>
  <c r="BG314"/>
  <c r="BF314"/>
  <c r="BE314"/>
  <c r="BD314"/>
  <c r="BC314"/>
  <c r="BB314"/>
  <c r="BD313"/>
  <c r="BC313"/>
  <c r="BE313" s="1"/>
  <c r="BE312"/>
  <c r="BD312"/>
  <c r="BC312"/>
  <c r="BI311"/>
  <c r="BH311"/>
  <c r="BF311"/>
  <c r="BD311"/>
  <c r="BE311" s="1"/>
  <c r="BC311"/>
  <c r="BS310"/>
  <c r="BK310"/>
  <c r="BL310" s="1"/>
  <c r="BH310"/>
  <c r="BI310" s="1"/>
  <c r="BF310"/>
  <c r="BG310" s="1"/>
  <c r="BG311" s="1"/>
  <c r="BD310"/>
  <c r="BC310"/>
  <c r="BE310" s="1"/>
  <c r="BE309"/>
  <c r="BD309"/>
  <c r="BC309"/>
  <c r="BD308"/>
  <c r="BE308" s="1"/>
  <c r="BC308"/>
  <c r="BS307"/>
  <c r="BO307"/>
  <c r="BN307"/>
  <c r="BK307"/>
  <c r="BL306" s="1"/>
  <c r="BD307"/>
  <c r="BC307"/>
  <c r="BE307" s="1"/>
  <c r="BB307"/>
  <c r="BS306"/>
  <c r="BP306"/>
  <c r="BI306"/>
  <c r="BH306"/>
  <c r="BG306"/>
  <c r="BF306"/>
  <c r="BD306"/>
  <c r="BC306"/>
  <c r="BE306" s="1"/>
  <c r="BB306"/>
  <c r="BS305"/>
  <c r="BP305"/>
  <c r="BI305"/>
  <c r="BH305"/>
  <c r="BG305"/>
  <c r="BF305"/>
  <c r="BD305"/>
  <c r="BC305"/>
  <c r="BE305" s="1"/>
  <c r="BB305"/>
  <c r="BS304"/>
  <c r="BP304"/>
  <c r="BI304"/>
  <c r="BH304"/>
  <c r="BG304"/>
  <c r="BF304"/>
  <c r="BD304"/>
  <c r="BC304"/>
  <c r="BE304" s="1"/>
  <c r="BB304"/>
  <c r="BS303"/>
  <c r="BP303"/>
  <c r="BI303"/>
  <c r="BH303"/>
  <c r="BG303"/>
  <c r="BF303"/>
  <c r="BD303"/>
  <c r="BC303"/>
  <c r="BE303" s="1"/>
  <c r="BB303"/>
  <c r="BS302"/>
  <c r="BP302"/>
  <c r="BI302"/>
  <c r="BH302"/>
  <c r="BG302"/>
  <c r="BF302"/>
  <c r="BD302"/>
  <c r="BC302"/>
  <c r="BE302" s="1"/>
  <c r="BB302"/>
  <c r="BS301"/>
  <c r="BP301"/>
  <c r="BI301"/>
  <c r="BH301"/>
  <c r="BG301"/>
  <c r="BF301"/>
  <c r="BD301"/>
  <c r="BC301"/>
  <c r="BE301" s="1"/>
  <c r="BB301"/>
  <c r="BS300"/>
  <c r="BP300"/>
  <c r="BI300"/>
  <c r="BH300"/>
  <c r="BG300"/>
  <c r="BF300"/>
  <c r="BD300"/>
  <c r="BC300"/>
  <c r="BE300" s="1"/>
  <c r="BB300"/>
  <c r="BS299"/>
  <c r="BP299"/>
  <c r="BI299"/>
  <c r="BH299"/>
  <c r="BG299"/>
  <c r="BF299"/>
  <c r="BD299"/>
  <c r="BC299"/>
  <c r="BE299" s="1"/>
  <c r="BB299"/>
  <c r="BS298"/>
  <c r="BP298"/>
  <c r="BI298"/>
  <c r="BH298"/>
  <c r="BG298"/>
  <c r="BF298"/>
  <c r="BD298"/>
  <c r="BC298"/>
  <c r="BE298" s="1"/>
  <c r="BB298"/>
  <c r="BS297"/>
  <c r="BP297"/>
  <c r="BI297"/>
  <c r="BH297"/>
  <c r="BG297"/>
  <c r="BF297"/>
  <c r="BD297"/>
  <c r="BC297"/>
  <c r="BE297" s="1"/>
  <c r="BB297"/>
  <c r="BS296"/>
  <c r="BP296"/>
  <c r="BI296"/>
  <c r="BH296"/>
  <c r="BG296"/>
  <c r="BF296"/>
  <c r="BD296"/>
  <c r="BC296"/>
  <c r="BE296" s="1"/>
  <c r="BB296"/>
  <c r="BS295"/>
  <c r="BP295"/>
  <c r="BI295"/>
  <c r="BH295"/>
  <c r="BG295"/>
  <c r="BF295"/>
  <c r="BD295"/>
  <c r="BC295"/>
  <c r="BE295" s="1"/>
  <c r="BB295"/>
  <c r="BS294"/>
  <c r="BP294"/>
  <c r="BP307" s="1"/>
  <c r="BI294"/>
  <c r="BI307" s="1"/>
  <c r="BH294"/>
  <c r="BH307" s="1"/>
  <c r="BG294"/>
  <c r="BF294"/>
  <c r="BF307" s="1"/>
  <c r="BD294"/>
  <c r="BC294"/>
  <c r="BE294" s="1"/>
  <c r="BB294"/>
  <c r="BD293"/>
  <c r="BC293"/>
  <c r="BE293" s="1"/>
  <c r="BD292"/>
  <c r="BE292" s="1"/>
  <c r="BC292"/>
  <c r="BN291"/>
  <c r="BF291"/>
  <c r="BE291"/>
  <c r="BD291"/>
  <c r="BC291"/>
  <c r="BB291"/>
  <c r="BS290"/>
  <c r="BL290"/>
  <c r="BK290"/>
  <c r="BH290"/>
  <c r="BH291" s="1"/>
  <c r="BG290"/>
  <c r="BG291" s="1"/>
  <c r="BF290"/>
  <c r="BD290"/>
  <c r="BC290"/>
  <c r="BE290" s="1"/>
  <c r="BB290"/>
  <c r="BD289"/>
  <c r="BC289"/>
  <c r="BE289" s="1"/>
  <c r="BD288"/>
  <c r="BC288"/>
  <c r="BS287"/>
  <c r="BO287"/>
  <c r="BN287"/>
  <c r="BK287"/>
  <c r="BL286" s="1"/>
  <c r="BD287"/>
  <c r="BC287"/>
  <c r="BE287" s="1"/>
  <c r="BB287"/>
  <c r="BS286"/>
  <c r="BP286"/>
  <c r="BH286"/>
  <c r="BI286" s="1"/>
  <c r="BG286"/>
  <c r="BF286"/>
  <c r="BD286"/>
  <c r="BC286"/>
  <c r="BE286" s="1"/>
  <c r="BS285"/>
  <c r="BH285"/>
  <c r="BI285" s="1"/>
  <c r="BG285"/>
  <c r="BF285"/>
  <c r="BD285"/>
  <c r="BE285" s="1"/>
  <c r="BC285"/>
  <c r="BS284"/>
  <c r="BH284"/>
  <c r="BI284" s="1"/>
  <c r="BG284"/>
  <c r="BF284"/>
  <c r="BE284"/>
  <c r="BD284"/>
  <c r="BC284"/>
  <c r="BS283"/>
  <c r="BI283"/>
  <c r="BH283"/>
  <c r="BF283"/>
  <c r="BG283" s="1"/>
  <c r="BD283"/>
  <c r="BC283"/>
  <c r="BE283" s="1"/>
  <c r="BS282"/>
  <c r="BP282"/>
  <c r="BL282" s="1"/>
  <c r="BH282"/>
  <c r="BI282" s="1"/>
  <c r="BF282"/>
  <c r="BG282" s="1"/>
  <c r="BG287" s="1"/>
  <c r="BD282"/>
  <c r="BC282"/>
  <c r="BB282"/>
  <c r="BS281"/>
  <c r="BI281"/>
  <c r="BH281"/>
  <c r="BG281"/>
  <c r="BF281"/>
  <c r="BD281"/>
  <c r="BC281"/>
  <c r="BE281" s="1"/>
  <c r="BS280"/>
  <c r="BH280"/>
  <c r="BI280" s="1"/>
  <c r="BG280"/>
  <c r="BF280"/>
  <c r="BE280"/>
  <c r="BD280"/>
  <c r="BC280"/>
  <c r="BS279"/>
  <c r="BH279"/>
  <c r="BI279" s="1"/>
  <c r="BF279"/>
  <c r="BG279" s="1"/>
  <c r="BE279"/>
  <c r="BD279"/>
  <c r="BC279"/>
  <c r="BS278"/>
  <c r="BI278"/>
  <c r="BH278"/>
  <c r="BF278"/>
  <c r="BG278" s="1"/>
  <c r="BD278"/>
  <c r="BC278"/>
  <c r="BE278" s="1"/>
  <c r="BP277"/>
  <c r="BL277"/>
  <c r="BI277"/>
  <c r="BH277"/>
  <c r="BH287" s="1"/>
  <c r="BF277"/>
  <c r="BG277" s="1"/>
  <c r="BE277"/>
  <c r="BD277"/>
  <c r="BC277"/>
  <c r="BD276"/>
  <c r="BC276"/>
  <c r="BE276" s="1"/>
  <c r="BE275"/>
  <c r="BD275"/>
  <c r="BC275"/>
  <c r="BS274"/>
  <c r="BN274"/>
  <c r="BK274"/>
  <c r="BL273" s="1"/>
  <c r="BD274"/>
  <c r="BC274"/>
  <c r="BE274" s="1"/>
  <c r="BB274"/>
  <c r="BS273"/>
  <c r="BP273"/>
  <c r="BI273"/>
  <c r="BH273"/>
  <c r="BF273"/>
  <c r="BG273" s="1"/>
  <c r="BT273" s="1"/>
  <c r="BD273"/>
  <c r="BC273"/>
  <c r="BE273" s="1"/>
  <c r="BB273"/>
  <c r="BS272"/>
  <c r="BP272"/>
  <c r="BH272"/>
  <c r="BI272" s="1"/>
  <c r="BG272"/>
  <c r="BF272"/>
  <c r="BD272"/>
  <c r="BC272"/>
  <c r="BE272" s="1"/>
  <c r="BB272"/>
  <c r="BS271"/>
  <c r="BP271"/>
  <c r="BL271" s="1"/>
  <c r="BH271"/>
  <c r="BI271" s="1"/>
  <c r="BG271"/>
  <c r="BF271"/>
  <c r="BD271"/>
  <c r="BC271"/>
  <c r="BE271" s="1"/>
  <c r="BB271"/>
  <c r="BS270"/>
  <c r="BP270"/>
  <c r="BL270"/>
  <c r="BI270"/>
  <c r="BH270"/>
  <c r="BF270"/>
  <c r="BF274" s="1"/>
  <c r="BE270"/>
  <c r="BD270"/>
  <c r="BC270"/>
  <c r="BB270"/>
  <c r="BS269"/>
  <c r="BP269"/>
  <c r="BP274" s="1"/>
  <c r="BI269"/>
  <c r="BI274" s="1"/>
  <c r="BH269"/>
  <c r="BH274" s="1"/>
  <c r="BF269"/>
  <c r="BG269" s="1"/>
  <c r="BE269"/>
  <c r="BD269"/>
  <c r="BC269"/>
  <c r="BB269"/>
  <c r="BD268"/>
  <c r="BC268"/>
  <c r="BE267"/>
  <c r="BD267"/>
  <c r="BC267"/>
  <c r="BN266"/>
  <c r="BD266"/>
  <c r="BC266"/>
  <c r="BE266" s="1"/>
  <c r="BB266"/>
  <c r="BS265"/>
  <c r="BP265"/>
  <c r="BL265"/>
  <c r="BK265"/>
  <c r="BH265"/>
  <c r="BH266" s="1"/>
  <c r="BG265"/>
  <c r="BG266" s="1"/>
  <c r="BF265"/>
  <c r="BF266" s="1"/>
  <c r="BD265"/>
  <c r="BC265"/>
  <c r="BE265" s="1"/>
  <c r="BB265"/>
  <c r="BE264"/>
  <c r="BD264"/>
  <c r="BC264"/>
  <c r="BE263"/>
  <c r="BD263"/>
  <c r="BC263"/>
  <c r="BS262"/>
  <c r="BO262"/>
  <c r="BP258" s="1"/>
  <c r="BL258" s="1"/>
  <c r="BT258" s="1"/>
  <c r="BN262"/>
  <c r="BE262"/>
  <c r="BD262"/>
  <c r="BC262"/>
  <c r="BB262"/>
  <c r="BS261"/>
  <c r="BP261"/>
  <c r="BL261" s="1"/>
  <c r="BH261"/>
  <c r="BI261" s="1"/>
  <c r="BF261"/>
  <c r="BG261" s="1"/>
  <c r="BD261"/>
  <c r="BE261" s="1"/>
  <c r="BC261"/>
  <c r="BS260"/>
  <c r="BP260"/>
  <c r="BL260" s="1"/>
  <c r="BH260"/>
  <c r="BI260" s="1"/>
  <c r="BF260"/>
  <c r="BG260" s="1"/>
  <c r="BT260" s="1"/>
  <c r="BD260"/>
  <c r="BC260"/>
  <c r="BE260" s="1"/>
  <c r="BB260"/>
  <c r="BS259"/>
  <c r="BP259"/>
  <c r="BL259"/>
  <c r="BH259"/>
  <c r="BI259" s="1"/>
  <c r="BF259"/>
  <c r="BG259" s="1"/>
  <c r="BT259" s="1"/>
  <c r="BD259"/>
  <c r="BC259"/>
  <c r="BE259" s="1"/>
  <c r="BB259"/>
  <c r="BS258"/>
  <c r="BH258"/>
  <c r="BI258" s="1"/>
  <c r="BG258"/>
  <c r="BF258"/>
  <c r="BD258"/>
  <c r="BC258"/>
  <c r="BE258" s="1"/>
  <c r="BB258"/>
  <c r="BS257"/>
  <c r="BP257"/>
  <c r="BL257" s="1"/>
  <c r="BT257" s="1"/>
  <c r="BH257"/>
  <c r="BI257" s="1"/>
  <c r="BG257"/>
  <c r="BF257"/>
  <c r="BD257"/>
  <c r="BC257"/>
  <c r="BE257" s="1"/>
  <c r="BB257"/>
  <c r="BS256"/>
  <c r="BP256"/>
  <c r="BL256" s="1"/>
  <c r="BH256"/>
  <c r="BI256" s="1"/>
  <c r="BF256"/>
  <c r="BG256" s="1"/>
  <c r="BE256"/>
  <c r="BD256"/>
  <c r="BC256"/>
  <c r="BB256"/>
  <c r="BS255"/>
  <c r="BP255"/>
  <c r="BL255"/>
  <c r="BH255"/>
  <c r="BI255" s="1"/>
  <c r="BF255"/>
  <c r="BG255" s="1"/>
  <c r="BE255"/>
  <c r="BD255"/>
  <c r="BC255"/>
  <c r="BB255"/>
  <c r="BS254"/>
  <c r="BP254"/>
  <c r="BL254" s="1"/>
  <c r="BH254"/>
  <c r="BI254" s="1"/>
  <c r="BG254"/>
  <c r="BT254" s="1"/>
  <c r="BF254"/>
  <c r="BD254"/>
  <c r="BC254"/>
  <c r="BE254" s="1"/>
  <c r="BS253"/>
  <c r="BP253"/>
  <c r="BL253" s="1"/>
  <c r="BI253"/>
  <c r="BH253"/>
  <c r="BG253"/>
  <c r="BF253"/>
  <c r="BD253"/>
  <c r="BC253"/>
  <c r="BE253" s="1"/>
  <c r="BS252"/>
  <c r="BP252"/>
  <c r="BL252"/>
  <c r="BH252"/>
  <c r="BI252" s="1"/>
  <c r="BF252"/>
  <c r="BG252" s="1"/>
  <c r="BE252"/>
  <c r="BD252"/>
  <c r="BC252"/>
  <c r="BS251"/>
  <c r="BP251"/>
  <c r="BL251" s="1"/>
  <c r="BH251"/>
  <c r="BI251" s="1"/>
  <c r="BG251"/>
  <c r="BF251"/>
  <c r="BD251"/>
  <c r="BE251" s="1"/>
  <c r="BC251"/>
  <c r="BB251"/>
  <c r="BS250"/>
  <c r="BP250"/>
  <c r="BL250" s="1"/>
  <c r="BH250"/>
  <c r="BH262" s="1"/>
  <c r="BG250"/>
  <c r="BF250"/>
  <c r="BD250"/>
  <c r="BE250" s="1"/>
  <c r="BC250"/>
  <c r="BB250"/>
  <c r="BD249"/>
  <c r="BC249"/>
  <c r="BE249" s="1"/>
  <c r="BD248"/>
  <c r="BC248"/>
  <c r="BE248" s="1"/>
  <c r="BS247"/>
  <c r="BO247"/>
  <c r="BN247"/>
  <c r="BK247"/>
  <c r="BL243" s="1"/>
  <c r="BD247"/>
  <c r="BC247"/>
  <c r="BE247" s="1"/>
  <c r="BB247"/>
  <c r="BS246"/>
  <c r="BP246"/>
  <c r="BL246"/>
  <c r="BI246"/>
  <c r="BH246"/>
  <c r="BF246"/>
  <c r="BG246" s="1"/>
  <c r="BT246" s="1"/>
  <c r="BE246"/>
  <c r="BD246"/>
  <c r="BC246"/>
  <c r="BB246"/>
  <c r="BS245"/>
  <c r="BP245"/>
  <c r="BL245" s="1"/>
  <c r="BI245"/>
  <c r="BH245"/>
  <c r="BF245"/>
  <c r="BG245" s="1"/>
  <c r="BT245" s="1"/>
  <c r="BE245"/>
  <c r="BD245"/>
  <c r="BC245"/>
  <c r="BB245"/>
  <c r="BS244"/>
  <c r="BP244"/>
  <c r="BL244"/>
  <c r="BH244"/>
  <c r="BI244" s="1"/>
  <c r="BG244"/>
  <c r="BF244"/>
  <c r="BD244"/>
  <c r="BC244"/>
  <c r="BE244" s="1"/>
  <c r="BB244"/>
  <c r="BS243"/>
  <c r="BP243"/>
  <c r="BI243"/>
  <c r="BH243"/>
  <c r="BG243"/>
  <c r="BF243"/>
  <c r="BD243"/>
  <c r="BC243"/>
  <c r="BE243" s="1"/>
  <c r="BB243"/>
  <c r="BS242"/>
  <c r="BP242"/>
  <c r="BH242"/>
  <c r="BI242" s="1"/>
  <c r="BF242"/>
  <c r="BG242" s="1"/>
  <c r="BE242"/>
  <c r="BD242"/>
  <c r="BC242"/>
  <c r="BB242"/>
  <c r="BS241"/>
  <c r="BP241"/>
  <c r="BI241"/>
  <c r="BH241"/>
  <c r="BG241"/>
  <c r="BF241"/>
  <c r="BE241"/>
  <c r="BD241"/>
  <c r="BC241"/>
  <c r="BB241"/>
  <c r="BS240"/>
  <c r="BP240"/>
  <c r="BH240"/>
  <c r="BI240" s="1"/>
  <c r="BF240"/>
  <c r="BG240" s="1"/>
  <c r="BD240"/>
  <c r="BC240"/>
  <c r="BE240" s="1"/>
  <c r="BB240"/>
  <c r="BS239"/>
  <c r="BP239"/>
  <c r="BH239"/>
  <c r="BI239" s="1"/>
  <c r="BG239"/>
  <c r="BF239"/>
  <c r="BE239"/>
  <c r="BD239"/>
  <c r="BC239"/>
  <c r="BB239"/>
  <c r="BS238"/>
  <c r="BP238"/>
  <c r="BI238"/>
  <c r="BH238"/>
  <c r="BF238"/>
  <c r="BG238" s="1"/>
  <c r="BD238"/>
  <c r="BC238"/>
  <c r="BE238" s="1"/>
  <c r="BB238"/>
  <c r="BS237"/>
  <c r="BP237"/>
  <c r="BI237"/>
  <c r="BH237"/>
  <c r="BF237"/>
  <c r="BG237" s="1"/>
  <c r="BD237"/>
  <c r="BC237"/>
  <c r="BE237" s="1"/>
  <c r="BB237"/>
  <c r="BS236"/>
  <c r="BP236"/>
  <c r="BH236"/>
  <c r="BI236" s="1"/>
  <c r="BG236"/>
  <c r="BF236"/>
  <c r="BD236"/>
  <c r="BC236"/>
  <c r="BE236" s="1"/>
  <c r="BB236"/>
  <c r="BS235"/>
  <c r="BP235"/>
  <c r="BL235" s="1"/>
  <c r="BH235"/>
  <c r="BI235" s="1"/>
  <c r="BG235"/>
  <c r="BF235"/>
  <c r="BD235"/>
  <c r="BC235"/>
  <c r="BE235" s="1"/>
  <c r="BB235"/>
  <c r="BS234"/>
  <c r="BP234"/>
  <c r="BL234"/>
  <c r="BI234"/>
  <c r="BH234"/>
  <c r="BF234"/>
  <c r="BG234" s="1"/>
  <c r="BT234" s="1"/>
  <c r="BE234"/>
  <c r="BD234"/>
  <c r="BC234"/>
  <c r="BB234"/>
  <c r="BS233"/>
  <c r="BP233"/>
  <c r="BL233" s="1"/>
  <c r="BI233"/>
  <c r="BH233"/>
  <c r="BF233"/>
  <c r="BG233" s="1"/>
  <c r="BE233"/>
  <c r="BD233"/>
  <c r="BC233"/>
  <c r="BB233"/>
  <c r="BS232"/>
  <c r="BP232"/>
  <c r="BL232"/>
  <c r="BH232"/>
  <c r="BI232" s="1"/>
  <c r="BG232"/>
  <c r="BF232"/>
  <c r="BD232"/>
  <c r="BC232"/>
  <c r="BE232" s="1"/>
  <c r="BB232"/>
  <c r="BS231"/>
  <c r="BP231"/>
  <c r="BI231"/>
  <c r="BH231"/>
  <c r="BG231"/>
  <c r="BF231"/>
  <c r="BD231"/>
  <c r="BC231"/>
  <c r="BE231" s="1"/>
  <c r="BB231"/>
  <c r="BS230"/>
  <c r="BP230"/>
  <c r="BH230"/>
  <c r="BI230" s="1"/>
  <c r="BF230"/>
  <c r="BG230" s="1"/>
  <c r="BE230"/>
  <c r="BD230"/>
  <c r="BC230"/>
  <c r="BB230"/>
  <c r="BS229"/>
  <c r="BP229"/>
  <c r="BI229"/>
  <c r="BH229"/>
  <c r="BG229"/>
  <c r="BF229"/>
  <c r="BE229"/>
  <c r="BD229"/>
  <c r="BC229"/>
  <c r="BB229"/>
  <c r="BS228"/>
  <c r="BP228"/>
  <c r="BH228"/>
  <c r="BI228" s="1"/>
  <c r="BF228"/>
  <c r="BG228" s="1"/>
  <c r="BD228"/>
  <c r="BC228"/>
  <c r="BE228" s="1"/>
  <c r="BB228"/>
  <c r="BS227"/>
  <c r="BP227"/>
  <c r="BH227"/>
  <c r="BI227" s="1"/>
  <c r="BG227"/>
  <c r="BF227"/>
  <c r="BE227"/>
  <c r="BD227"/>
  <c r="BC227"/>
  <c r="BB227"/>
  <c r="BS226"/>
  <c r="BP226"/>
  <c r="BI226"/>
  <c r="BH226"/>
  <c r="BF226"/>
  <c r="BG226" s="1"/>
  <c r="BD226"/>
  <c r="BC226"/>
  <c r="BE226" s="1"/>
  <c r="BB226"/>
  <c r="BS225"/>
  <c r="BP225"/>
  <c r="BI225"/>
  <c r="BH225"/>
  <c r="BF225"/>
  <c r="BG225" s="1"/>
  <c r="BD225"/>
  <c r="BC225"/>
  <c r="BE225" s="1"/>
  <c r="BB225"/>
  <c r="BT224"/>
  <c r="BS224"/>
  <c r="BH224"/>
  <c r="BF224"/>
  <c r="BE224"/>
  <c r="BD224"/>
  <c r="BC224"/>
  <c r="BB224"/>
  <c r="BS223"/>
  <c r="BP223"/>
  <c r="BL223" s="1"/>
  <c r="BH223"/>
  <c r="BI223" s="1"/>
  <c r="BG223"/>
  <c r="BF223"/>
  <c r="BD223"/>
  <c r="BC223"/>
  <c r="BE223" s="1"/>
  <c r="BB223"/>
  <c r="BS222"/>
  <c r="BP222"/>
  <c r="BL222"/>
  <c r="BH222"/>
  <c r="BI222" s="1"/>
  <c r="BG222"/>
  <c r="BT222" s="1"/>
  <c r="BF222"/>
  <c r="BD222"/>
  <c r="BC222"/>
  <c r="BE222" s="1"/>
  <c r="BB222"/>
  <c r="BS221"/>
  <c r="BP221"/>
  <c r="BH221"/>
  <c r="BI221" s="1"/>
  <c r="BF221"/>
  <c r="BG221" s="1"/>
  <c r="BE221"/>
  <c r="BD221"/>
  <c r="BC221"/>
  <c r="BB221"/>
  <c r="BS220"/>
  <c r="BP220"/>
  <c r="BH220"/>
  <c r="BI220" s="1"/>
  <c r="BG220"/>
  <c r="BF220"/>
  <c r="BF247" s="1"/>
  <c r="BE220"/>
  <c r="BD220"/>
  <c r="BC220"/>
  <c r="BB220"/>
  <c r="BE219"/>
  <c r="BD219"/>
  <c r="BC219"/>
  <c r="BD218"/>
  <c r="BC218"/>
  <c r="BE218" s="1"/>
  <c r="BS217"/>
  <c r="BO217"/>
  <c r="BP216" s="1"/>
  <c r="BL216" s="1"/>
  <c r="BN217"/>
  <c r="BK217"/>
  <c r="BD217"/>
  <c r="BC217"/>
  <c r="BE217" s="1"/>
  <c r="BB217"/>
  <c r="BS216"/>
  <c r="BH216"/>
  <c r="BI216" s="1"/>
  <c r="BT216" s="1"/>
  <c r="BG216"/>
  <c r="BF216"/>
  <c r="BD216"/>
  <c r="BC216"/>
  <c r="BE216" s="1"/>
  <c r="BB216"/>
  <c r="BS215"/>
  <c r="BH215"/>
  <c r="BI215" s="1"/>
  <c r="BG215"/>
  <c r="BF215"/>
  <c r="BD215"/>
  <c r="BC215"/>
  <c r="BE215" s="1"/>
  <c r="BB215"/>
  <c r="BS214"/>
  <c r="BH214"/>
  <c r="BH217" s="1"/>
  <c r="BG214"/>
  <c r="BG217" s="1"/>
  <c r="BF214"/>
  <c r="BF217" s="1"/>
  <c r="BD214"/>
  <c r="BC214"/>
  <c r="BE214" s="1"/>
  <c r="BB214"/>
  <c r="BD213"/>
  <c r="BE213" s="1"/>
  <c r="BC213"/>
  <c r="BD212"/>
  <c r="BC212"/>
  <c r="BE212" s="1"/>
  <c r="BS211"/>
  <c r="BO211"/>
  <c r="BP202" s="1"/>
  <c r="BN211"/>
  <c r="BJ211"/>
  <c r="BJ731" s="1"/>
  <c r="BD211"/>
  <c r="BC211"/>
  <c r="BE211" s="1"/>
  <c r="BB211"/>
  <c r="BS210"/>
  <c r="BP210"/>
  <c r="BI210"/>
  <c r="BH210"/>
  <c r="BG210"/>
  <c r="BF210"/>
  <c r="BD210"/>
  <c r="BC210"/>
  <c r="BE210" s="1"/>
  <c r="BB210"/>
  <c r="BS209"/>
  <c r="BP209"/>
  <c r="BI209"/>
  <c r="BH209"/>
  <c r="BG209"/>
  <c r="BF209"/>
  <c r="BD209"/>
  <c r="BC209"/>
  <c r="BE209" s="1"/>
  <c r="BB209"/>
  <c r="BS208"/>
  <c r="BP208"/>
  <c r="BI208"/>
  <c r="BH208"/>
  <c r="BG208"/>
  <c r="BF208"/>
  <c r="BD208"/>
  <c r="BC208"/>
  <c r="BE208" s="1"/>
  <c r="BB208"/>
  <c r="BS207"/>
  <c r="BH207"/>
  <c r="BI207" s="1"/>
  <c r="BG207"/>
  <c r="BF207"/>
  <c r="BE207"/>
  <c r="BD207"/>
  <c r="BC207"/>
  <c r="BB207"/>
  <c r="BS206"/>
  <c r="BP206"/>
  <c r="BH206"/>
  <c r="BI206" s="1"/>
  <c r="BF206"/>
  <c r="BG206" s="1"/>
  <c r="BD206"/>
  <c r="BC206"/>
  <c r="BE206" s="1"/>
  <c r="BB206"/>
  <c r="BS205"/>
  <c r="BP205"/>
  <c r="BH205"/>
  <c r="BI205" s="1"/>
  <c r="BF205"/>
  <c r="BG205" s="1"/>
  <c r="BE205"/>
  <c r="BD205"/>
  <c r="BC205"/>
  <c r="BB205"/>
  <c r="BS204"/>
  <c r="BP204"/>
  <c r="BI204"/>
  <c r="BH204"/>
  <c r="BF204"/>
  <c r="BG204" s="1"/>
  <c r="BD204"/>
  <c r="BC204"/>
  <c r="BE204" s="1"/>
  <c r="BB204"/>
  <c r="BS203"/>
  <c r="BP203"/>
  <c r="BI203"/>
  <c r="BH203"/>
  <c r="BF203"/>
  <c r="BG203" s="1"/>
  <c r="BD203"/>
  <c r="BC203"/>
  <c r="BE203" s="1"/>
  <c r="BB203"/>
  <c r="BS202"/>
  <c r="BH202"/>
  <c r="BI202" s="1"/>
  <c r="BG202"/>
  <c r="BF202"/>
  <c r="BD202"/>
  <c r="BC202"/>
  <c r="BE202" s="1"/>
  <c r="BB202"/>
  <c r="BS201"/>
  <c r="BP201"/>
  <c r="BH201"/>
  <c r="BI201" s="1"/>
  <c r="BG201"/>
  <c r="BF201"/>
  <c r="BD201"/>
  <c r="BC201"/>
  <c r="BE201" s="1"/>
  <c r="BB201"/>
  <c r="BS200"/>
  <c r="BP200"/>
  <c r="BI200"/>
  <c r="BH200"/>
  <c r="BF200"/>
  <c r="BG200" s="1"/>
  <c r="BE200"/>
  <c r="BD200"/>
  <c r="BC200"/>
  <c r="BB200"/>
  <c r="BS199"/>
  <c r="BP199"/>
  <c r="BI199"/>
  <c r="BH199"/>
  <c r="BF199"/>
  <c r="BG199" s="1"/>
  <c r="BE199"/>
  <c r="BD199"/>
  <c r="BC199"/>
  <c r="BB199"/>
  <c r="BS198"/>
  <c r="BP198"/>
  <c r="BH198"/>
  <c r="BI198" s="1"/>
  <c r="BG198"/>
  <c r="BF198"/>
  <c r="BD198"/>
  <c r="BC198"/>
  <c r="BE198" s="1"/>
  <c r="BB198"/>
  <c r="BS197"/>
  <c r="BP197"/>
  <c r="BI197"/>
  <c r="BH197"/>
  <c r="BG197"/>
  <c r="BF197"/>
  <c r="BD197"/>
  <c r="BC197"/>
  <c r="BE197" s="1"/>
  <c r="BB197"/>
  <c r="BS196"/>
  <c r="BP196"/>
  <c r="BH196"/>
  <c r="BI196" s="1"/>
  <c r="BF196"/>
  <c r="BG196" s="1"/>
  <c r="BE196"/>
  <c r="BD196"/>
  <c r="BC196"/>
  <c r="BB196"/>
  <c r="BS195"/>
  <c r="BP195"/>
  <c r="BH195"/>
  <c r="BI195" s="1"/>
  <c r="BG195"/>
  <c r="BF195"/>
  <c r="BE195"/>
  <c r="BD195"/>
  <c r="BC195"/>
  <c r="BB195"/>
  <c r="BS194"/>
  <c r="BP194"/>
  <c r="BH194"/>
  <c r="BI194" s="1"/>
  <c r="BF194"/>
  <c r="BG194" s="1"/>
  <c r="BD194"/>
  <c r="BE194" s="1"/>
  <c r="BC194"/>
  <c r="BB194"/>
  <c r="BS193"/>
  <c r="BP193"/>
  <c r="BH193"/>
  <c r="BI193" s="1"/>
  <c r="BF193"/>
  <c r="BG193" s="1"/>
  <c r="BE193"/>
  <c r="BD193"/>
  <c r="BC193"/>
  <c r="BB193"/>
  <c r="BS192"/>
  <c r="BP192"/>
  <c r="BI192"/>
  <c r="BH192"/>
  <c r="BF192"/>
  <c r="BG192" s="1"/>
  <c r="BD192"/>
  <c r="BC192"/>
  <c r="BE192" s="1"/>
  <c r="BB192"/>
  <c r="BS191"/>
  <c r="BP191"/>
  <c r="BI191"/>
  <c r="BH191"/>
  <c r="BF191"/>
  <c r="BG191" s="1"/>
  <c r="BD191"/>
  <c r="BC191"/>
  <c r="BE191" s="1"/>
  <c r="BB191"/>
  <c r="BE190"/>
  <c r="BD190"/>
  <c r="BC190"/>
  <c r="BE189"/>
  <c r="BD189"/>
  <c r="BC189"/>
  <c r="BS188"/>
  <c r="BO188"/>
  <c r="BP185" s="1"/>
  <c r="BN188"/>
  <c r="BK188"/>
  <c r="BL186" s="1"/>
  <c r="BE188"/>
  <c r="BD188"/>
  <c r="BC188"/>
  <c r="BB188"/>
  <c r="BS187"/>
  <c r="BP187"/>
  <c r="BL187"/>
  <c r="BH187"/>
  <c r="BI187" s="1"/>
  <c r="BG187"/>
  <c r="BF187"/>
  <c r="BD187"/>
  <c r="BC187"/>
  <c r="BE187" s="1"/>
  <c r="BB187"/>
  <c r="BS186"/>
  <c r="BP186"/>
  <c r="BI186"/>
  <c r="BH186"/>
  <c r="BG186"/>
  <c r="BF186"/>
  <c r="BD186"/>
  <c r="BC186"/>
  <c r="BE186" s="1"/>
  <c r="BB186"/>
  <c r="BS185"/>
  <c r="BH185"/>
  <c r="BI185" s="1"/>
  <c r="BF185"/>
  <c r="BG185" s="1"/>
  <c r="BE185"/>
  <c r="BD185"/>
  <c r="BC185"/>
  <c r="BB185"/>
  <c r="BS184"/>
  <c r="BH184"/>
  <c r="BI184" s="1"/>
  <c r="BG184"/>
  <c r="BF184"/>
  <c r="BE184"/>
  <c r="BD184"/>
  <c r="BC184"/>
  <c r="BB184"/>
  <c r="BS183"/>
  <c r="BH183"/>
  <c r="BI183" s="1"/>
  <c r="BF183"/>
  <c r="BG183" s="1"/>
  <c r="BD183"/>
  <c r="BE183" s="1"/>
  <c r="BC183"/>
  <c r="BB183"/>
  <c r="BS182"/>
  <c r="BP182"/>
  <c r="BH182"/>
  <c r="BI182" s="1"/>
  <c r="BF182"/>
  <c r="BG182" s="1"/>
  <c r="BE182"/>
  <c r="BD182"/>
  <c r="BC182"/>
  <c r="BB182"/>
  <c r="BS181"/>
  <c r="BI181"/>
  <c r="BH181"/>
  <c r="BF181"/>
  <c r="BG181" s="1"/>
  <c r="BD181"/>
  <c r="BC181"/>
  <c r="BE181" s="1"/>
  <c r="BB181"/>
  <c r="BS180"/>
  <c r="BI180"/>
  <c r="BH180"/>
  <c r="BF180"/>
  <c r="BG180" s="1"/>
  <c r="BD180"/>
  <c r="BC180"/>
  <c r="BE180" s="1"/>
  <c r="BB180"/>
  <c r="BS179"/>
  <c r="BP179"/>
  <c r="BH179"/>
  <c r="BI179" s="1"/>
  <c r="BG179"/>
  <c r="BF179"/>
  <c r="BD179"/>
  <c r="BC179"/>
  <c r="BE179" s="1"/>
  <c r="BB179"/>
  <c r="BS178"/>
  <c r="BP178"/>
  <c r="BH178"/>
  <c r="BI178" s="1"/>
  <c r="BG178"/>
  <c r="BF178"/>
  <c r="BD178"/>
  <c r="BC178"/>
  <c r="BE178" s="1"/>
  <c r="BB178"/>
  <c r="BS177"/>
  <c r="BP177"/>
  <c r="BL177"/>
  <c r="BI177"/>
  <c r="BH177"/>
  <c r="BF177"/>
  <c r="BG177" s="1"/>
  <c r="BE177"/>
  <c r="BD177"/>
  <c r="BC177"/>
  <c r="BB177"/>
  <c r="BS176"/>
  <c r="BP176"/>
  <c r="BL176" s="1"/>
  <c r="BI176"/>
  <c r="BH176"/>
  <c r="BF176"/>
  <c r="BG176" s="1"/>
  <c r="BE176"/>
  <c r="BD176"/>
  <c r="BC176"/>
  <c r="BB176"/>
  <c r="BS175"/>
  <c r="BP175"/>
  <c r="BL175"/>
  <c r="BH175"/>
  <c r="BI175" s="1"/>
  <c r="BG175"/>
  <c r="BF175"/>
  <c r="BD175"/>
  <c r="BC175"/>
  <c r="BE175" s="1"/>
  <c r="BB175"/>
  <c r="BS174"/>
  <c r="BP174"/>
  <c r="BI174"/>
  <c r="BH174"/>
  <c r="BG174"/>
  <c r="BF174"/>
  <c r="BD174"/>
  <c r="BC174"/>
  <c r="BE174" s="1"/>
  <c r="BB174"/>
  <c r="BS173"/>
  <c r="BH173"/>
  <c r="BI173" s="1"/>
  <c r="BF173"/>
  <c r="BG173" s="1"/>
  <c r="BE173"/>
  <c r="BD173"/>
  <c r="BC173"/>
  <c r="BB173"/>
  <c r="BS172"/>
  <c r="BH172"/>
  <c r="BI172" s="1"/>
  <c r="BG172"/>
  <c r="BF172"/>
  <c r="BE172"/>
  <c r="BD172"/>
  <c r="BC172"/>
  <c r="BB172"/>
  <c r="BS171"/>
  <c r="BH171"/>
  <c r="BI171" s="1"/>
  <c r="BF171"/>
  <c r="BG171" s="1"/>
  <c r="BD171"/>
  <c r="BE171" s="1"/>
  <c r="BC171"/>
  <c r="BB171"/>
  <c r="BS170"/>
  <c r="BP170"/>
  <c r="BI170"/>
  <c r="BH170"/>
  <c r="BF170"/>
  <c r="BG170" s="1"/>
  <c r="BE170"/>
  <c r="BD170"/>
  <c r="BC170"/>
  <c r="BB170"/>
  <c r="BS169"/>
  <c r="BI169"/>
  <c r="BH169"/>
  <c r="BF169"/>
  <c r="BG169" s="1"/>
  <c r="BD169"/>
  <c r="BC169"/>
  <c r="BE169" s="1"/>
  <c r="BB169"/>
  <c r="BS168"/>
  <c r="BI168"/>
  <c r="BH168"/>
  <c r="BG168"/>
  <c r="BF168"/>
  <c r="BD168"/>
  <c r="BC168"/>
  <c r="BE168" s="1"/>
  <c r="BB168"/>
  <c r="BS167"/>
  <c r="BP167"/>
  <c r="BH167"/>
  <c r="BI167" s="1"/>
  <c r="BG167"/>
  <c r="BF167"/>
  <c r="BD167"/>
  <c r="BC167"/>
  <c r="BE167" s="1"/>
  <c r="BB167"/>
  <c r="BS166"/>
  <c r="BP166"/>
  <c r="BH166"/>
  <c r="BI166" s="1"/>
  <c r="BG166"/>
  <c r="BF166"/>
  <c r="BD166"/>
  <c r="BC166"/>
  <c r="BE166" s="1"/>
  <c r="BB166"/>
  <c r="BS165"/>
  <c r="BP165"/>
  <c r="BL165" s="1"/>
  <c r="BI165"/>
  <c r="BH165"/>
  <c r="BF165"/>
  <c r="BG165" s="1"/>
  <c r="BE165"/>
  <c r="BD165"/>
  <c r="BC165"/>
  <c r="BB165"/>
  <c r="BS164"/>
  <c r="BP164"/>
  <c r="BL164" s="1"/>
  <c r="BI164"/>
  <c r="BH164"/>
  <c r="BF164"/>
  <c r="BG164" s="1"/>
  <c r="BE164"/>
  <c r="BD164"/>
  <c r="BC164"/>
  <c r="BB164"/>
  <c r="BS163"/>
  <c r="BP163"/>
  <c r="BL163"/>
  <c r="BI163"/>
  <c r="BH163"/>
  <c r="BG163"/>
  <c r="BF163"/>
  <c r="BD163"/>
  <c r="BC163"/>
  <c r="BE163" s="1"/>
  <c r="BB163"/>
  <c r="BS162"/>
  <c r="BP162"/>
  <c r="BI162"/>
  <c r="BH162"/>
  <c r="BG162"/>
  <c r="BF162"/>
  <c r="BD162"/>
  <c r="BC162"/>
  <c r="BE162" s="1"/>
  <c r="BB162"/>
  <c r="BS161"/>
  <c r="BH161"/>
  <c r="BI161" s="1"/>
  <c r="BG161"/>
  <c r="BF161"/>
  <c r="BE161"/>
  <c r="BD161"/>
  <c r="BC161"/>
  <c r="BB161"/>
  <c r="BS160"/>
  <c r="BH160"/>
  <c r="BI160" s="1"/>
  <c r="BG160"/>
  <c r="BF160"/>
  <c r="BE160"/>
  <c r="BD160"/>
  <c r="BC160"/>
  <c r="BB160"/>
  <c r="BS159"/>
  <c r="BH159"/>
  <c r="BI159" s="1"/>
  <c r="BF159"/>
  <c r="BG159" s="1"/>
  <c r="BD159"/>
  <c r="BE159" s="1"/>
  <c r="BC159"/>
  <c r="BB159"/>
  <c r="BS158"/>
  <c r="BP158"/>
  <c r="BI158"/>
  <c r="BH158"/>
  <c r="BF158"/>
  <c r="BG158" s="1"/>
  <c r="BE158"/>
  <c r="BD158"/>
  <c r="BC158"/>
  <c r="BB158"/>
  <c r="BS157"/>
  <c r="BI157"/>
  <c r="BH157"/>
  <c r="BF157"/>
  <c r="BG157" s="1"/>
  <c r="BD157"/>
  <c r="BC157"/>
  <c r="BE157" s="1"/>
  <c r="BB157"/>
  <c r="BS156"/>
  <c r="BI156"/>
  <c r="BH156"/>
  <c r="BG156"/>
  <c r="BF156"/>
  <c r="BD156"/>
  <c r="BC156"/>
  <c r="BE156" s="1"/>
  <c r="BB156"/>
  <c r="BS155"/>
  <c r="BP155"/>
  <c r="BH155"/>
  <c r="BI155" s="1"/>
  <c r="BG155"/>
  <c r="BF155"/>
  <c r="BD155"/>
  <c r="BC155"/>
  <c r="BE155" s="1"/>
  <c r="BB155"/>
  <c r="BS154"/>
  <c r="BP154"/>
  <c r="BH154"/>
  <c r="BI154" s="1"/>
  <c r="BG154"/>
  <c r="BF154"/>
  <c r="BD154"/>
  <c r="BC154"/>
  <c r="BE154" s="1"/>
  <c r="BB154"/>
  <c r="BS153"/>
  <c r="BP153"/>
  <c r="BL153" s="1"/>
  <c r="BI153"/>
  <c r="BH153"/>
  <c r="BF153"/>
  <c r="BG153" s="1"/>
  <c r="BE153"/>
  <c r="BD153"/>
  <c r="BC153"/>
  <c r="BB153"/>
  <c r="BS152"/>
  <c r="BP152"/>
  <c r="BL152" s="1"/>
  <c r="BI152"/>
  <c r="BH152"/>
  <c r="BF152"/>
  <c r="BG152" s="1"/>
  <c r="BE152"/>
  <c r="BD152"/>
  <c r="BC152"/>
  <c r="BB152"/>
  <c r="BS151"/>
  <c r="BP151"/>
  <c r="BL151"/>
  <c r="BI151"/>
  <c r="BH151"/>
  <c r="BG151"/>
  <c r="BF151"/>
  <c r="BD151"/>
  <c r="BC151"/>
  <c r="BE151" s="1"/>
  <c r="BB151"/>
  <c r="BS150"/>
  <c r="BP150"/>
  <c r="BI150"/>
  <c r="BH150"/>
  <c r="BG150"/>
  <c r="BF150"/>
  <c r="BD150"/>
  <c r="BC150"/>
  <c r="BE150" s="1"/>
  <c r="BB150"/>
  <c r="BS149"/>
  <c r="BH149"/>
  <c r="BI149" s="1"/>
  <c r="BG149"/>
  <c r="BF149"/>
  <c r="BE149"/>
  <c r="BD149"/>
  <c r="BC149"/>
  <c r="BB149"/>
  <c r="BS148"/>
  <c r="BH148"/>
  <c r="BI148" s="1"/>
  <c r="BG148"/>
  <c r="BF148"/>
  <c r="BE148"/>
  <c r="BD148"/>
  <c r="BC148"/>
  <c r="BB148"/>
  <c r="BS147"/>
  <c r="BH147"/>
  <c r="BI147" s="1"/>
  <c r="BF147"/>
  <c r="BG147" s="1"/>
  <c r="BE147"/>
  <c r="BD147"/>
  <c r="BC147"/>
  <c r="BB147"/>
  <c r="BS146"/>
  <c r="BP146"/>
  <c r="BI146"/>
  <c r="BH146"/>
  <c r="BF146"/>
  <c r="BG146" s="1"/>
  <c r="BE146"/>
  <c r="BD146"/>
  <c r="BC146"/>
  <c r="BB146"/>
  <c r="BS145"/>
  <c r="BI145"/>
  <c r="BH145"/>
  <c r="BF145"/>
  <c r="BG145" s="1"/>
  <c r="BD145"/>
  <c r="BC145"/>
  <c r="BE145" s="1"/>
  <c r="BB145"/>
  <c r="BS144"/>
  <c r="BI144"/>
  <c r="BH144"/>
  <c r="BG144"/>
  <c r="BF144"/>
  <c r="BD144"/>
  <c r="BC144"/>
  <c r="BE144" s="1"/>
  <c r="BS143"/>
  <c r="BP143"/>
  <c r="BH143"/>
  <c r="BI143" s="1"/>
  <c r="BG143"/>
  <c r="BF143"/>
  <c r="BF188" s="1"/>
  <c r="BD143"/>
  <c r="BC143"/>
  <c r="BE143" s="1"/>
  <c r="BD142"/>
  <c r="BC142"/>
  <c r="BE142" s="1"/>
  <c r="BN141"/>
  <c r="BE141"/>
  <c r="BD141"/>
  <c r="BC141"/>
  <c r="BS140"/>
  <c r="BO140"/>
  <c r="BP138" s="1"/>
  <c r="BN140"/>
  <c r="BK140"/>
  <c r="BD140"/>
  <c r="BC140"/>
  <c r="BE140" s="1"/>
  <c r="BB140"/>
  <c r="AW140"/>
  <c r="BS139"/>
  <c r="BH139"/>
  <c r="BI139" s="1"/>
  <c r="BG139"/>
  <c r="BT139" s="1"/>
  <c r="BF139"/>
  <c r="BE139"/>
  <c r="BD139"/>
  <c r="BC139"/>
  <c r="BB139"/>
  <c r="BS138"/>
  <c r="BH138"/>
  <c r="BI138" s="1"/>
  <c r="BG138"/>
  <c r="BF138"/>
  <c r="BE138"/>
  <c r="BD138"/>
  <c r="BC138"/>
  <c r="BB138"/>
  <c r="BS137"/>
  <c r="BH137"/>
  <c r="BI137" s="1"/>
  <c r="BG137"/>
  <c r="BF137"/>
  <c r="BE137"/>
  <c r="BD137"/>
  <c r="BC137"/>
  <c r="BB137"/>
  <c r="BS136"/>
  <c r="BH136"/>
  <c r="BI136" s="1"/>
  <c r="BG136"/>
  <c r="BF136"/>
  <c r="BE136"/>
  <c r="BD136"/>
  <c r="BC136"/>
  <c r="BB136"/>
  <c r="BS135"/>
  <c r="BH135"/>
  <c r="BI135" s="1"/>
  <c r="BG135"/>
  <c r="BF135"/>
  <c r="BE135"/>
  <c r="BD135"/>
  <c r="BC135"/>
  <c r="BB135"/>
  <c r="BS134"/>
  <c r="BH134"/>
  <c r="BI134" s="1"/>
  <c r="BG134"/>
  <c r="BF134"/>
  <c r="BE134"/>
  <c r="BD134"/>
  <c r="BC134"/>
  <c r="BB134"/>
  <c r="BS133"/>
  <c r="BH133"/>
  <c r="BI133" s="1"/>
  <c r="BG133"/>
  <c r="BF133"/>
  <c r="BE133"/>
  <c r="BD133"/>
  <c r="BC133"/>
  <c r="BB133"/>
  <c r="BS132"/>
  <c r="BH132"/>
  <c r="BI132" s="1"/>
  <c r="BG132"/>
  <c r="BF132"/>
  <c r="BE132"/>
  <c r="BD132"/>
  <c r="BC132"/>
  <c r="BB132"/>
  <c r="BS131"/>
  <c r="BH131"/>
  <c r="BI131" s="1"/>
  <c r="BG131"/>
  <c r="BF131"/>
  <c r="BE131"/>
  <c r="BD131"/>
  <c r="BC131"/>
  <c r="BB131"/>
  <c r="BS130"/>
  <c r="BH130"/>
  <c r="BI130" s="1"/>
  <c r="BG130"/>
  <c r="BF130"/>
  <c r="BE130"/>
  <c r="BD130"/>
  <c r="BC130"/>
  <c r="BB130"/>
  <c r="BS129"/>
  <c r="BH129"/>
  <c r="BI129" s="1"/>
  <c r="BG129"/>
  <c r="BF129"/>
  <c r="BE129"/>
  <c r="BD129"/>
  <c r="BC129"/>
  <c r="BB129"/>
  <c r="BS128"/>
  <c r="BH128"/>
  <c r="BI128" s="1"/>
  <c r="BG128"/>
  <c r="BF128"/>
  <c r="BE128"/>
  <c r="BD128"/>
  <c r="BC128"/>
  <c r="BB128"/>
  <c r="BS127"/>
  <c r="BH127"/>
  <c r="BI127" s="1"/>
  <c r="BG127"/>
  <c r="BF127"/>
  <c r="BE127"/>
  <c r="BD127"/>
  <c r="BC127"/>
  <c r="BB127"/>
  <c r="BS126"/>
  <c r="BH126"/>
  <c r="BI126" s="1"/>
  <c r="BG126"/>
  <c r="BF126"/>
  <c r="BE126"/>
  <c r="BD126"/>
  <c r="BC126"/>
  <c r="BB126"/>
  <c r="BS125"/>
  <c r="BH125"/>
  <c r="BI125" s="1"/>
  <c r="BG125"/>
  <c r="BF125"/>
  <c r="BE125"/>
  <c r="BD125"/>
  <c r="BC125"/>
  <c r="BB125"/>
  <c r="BS124"/>
  <c r="BH124"/>
  <c r="BI124" s="1"/>
  <c r="BG124"/>
  <c r="BF124"/>
  <c r="BE124"/>
  <c r="BD124"/>
  <c r="BC124"/>
  <c r="BB124"/>
  <c r="BS123"/>
  <c r="BH123"/>
  <c r="BI123" s="1"/>
  <c r="BG123"/>
  <c r="BF123"/>
  <c r="BE123"/>
  <c r="BD123"/>
  <c r="BC123"/>
  <c r="BB123"/>
  <c r="BS122"/>
  <c r="BH122"/>
  <c r="BI122" s="1"/>
  <c r="BG122"/>
  <c r="BF122"/>
  <c r="BE122"/>
  <c r="BD122"/>
  <c r="BC122"/>
  <c r="BB122"/>
  <c r="BS121"/>
  <c r="BH121"/>
  <c r="BI121" s="1"/>
  <c r="BG121"/>
  <c r="BF121"/>
  <c r="BE121"/>
  <c r="BD121"/>
  <c r="BC121"/>
  <c r="BB121"/>
  <c r="BS120"/>
  <c r="BH120"/>
  <c r="BI120" s="1"/>
  <c r="BG120"/>
  <c r="BF120"/>
  <c r="BE120"/>
  <c r="BD120"/>
  <c r="BC120"/>
  <c r="BB120"/>
  <c r="BS119"/>
  <c r="BH119"/>
  <c r="BI119" s="1"/>
  <c r="BG119"/>
  <c r="BF119"/>
  <c r="BE119"/>
  <c r="BD119"/>
  <c r="BC119"/>
  <c r="BB119"/>
  <c r="BS118"/>
  <c r="BH118"/>
  <c r="BI118" s="1"/>
  <c r="BG118"/>
  <c r="BF118"/>
  <c r="BE118"/>
  <c r="BD118"/>
  <c r="BC118"/>
  <c r="BB118"/>
  <c r="BS117"/>
  <c r="BH117"/>
  <c r="BI117" s="1"/>
  <c r="BG117"/>
  <c r="BF117"/>
  <c r="BE117"/>
  <c r="BD117"/>
  <c r="BC117"/>
  <c r="BB117"/>
  <c r="BS116"/>
  <c r="BH116"/>
  <c r="BI116" s="1"/>
  <c r="BG116"/>
  <c r="BF116"/>
  <c r="BE116"/>
  <c r="BD116"/>
  <c r="BC116"/>
  <c r="BB116"/>
  <c r="BS115"/>
  <c r="BH115"/>
  <c r="BI115" s="1"/>
  <c r="BG115"/>
  <c r="BF115"/>
  <c r="BE115"/>
  <c r="BD115"/>
  <c r="BC115"/>
  <c r="BB115"/>
  <c r="BS114"/>
  <c r="BH114"/>
  <c r="BI114" s="1"/>
  <c r="BG114"/>
  <c r="BF114"/>
  <c r="BE114"/>
  <c r="BD114"/>
  <c r="BC114"/>
  <c r="BB114"/>
  <c r="BS113"/>
  <c r="BH113"/>
  <c r="BI113" s="1"/>
  <c r="BG113"/>
  <c r="BF113"/>
  <c r="BE113"/>
  <c r="BD113"/>
  <c r="BC113"/>
  <c r="BB113"/>
  <c r="BS112"/>
  <c r="BH112"/>
  <c r="BI112" s="1"/>
  <c r="BG112"/>
  <c r="BF112"/>
  <c r="BE112"/>
  <c r="BD112"/>
  <c r="BC112"/>
  <c r="BB112"/>
  <c r="BS111"/>
  <c r="BH111"/>
  <c r="BI111" s="1"/>
  <c r="BG111"/>
  <c r="BF111"/>
  <c r="BE111"/>
  <c r="BD111"/>
  <c r="BC111"/>
  <c r="BB111"/>
  <c r="BS110"/>
  <c r="BH110"/>
  <c r="BI110" s="1"/>
  <c r="BG110"/>
  <c r="BF110"/>
  <c r="BE110"/>
  <c r="BD110"/>
  <c r="BC110"/>
  <c r="BB110"/>
  <c r="BS109"/>
  <c r="BH109"/>
  <c r="BI109" s="1"/>
  <c r="BG109"/>
  <c r="BF109"/>
  <c r="BE109"/>
  <c r="BD109"/>
  <c r="BC109"/>
  <c r="BB109"/>
  <c r="BS108"/>
  <c r="BH108"/>
  <c r="BI108" s="1"/>
  <c r="BG108"/>
  <c r="BF108"/>
  <c r="BE108"/>
  <c r="BD108"/>
  <c r="BC108"/>
  <c r="BB108"/>
  <c r="BS107"/>
  <c r="BH107"/>
  <c r="BI107" s="1"/>
  <c r="BG107"/>
  <c r="BF107"/>
  <c r="BE107"/>
  <c r="BD107"/>
  <c r="BC107"/>
  <c r="BB107"/>
  <c r="BS106"/>
  <c r="BH106"/>
  <c r="BI106" s="1"/>
  <c r="BG106"/>
  <c r="BF106"/>
  <c r="BE106"/>
  <c r="BD106"/>
  <c r="BC106"/>
  <c r="BB106"/>
  <c r="BS105"/>
  <c r="BH105"/>
  <c r="BI105" s="1"/>
  <c r="BG105"/>
  <c r="BF105"/>
  <c r="BE105"/>
  <c r="BD105"/>
  <c r="BC105"/>
  <c r="BB105"/>
  <c r="BS104"/>
  <c r="BH104"/>
  <c r="BI104" s="1"/>
  <c r="BG104"/>
  <c r="BF104"/>
  <c r="BE104"/>
  <c r="BD104"/>
  <c r="BC104"/>
  <c r="BB104"/>
  <c r="BS103"/>
  <c r="BH103"/>
  <c r="BI103" s="1"/>
  <c r="BF103"/>
  <c r="BG103" s="1"/>
  <c r="BT103" s="1"/>
  <c r="BE103"/>
  <c r="BD103"/>
  <c r="BC103"/>
  <c r="BB103"/>
  <c r="BS102"/>
  <c r="BP102"/>
  <c r="BH102"/>
  <c r="BI102" s="1"/>
  <c r="BF102"/>
  <c r="BG102" s="1"/>
  <c r="BE102"/>
  <c r="BD102"/>
  <c r="BC102"/>
  <c r="BB102"/>
  <c r="BS101"/>
  <c r="BP101"/>
  <c r="BH101"/>
  <c r="BI101" s="1"/>
  <c r="BF101"/>
  <c r="BG101" s="1"/>
  <c r="BE101"/>
  <c r="BD101"/>
  <c r="BC101"/>
  <c r="BB101"/>
  <c r="BS100"/>
  <c r="BP100"/>
  <c r="BH100"/>
  <c r="BI100" s="1"/>
  <c r="BF100"/>
  <c r="BG100" s="1"/>
  <c r="BE100"/>
  <c r="BD100"/>
  <c r="BC100"/>
  <c r="BB100"/>
  <c r="BS99"/>
  <c r="BP99"/>
  <c r="BH99"/>
  <c r="BI99" s="1"/>
  <c r="BF99"/>
  <c r="BG99" s="1"/>
  <c r="BE99"/>
  <c r="BD99"/>
  <c r="BC99"/>
  <c r="BB99"/>
  <c r="BS98"/>
  <c r="BP98"/>
  <c r="BH98"/>
  <c r="BI98" s="1"/>
  <c r="BF98"/>
  <c r="BG98" s="1"/>
  <c r="BE98"/>
  <c r="BD98"/>
  <c r="BC98"/>
  <c r="BB98"/>
  <c r="BS97"/>
  <c r="BP97"/>
  <c r="BH97"/>
  <c r="BI97" s="1"/>
  <c r="BF97"/>
  <c r="BG97" s="1"/>
  <c r="BE97"/>
  <c r="BD97"/>
  <c r="BC97"/>
  <c r="BB97"/>
  <c r="BS96"/>
  <c r="BP96"/>
  <c r="BH96"/>
  <c r="BI96" s="1"/>
  <c r="BF96"/>
  <c r="BG96" s="1"/>
  <c r="BE96"/>
  <c r="BD96"/>
  <c r="BC96"/>
  <c r="BB96"/>
  <c r="BS95"/>
  <c r="BP95"/>
  <c r="BH95"/>
  <c r="BI95" s="1"/>
  <c r="BF95"/>
  <c r="BG95" s="1"/>
  <c r="BE95"/>
  <c r="BD95"/>
  <c r="BC95"/>
  <c r="BB95"/>
  <c r="BS94"/>
  <c r="BP94"/>
  <c r="BH94"/>
  <c r="BI94" s="1"/>
  <c r="BF94"/>
  <c r="BG94" s="1"/>
  <c r="BE94"/>
  <c r="BD94"/>
  <c r="BC94"/>
  <c r="BB94"/>
  <c r="BS93"/>
  <c r="BP93"/>
  <c r="BH93"/>
  <c r="BI93" s="1"/>
  <c r="BF93"/>
  <c r="BG93" s="1"/>
  <c r="BE93"/>
  <c r="BD93"/>
  <c r="BC93"/>
  <c r="BB93"/>
  <c r="BS92"/>
  <c r="BP92"/>
  <c r="BH92"/>
  <c r="BI92" s="1"/>
  <c r="BF92"/>
  <c r="BG92" s="1"/>
  <c r="BE92"/>
  <c r="BD92"/>
  <c r="BC92"/>
  <c r="BB92"/>
  <c r="BS91"/>
  <c r="BP91"/>
  <c r="BH91"/>
  <c r="BI91" s="1"/>
  <c r="BF91"/>
  <c r="BG91" s="1"/>
  <c r="BE91"/>
  <c r="BD91"/>
  <c r="BC91"/>
  <c r="BB91"/>
  <c r="BS90"/>
  <c r="BI90"/>
  <c r="BH90"/>
  <c r="BF90"/>
  <c r="BG90" s="1"/>
  <c r="BT90" s="1"/>
  <c r="BD90"/>
  <c r="BC90"/>
  <c r="BE90" s="1"/>
  <c r="BB90"/>
  <c r="BS89"/>
  <c r="BP89"/>
  <c r="BI89"/>
  <c r="BH89"/>
  <c r="BF89"/>
  <c r="BG89" s="1"/>
  <c r="BD89"/>
  <c r="BC89"/>
  <c r="BE89" s="1"/>
  <c r="BB89"/>
  <c r="BS88"/>
  <c r="BP88"/>
  <c r="BI88"/>
  <c r="BH88"/>
  <c r="BF88"/>
  <c r="BG88" s="1"/>
  <c r="BD88"/>
  <c r="BC88"/>
  <c r="BE88" s="1"/>
  <c r="BB88"/>
  <c r="BS87"/>
  <c r="BP87"/>
  <c r="BI87"/>
  <c r="BH87"/>
  <c r="BF87"/>
  <c r="BG87" s="1"/>
  <c r="BD87"/>
  <c r="BC87"/>
  <c r="BE87" s="1"/>
  <c r="BB87"/>
  <c r="BS86"/>
  <c r="BP86"/>
  <c r="BI86"/>
  <c r="BH86"/>
  <c r="BF86"/>
  <c r="BG86" s="1"/>
  <c r="BD86"/>
  <c r="BC86"/>
  <c r="BE86" s="1"/>
  <c r="BB86"/>
  <c r="BS85"/>
  <c r="BP85"/>
  <c r="BI85"/>
  <c r="BH85"/>
  <c r="BF85"/>
  <c r="BG85" s="1"/>
  <c r="BD85"/>
  <c r="BC85"/>
  <c r="BE85" s="1"/>
  <c r="BB85"/>
  <c r="BS84"/>
  <c r="BP84"/>
  <c r="BI84"/>
  <c r="BH84"/>
  <c r="BF84"/>
  <c r="BG84" s="1"/>
  <c r="BD84"/>
  <c r="BC84"/>
  <c r="BE84" s="1"/>
  <c r="BB84"/>
  <c r="BS83"/>
  <c r="BP83"/>
  <c r="BI83"/>
  <c r="BH83"/>
  <c r="BF83"/>
  <c r="BG83" s="1"/>
  <c r="BD83"/>
  <c r="BC83"/>
  <c r="BE83" s="1"/>
  <c r="BB83"/>
  <c r="BS82"/>
  <c r="BP82"/>
  <c r="BI82"/>
  <c r="BH82"/>
  <c r="BF82"/>
  <c r="BG82" s="1"/>
  <c r="BD82"/>
  <c r="BC82"/>
  <c r="BE82" s="1"/>
  <c r="BB82"/>
  <c r="BS81"/>
  <c r="BP81"/>
  <c r="BI81"/>
  <c r="BH81"/>
  <c r="BF81"/>
  <c r="BG81" s="1"/>
  <c r="BD81"/>
  <c r="BC81"/>
  <c r="BE81" s="1"/>
  <c r="BB81"/>
  <c r="BS80"/>
  <c r="BP80"/>
  <c r="BI80"/>
  <c r="BH80"/>
  <c r="BF80"/>
  <c r="BG80" s="1"/>
  <c r="BD80"/>
  <c r="BC80"/>
  <c r="BE80" s="1"/>
  <c r="BB80"/>
  <c r="BS79"/>
  <c r="BP79"/>
  <c r="BI79"/>
  <c r="BH79"/>
  <c r="BF79"/>
  <c r="BG79" s="1"/>
  <c r="BD79"/>
  <c r="BC79"/>
  <c r="BE79" s="1"/>
  <c r="BB79"/>
  <c r="BS78"/>
  <c r="BP78"/>
  <c r="BI78"/>
  <c r="BH78"/>
  <c r="BF78"/>
  <c r="BG78" s="1"/>
  <c r="BD78"/>
  <c r="BC78"/>
  <c r="BE78" s="1"/>
  <c r="BB78"/>
  <c r="BS77"/>
  <c r="BP77"/>
  <c r="BI77"/>
  <c r="BH77"/>
  <c r="BF77"/>
  <c r="BG77" s="1"/>
  <c r="BD77"/>
  <c r="BC77"/>
  <c r="BE77" s="1"/>
  <c r="BB77"/>
  <c r="BS76"/>
  <c r="BP76"/>
  <c r="BI76"/>
  <c r="BH76"/>
  <c r="BF76"/>
  <c r="BG76" s="1"/>
  <c r="BD76"/>
  <c r="BC76"/>
  <c r="BE76" s="1"/>
  <c r="BB76"/>
  <c r="BS75"/>
  <c r="BP75"/>
  <c r="BI75"/>
  <c r="BH75"/>
  <c r="BF75"/>
  <c r="BG75" s="1"/>
  <c r="BD75"/>
  <c r="BC75"/>
  <c r="BE75" s="1"/>
  <c r="BB75"/>
  <c r="BS74"/>
  <c r="BP74"/>
  <c r="BI74"/>
  <c r="BH74"/>
  <c r="BF74"/>
  <c r="BG74" s="1"/>
  <c r="BD74"/>
  <c r="BC74"/>
  <c r="BE74" s="1"/>
  <c r="BB74"/>
  <c r="BS73"/>
  <c r="BP73"/>
  <c r="BI73"/>
  <c r="BH73"/>
  <c r="BF73"/>
  <c r="BG73" s="1"/>
  <c r="BD73"/>
  <c r="BC73"/>
  <c r="BE73" s="1"/>
  <c r="BB73"/>
  <c r="BS72"/>
  <c r="BP72"/>
  <c r="BI72"/>
  <c r="BH72"/>
  <c r="BF72"/>
  <c r="BG72" s="1"/>
  <c r="BD72"/>
  <c r="BC72"/>
  <c r="BE72" s="1"/>
  <c r="BB72"/>
  <c r="BS71"/>
  <c r="BP71"/>
  <c r="BI71"/>
  <c r="BH71"/>
  <c r="BF71"/>
  <c r="BG71" s="1"/>
  <c r="BD71"/>
  <c r="BC71"/>
  <c r="BE71" s="1"/>
  <c r="BB71"/>
  <c r="BS70"/>
  <c r="BP70"/>
  <c r="BI70"/>
  <c r="BH70"/>
  <c r="BF70"/>
  <c r="BG70" s="1"/>
  <c r="BD70"/>
  <c r="BC70"/>
  <c r="BE70" s="1"/>
  <c r="BB70"/>
  <c r="BS69"/>
  <c r="BP69"/>
  <c r="BI69"/>
  <c r="BH69"/>
  <c r="BF69"/>
  <c r="BG69" s="1"/>
  <c r="BD69"/>
  <c r="BC69"/>
  <c r="BE69" s="1"/>
  <c r="BB69"/>
  <c r="BS68"/>
  <c r="BP68"/>
  <c r="BI68"/>
  <c r="BH68"/>
  <c r="BF68"/>
  <c r="BG68" s="1"/>
  <c r="BD68"/>
  <c r="BC68"/>
  <c r="BE68" s="1"/>
  <c r="BB68"/>
  <c r="BS67"/>
  <c r="BP67"/>
  <c r="BI67"/>
  <c r="BH67"/>
  <c r="BF67"/>
  <c r="BG67" s="1"/>
  <c r="BD67"/>
  <c r="BC67"/>
  <c r="BE67" s="1"/>
  <c r="BB67"/>
  <c r="BS66"/>
  <c r="BP66"/>
  <c r="BI66"/>
  <c r="BH66"/>
  <c r="BF66"/>
  <c r="BG66" s="1"/>
  <c r="BD66"/>
  <c r="BC66"/>
  <c r="BE66" s="1"/>
  <c r="BB66"/>
  <c r="BS65"/>
  <c r="BP65"/>
  <c r="BI65"/>
  <c r="BH65"/>
  <c r="BF65"/>
  <c r="BG65" s="1"/>
  <c r="BD65"/>
  <c r="BC65"/>
  <c r="BE65" s="1"/>
  <c r="BB65"/>
  <c r="BS64"/>
  <c r="BP64"/>
  <c r="BI64"/>
  <c r="BH64"/>
  <c r="BF64"/>
  <c r="BG64" s="1"/>
  <c r="BD64"/>
  <c r="BC64"/>
  <c r="BE64" s="1"/>
  <c r="BB64"/>
  <c r="BS63"/>
  <c r="BP63"/>
  <c r="BI63"/>
  <c r="BH63"/>
  <c r="BF63"/>
  <c r="BG63" s="1"/>
  <c r="BD63"/>
  <c r="BC63"/>
  <c r="BE63" s="1"/>
  <c r="BB63"/>
  <c r="BS62"/>
  <c r="BP62"/>
  <c r="BI62"/>
  <c r="BH62"/>
  <c r="BF62"/>
  <c r="BG62" s="1"/>
  <c r="BD62"/>
  <c r="BC62"/>
  <c r="BE62" s="1"/>
  <c r="BB62"/>
  <c r="BS61"/>
  <c r="BP61"/>
  <c r="BI61"/>
  <c r="BH61"/>
  <c r="BF61"/>
  <c r="BG61" s="1"/>
  <c r="BD61"/>
  <c r="BC61"/>
  <c r="BE61" s="1"/>
  <c r="BB61"/>
  <c r="BT60"/>
  <c r="BS60"/>
  <c r="BH60"/>
  <c r="BF60"/>
  <c r="BE60"/>
  <c r="BD60"/>
  <c r="BC60"/>
  <c r="BB60"/>
  <c r="BS59"/>
  <c r="BP59"/>
  <c r="BL59" s="1"/>
  <c r="BT59" s="1"/>
  <c r="BI59"/>
  <c r="BH59"/>
  <c r="BG59"/>
  <c r="BF59"/>
  <c r="BE59"/>
  <c r="BD59"/>
  <c r="BC59"/>
  <c r="BB59"/>
  <c r="BS58"/>
  <c r="BP58"/>
  <c r="BL58" s="1"/>
  <c r="BT58" s="1"/>
  <c r="BI58"/>
  <c r="BH58"/>
  <c r="BG58"/>
  <c r="BF58"/>
  <c r="BE58"/>
  <c r="BD58"/>
  <c r="BC58"/>
  <c r="BB58"/>
  <c r="BS57"/>
  <c r="BP57"/>
  <c r="BL57" s="1"/>
  <c r="BT57" s="1"/>
  <c r="BI57"/>
  <c r="BH57"/>
  <c r="BG57"/>
  <c r="BF57"/>
  <c r="BE57"/>
  <c r="BD57"/>
  <c r="BC57"/>
  <c r="BB57"/>
  <c r="BS56"/>
  <c r="BP56"/>
  <c r="BL56" s="1"/>
  <c r="BT56" s="1"/>
  <c r="BI56"/>
  <c r="BH56"/>
  <c r="BG56"/>
  <c r="BF56"/>
  <c r="BE56"/>
  <c r="BD56"/>
  <c r="BC56"/>
  <c r="BB56"/>
  <c r="BS55"/>
  <c r="BP55"/>
  <c r="BL55" s="1"/>
  <c r="BT55" s="1"/>
  <c r="BI55"/>
  <c r="BH55"/>
  <c r="BG55"/>
  <c r="BF55"/>
  <c r="BE55"/>
  <c r="BD55"/>
  <c r="BC55"/>
  <c r="BB55"/>
  <c r="BS54"/>
  <c r="BP54"/>
  <c r="BL54" s="1"/>
  <c r="BT54" s="1"/>
  <c r="BI54"/>
  <c r="BH54"/>
  <c r="BG54"/>
  <c r="BF54"/>
  <c r="BD54"/>
  <c r="BE54" s="1"/>
  <c r="BC54"/>
  <c r="BB54"/>
  <c r="BS53"/>
  <c r="BP53"/>
  <c r="BL53" s="1"/>
  <c r="BI53"/>
  <c r="BH53"/>
  <c r="BF53"/>
  <c r="BG53" s="1"/>
  <c r="BE53"/>
  <c r="BD53"/>
  <c r="BC53"/>
  <c r="BB53"/>
  <c r="BS52"/>
  <c r="BH52"/>
  <c r="BF52"/>
  <c r="BE52"/>
  <c r="BD52"/>
  <c r="BC52"/>
  <c r="BB52"/>
  <c r="BS51"/>
  <c r="BP51"/>
  <c r="BI51"/>
  <c r="BH51"/>
  <c r="BF51"/>
  <c r="BG51" s="1"/>
  <c r="BE51"/>
  <c r="BD51"/>
  <c r="BC51"/>
  <c r="BB51"/>
  <c r="BS50"/>
  <c r="BP50"/>
  <c r="BH50"/>
  <c r="BI50" s="1"/>
  <c r="BF50"/>
  <c r="BG50" s="1"/>
  <c r="BD50"/>
  <c r="BC50"/>
  <c r="BE50" s="1"/>
  <c r="BB50"/>
  <c r="BS49"/>
  <c r="BP49"/>
  <c r="BI49"/>
  <c r="BH49"/>
  <c r="BG49"/>
  <c r="BF49"/>
  <c r="BD49"/>
  <c r="BC49"/>
  <c r="BE49" s="1"/>
  <c r="BB49"/>
  <c r="BS48"/>
  <c r="BP48"/>
  <c r="BI48"/>
  <c r="BH48"/>
  <c r="BF48"/>
  <c r="BG48" s="1"/>
  <c r="BD48"/>
  <c r="BC48"/>
  <c r="BE48" s="1"/>
  <c r="BB48"/>
  <c r="BS47"/>
  <c r="BP47"/>
  <c r="BL47" s="1"/>
  <c r="BH47"/>
  <c r="BI47" s="1"/>
  <c r="BG47"/>
  <c r="BF47"/>
  <c r="BD47"/>
  <c r="BC47"/>
  <c r="BE47" s="1"/>
  <c r="BB47"/>
  <c r="BE46"/>
  <c r="BD46"/>
  <c r="BC46"/>
  <c r="BE45"/>
  <c r="BD45"/>
  <c r="BC45"/>
  <c r="BS44"/>
  <c r="BO44"/>
  <c r="BP12" s="1"/>
  <c r="BL12" s="1"/>
  <c r="BN44"/>
  <c r="BN731" s="1"/>
  <c r="BK44"/>
  <c r="BL43" s="1"/>
  <c r="BE44"/>
  <c r="BD44"/>
  <c r="BC44"/>
  <c r="BB44"/>
  <c r="BS43"/>
  <c r="BP43"/>
  <c r="BH43"/>
  <c r="BI43" s="1"/>
  <c r="BG43"/>
  <c r="BF43"/>
  <c r="BE43"/>
  <c r="BD43"/>
  <c r="BC43"/>
  <c r="BB43"/>
  <c r="BS42"/>
  <c r="BP42"/>
  <c r="BH42"/>
  <c r="BI42" s="1"/>
  <c r="BF42"/>
  <c r="BG42" s="1"/>
  <c r="BE42"/>
  <c r="BD42"/>
  <c r="BC42"/>
  <c r="BB42"/>
  <c r="BS41"/>
  <c r="BP41"/>
  <c r="BI41"/>
  <c r="BH41"/>
  <c r="BF41"/>
  <c r="BG41" s="1"/>
  <c r="BE41"/>
  <c r="BD41"/>
  <c r="BC41"/>
  <c r="BB41"/>
  <c r="BS40"/>
  <c r="BP40"/>
  <c r="BH40"/>
  <c r="BI40" s="1"/>
  <c r="BF40"/>
  <c r="BG40" s="1"/>
  <c r="BD40"/>
  <c r="BE40" s="1"/>
  <c r="BC40"/>
  <c r="BB40"/>
  <c r="BS39"/>
  <c r="BP39"/>
  <c r="BI39"/>
  <c r="BH39"/>
  <c r="BG39"/>
  <c r="BF39"/>
  <c r="BD39"/>
  <c r="BC39"/>
  <c r="BE39" s="1"/>
  <c r="BB39"/>
  <c r="BS38"/>
  <c r="BP38"/>
  <c r="BI38"/>
  <c r="BH38"/>
  <c r="BF38"/>
  <c r="BG38" s="1"/>
  <c r="BD38"/>
  <c r="BC38"/>
  <c r="BE38" s="1"/>
  <c r="BB38"/>
  <c r="BS37"/>
  <c r="BP37"/>
  <c r="BL37" s="1"/>
  <c r="BH37"/>
  <c r="BI37" s="1"/>
  <c r="BG37"/>
  <c r="BF37"/>
  <c r="BD37"/>
  <c r="BC37"/>
  <c r="BE37" s="1"/>
  <c r="BB37"/>
  <c r="BS36"/>
  <c r="BP36"/>
  <c r="BL36" s="1"/>
  <c r="BI36"/>
  <c r="BH36"/>
  <c r="BG36"/>
  <c r="BF36"/>
  <c r="BD36"/>
  <c r="BE36" s="1"/>
  <c r="BC36"/>
  <c r="BB36"/>
  <c r="BS35"/>
  <c r="BP35"/>
  <c r="BL35" s="1"/>
  <c r="BI35"/>
  <c r="BH35"/>
  <c r="BF35"/>
  <c r="BG35" s="1"/>
  <c r="BE35"/>
  <c r="BD35"/>
  <c r="BC35"/>
  <c r="BB35"/>
  <c r="BS34"/>
  <c r="BH34"/>
  <c r="BI34" s="1"/>
  <c r="BG34"/>
  <c r="BF34"/>
  <c r="BE34"/>
  <c r="BD34"/>
  <c r="BC34"/>
  <c r="BB34"/>
  <c r="BS33"/>
  <c r="BP33"/>
  <c r="BH33"/>
  <c r="BI33" s="1"/>
  <c r="BG33"/>
  <c r="BF33"/>
  <c r="BE33"/>
  <c r="BD33"/>
  <c r="BC33"/>
  <c r="BB33"/>
  <c r="BS32"/>
  <c r="BP32"/>
  <c r="BH32"/>
  <c r="BI32" s="1"/>
  <c r="BF32"/>
  <c r="BG32" s="1"/>
  <c r="BE32"/>
  <c r="BD32"/>
  <c r="BC32"/>
  <c r="BB32"/>
  <c r="BS31"/>
  <c r="BP31"/>
  <c r="BI31"/>
  <c r="BH31"/>
  <c r="BF31"/>
  <c r="BG31" s="1"/>
  <c r="BE31"/>
  <c r="BD31"/>
  <c r="BC31"/>
  <c r="BB31"/>
  <c r="BS30"/>
  <c r="BP30"/>
  <c r="BH30"/>
  <c r="BI30" s="1"/>
  <c r="BF30"/>
  <c r="BG30" s="1"/>
  <c r="BD30"/>
  <c r="BE30" s="1"/>
  <c r="BC30"/>
  <c r="BB30"/>
  <c r="BS29"/>
  <c r="BP29"/>
  <c r="BI29"/>
  <c r="BH29"/>
  <c r="BG29"/>
  <c r="BF29"/>
  <c r="BD29"/>
  <c r="BC29"/>
  <c r="BE29" s="1"/>
  <c r="BB29"/>
  <c r="BS28"/>
  <c r="BP28"/>
  <c r="BI28"/>
  <c r="BH28"/>
  <c r="BF28"/>
  <c r="BG28" s="1"/>
  <c r="BD28"/>
  <c r="BC28"/>
  <c r="BE28" s="1"/>
  <c r="BB28"/>
  <c r="BS27"/>
  <c r="BP27"/>
  <c r="BL27" s="1"/>
  <c r="BI27"/>
  <c r="BH27"/>
  <c r="BG27"/>
  <c r="BF27"/>
  <c r="BD27"/>
  <c r="BC27"/>
  <c r="BE27" s="1"/>
  <c r="BB27"/>
  <c r="BS26"/>
  <c r="BP26"/>
  <c r="BL26" s="1"/>
  <c r="BI26"/>
  <c r="BH26"/>
  <c r="BG26"/>
  <c r="BF26"/>
  <c r="BD26"/>
  <c r="BE26" s="1"/>
  <c r="BC26"/>
  <c r="BB26"/>
  <c r="BS25"/>
  <c r="BP25"/>
  <c r="BL25" s="1"/>
  <c r="BI25"/>
  <c r="BH25"/>
  <c r="BG25"/>
  <c r="BF25"/>
  <c r="BE25"/>
  <c r="BD25"/>
  <c r="BC25"/>
  <c r="BB25"/>
  <c r="BS24"/>
  <c r="BP24"/>
  <c r="BL24"/>
  <c r="BI24"/>
  <c r="BH24"/>
  <c r="BG24"/>
  <c r="BF24"/>
  <c r="BE24"/>
  <c r="BD24"/>
  <c r="BC24"/>
  <c r="BB24"/>
  <c r="BS23"/>
  <c r="BH23"/>
  <c r="BI23" s="1"/>
  <c r="BG23"/>
  <c r="BF23"/>
  <c r="BE23"/>
  <c r="BD23"/>
  <c r="BC23"/>
  <c r="BB23"/>
  <c r="BS22"/>
  <c r="BP22"/>
  <c r="BH22"/>
  <c r="BI22" s="1"/>
  <c r="BF22"/>
  <c r="BG22" s="1"/>
  <c r="BE22"/>
  <c r="BD22"/>
  <c r="BC22"/>
  <c r="BB22"/>
  <c r="BS21"/>
  <c r="BP21"/>
  <c r="BI21"/>
  <c r="BH21"/>
  <c r="BF21"/>
  <c r="BG21" s="1"/>
  <c r="BE21"/>
  <c r="BD21"/>
  <c r="BC21"/>
  <c r="BB21"/>
  <c r="BS20"/>
  <c r="BP20"/>
  <c r="BI20"/>
  <c r="BH20"/>
  <c r="BF20"/>
  <c r="BG20" s="1"/>
  <c r="BD20"/>
  <c r="BE20" s="1"/>
  <c r="BC20"/>
  <c r="BB20"/>
  <c r="BS19"/>
  <c r="BP19"/>
  <c r="BI19"/>
  <c r="BH19"/>
  <c r="BG19"/>
  <c r="BF19"/>
  <c r="BD19"/>
  <c r="BC19"/>
  <c r="BE19" s="1"/>
  <c r="BB19"/>
  <c r="BS18"/>
  <c r="BP18"/>
  <c r="BI18"/>
  <c r="BH18"/>
  <c r="BG18"/>
  <c r="BF18"/>
  <c r="BD18"/>
  <c r="BC18"/>
  <c r="BE18" s="1"/>
  <c r="BB18"/>
  <c r="BS17"/>
  <c r="BP17"/>
  <c r="BL17" s="1"/>
  <c r="BI17"/>
  <c r="BH17"/>
  <c r="BG17"/>
  <c r="BF17"/>
  <c r="BD17"/>
  <c r="BC17"/>
  <c r="BE17" s="1"/>
  <c r="BB17"/>
  <c r="BS16"/>
  <c r="BP16"/>
  <c r="BL16" s="1"/>
  <c r="BI16"/>
  <c r="BH16"/>
  <c r="BG16"/>
  <c r="BF16"/>
  <c r="BD16"/>
  <c r="BE16" s="1"/>
  <c r="BC16"/>
  <c r="BB16"/>
  <c r="BS15"/>
  <c r="BP15"/>
  <c r="BL15" s="1"/>
  <c r="BI15"/>
  <c r="BH15"/>
  <c r="BG15"/>
  <c r="BF15"/>
  <c r="BE15"/>
  <c r="BD15"/>
  <c r="BC15"/>
  <c r="BB15"/>
  <c r="BS14"/>
  <c r="BP14"/>
  <c r="BL14"/>
  <c r="BI14"/>
  <c r="BH14"/>
  <c r="BG14"/>
  <c r="BF14"/>
  <c r="BE14"/>
  <c r="BD14"/>
  <c r="BC14"/>
  <c r="BB14"/>
  <c r="BS13"/>
  <c r="BP13"/>
  <c r="BL13"/>
  <c r="BI13"/>
  <c r="BH13"/>
  <c r="BG13"/>
  <c r="BF13"/>
  <c r="BE13"/>
  <c r="BD13"/>
  <c r="BC13"/>
  <c r="BB13"/>
  <c r="BS12"/>
  <c r="BH12"/>
  <c r="BI12" s="1"/>
  <c r="BG12"/>
  <c r="BF12"/>
  <c r="BE12"/>
  <c r="BD12"/>
  <c r="BC12"/>
  <c r="BB12"/>
  <c r="BS11"/>
  <c r="BP11"/>
  <c r="BH11"/>
  <c r="BI11" s="1"/>
  <c r="BG11"/>
  <c r="BF11"/>
  <c r="BE11"/>
  <c r="BD11"/>
  <c r="BC11"/>
  <c r="BB11"/>
  <c r="BS10"/>
  <c r="BP10"/>
  <c r="BH10"/>
  <c r="BI10" s="1"/>
  <c r="BF10"/>
  <c r="BG10" s="1"/>
  <c r="BE10"/>
  <c r="BD10"/>
  <c r="BC10"/>
  <c r="BB10"/>
  <c r="BS9"/>
  <c r="BP9"/>
  <c r="BI9"/>
  <c r="BH9"/>
  <c r="BF9"/>
  <c r="BG9" s="1"/>
  <c r="BE9"/>
  <c r="BD9"/>
  <c r="BC9"/>
  <c r="BB9"/>
  <c r="BS8"/>
  <c r="BP8"/>
  <c r="BI8"/>
  <c r="BH8"/>
  <c r="BF8"/>
  <c r="BG8" s="1"/>
  <c r="BD8"/>
  <c r="BE8" s="1"/>
  <c r="BC8"/>
  <c r="BB8"/>
  <c r="BS7"/>
  <c r="BP7"/>
  <c r="BI7"/>
  <c r="BH7"/>
  <c r="BG7"/>
  <c r="BF7"/>
  <c r="BB7"/>
  <c r="BS6"/>
  <c r="BP6"/>
  <c r="BL6" s="1"/>
  <c r="BI6"/>
  <c r="BH6"/>
  <c r="BG6"/>
  <c r="BF6"/>
  <c r="BE6"/>
  <c r="BD6"/>
  <c r="BC6"/>
  <c r="BB6"/>
  <c r="BS5"/>
  <c r="BP5"/>
  <c r="BL5"/>
  <c r="BI5"/>
  <c r="BH5"/>
  <c r="BG5"/>
  <c r="BF5"/>
  <c r="BE5"/>
  <c r="BD5"/>
  <c r="BC5"/>
  <c r="BB5"/>
  <c r="BS4"/>
  <c r="BP4"/>
  <c r="BL4"/>
  <c r="BI4"/>
  <c r="BH4"/>
  <c r="BG4"/>
  <c r="BF4"/>
  <c r="BE4"/>
  <c r="BD4"/>
  <c r="BC4"/>
  <c r="BB4"/>
  <c r="BT325" l="1"/>
  <c r="BG369"/>
  <c r="BG140"/>
  <c r="BT63"/>
  <c r="BT66"/>
  <c r="BT93"/>
  <c r="BT96"/>
  <c r="BT138"/>
  <c r="BT342"/>
  <c r="BT389"/>
  <c r="BT425"/>
  <c r="BT519"/>
  <c r="BL584"/>
  <c r="BT674"/>
  <c r="BT686"/>
  <c r="BT383"/>
  <c r="BG464"/>
  <c r="BI44"/>
  <c r="BT238"/>
  <c r="BT304"/>
  <c r="BT332"/>
  <c r="BT417"/>
  <c r="BG211"/>
  <c r="BT269"/>
  <c r="BG274"/>
  <c r="BG44"/>
  <c r="BI369"/>
  <c r="BT255"/>
  <c r="BG262"/>
  <c r="BL483"/>
  <c r="BP485"/>
  <c r="BT207"/>
  <c r="BT252"/>
  <c r="BT326"/>
  <c r="BT347"/>
  <c r="BT355"/>
  <c r="BT384"/>
  <c r="BT390"/>
  <c r="BT444"/>
  <c r="BT450"/>
  <c r="BT529"/>
  <c r="BT73"/>
  <c r="BT76"/>
  <c r="BT79"/>
  <c r="BT82"/>
  <c r="BT115"/>
  <c r="BT118"/>
  <c r="BT225"/>
  <c r="BT297"/>
  <c r="BT301"/>
  <c r="BT359"/>
  <c r="BT534"/>
  <c r="BT589"/>
  <c r="BL493"/>
  <c r="BL495" s="1"/>
  <c r="BP495"/>
  <c r="BI595"/>
  <c r="BT527"/>
  <c r="BI140"/>
  <c r="BT256"/>
  <c r="BT261"/>
  <c r="BT333"/>
  <c r="BT340"/>
  <c r="BT391"/>
  <c r="BT438"/>
  <c r="BT532"/>
  <c r="BT535"/>
  <c r="BT577"/>
  <c r="BG617"/>
  <c r="BI663"/>
  <c r="BL661"/>
  <c r="BI687"/>
  <c r="BI188"/>
  <c r="BI247"/>
  <c r="BT223"/>
  <c r="BT233"/>
  <c r="BT253"/>
  <c r="BI287"/>
  <c r="BT302"/>
  <c r="BT306"/>
  <c r="BT356"/>
  <c r="BT360"/>
  <c r="BT365"/>
  <c r="BT375"/>
  <c r="BI464"/>
  <c r="BT406"/>
  <c r="BT414"/>
  <c r="BT515"/>
  <c r="BT68"/>
  <c r="BT77"/>
  <c r="BT98"/>
  <c r="BT101"/>
  <c r="BT104"/>
  <c r="BT137"/>
  <c r="BG188"/>
  <c r="BI211"/>
  <c r="BG322"/>
  <c r="BT327"/>
  <c r="BT350"/>
  <c r="BT398"/>
  <c r="BT410"/>
  <c r="BT428"/>
  <c r="BT518"/>
  <c r="BT584"/>
  <c r="BL138"/>
  <c r="BT237"/>
  <c r="BL369"/>
  <c r="BT382"/>
  <c r="BT388"/>
  <c r="BT392"/>
  <c r="BT404"/>
  <c r="BT415"/>
  <c r="BT538"/>
  <c r="BT541"/>
  <c r="BT550"/>
  <c r="BT712"/>
  <c r="BT215"/>
  <c r="BT251"/>
  <c r="BT363"/>
  <c r="BT454"/>
  <c r="BT528"/>
  <c r="BT578"/>
  <c r="BT678"/>
  <c r="BP473"/>
  <c r="BL473" s="1"/>
  <c r="BP472"/>
  <c r="BP470"/>
  <c r="BL470" s="1"/>
  <c r="BP469"/>
  <c r="BP479"/>
  <c r="BL479" s="1"/>
  <c r="BP468"/>
  <c r="BL468" s="1"/>
  <c r="BH211"/>
  <c r="BF262"/>
  <c r="BL269"/>
  <c r="BL274" s="1"/>
  <c r="BE288"/>
  <c r="BI290"/>
  <c r="BI291" s="1"/>
  <c r="BH322"/>
  <c r="BE346"/>
  <c r="BE355"/>
  <c r="BH369"/>
  <c r="BE374"/>
  <c r="BE384"/>
  <c r="BE424"/>
  <c r="BG483"/>
  <c r="BG485" s="1"/>
  <c r="BI493"/>
  <c r="BI495" s="1"/>
  <c r="BP494"/>
  <c r="BL494" s="1"/>
  <c r="BF509"/>
  <c r="BT648"/>
  <c r="BT243"/>
  <c r="BG307"/>
  <c r="BT316"/>
  <c r="BL317"/>
  <c r="BT317" s="1"/>
  <c r="BT681"/>
  <c r="BH707"/>
  <c r="BP285"/>
  <c r="BL285" s="1"/>
  <c r="BP283"/>
  <c r="BL283" s="1"/>
  <c r="BG498"/>
  <c r="BG502" s="1"/>
  <c r="BF502"/>
  <c r="BL166"/>
  <c r="BL178"/>
  <c r="BH188"/>
  <c r="BF211"/>
  <c r="BP214"/>
  <c r="BL214" s="1"/>
  <c r="BP215"/>
  <c r="BL215" s="1"/>
  <c r="BT232"/>
  <c r="BT244"/>
  <c r="BE324"/>
  <c r="BT328"/>
  <c r="BT334"/>
  <c r="BT352"/>
  <c r="BE357"/>
  <c r="BT364"/>
  <c r="BF369"/>
  <c r="BE376"/>
  <c r="BH379"/>
  <c r="BE386"/>
  <c r="BT403"/>
  <c r="BE426"/>
  <c r="BT440"/>
  <c r="BT455"/>
  <c r="BL472"/>
  <c r="BL498"/>
  <c r="BT551"/>
  <c r="BT572"/>
  <c r="BP604"/>
  <c r="BT650"/>
  <c r="BT670"/>
  <c r="BT682"/>
  <c r="BE692"/>
  <c r="BI713"/>
  <c r="BL18"/>
  <c r="BL28"/>
  <c r="BL38"/>
  <c r="BL48"/>
  <c r="BP144"/>
  <c r="BL155"/>
  <c r="BP156"/>
  <c r="BL156" s="1"/>
  <c r="BL167"/>
  <c r="BP168"/>
  <c r="BL168" s="1"/>
  <c r="BL179"/>
  <c r="BP180"/>
  <c r="BL180" s="1"/>
  <c r="BL236"/>
  <c r="BI265"/>
  <c r="BI266" s="1"/>
  <c r="BL272"/>
  <c r="BL318"/>
  <c r="BE327"/>
  <c r="BE333"/>
  <c r="BE358"/>
  <c r="BE377"/>
  <c r="BP464"/>
  <c r="BE387"/>
  <c r="BL421"/>
  <c r="BT421" s="1"/>
  <c r="BE427"/>
  <c r="BP467"/>
  <c r="BP477"/>
  <c r="BL477" s="1"/>
  <c r="BP531"/>
  <c r="BL531" s="1"/>
  <c r="BT531" s="1"/>
  <c r="BP537"/>
  <c r="BP543"/>
  <c r="BL574"/>
  <c r="BT574" s="1"/>
  <c r="BL580"/>
  <c r="BT580" s="1"/>
  <c r="BP581"/>
  <c r="BL592"/>
  <c r="BT592" s="1"/>
  <c r="BP593"/>
  <c r="BT622"/>
  <c r="BT628"/>
  <c r="BT634"/>
  <c r="BT640"/>
  <c r="BT651"/>
  <c r="BP661"/>
  <c r="BP663" s="1"/>
  <c r="BT671"/>
  <c r="BT683"/>
  <c r="BF707"/>
  <c r="BO731"/>
  <c r="BL601"/>
  <c r="BL600"/>
  <c r="BL599"/>
  <c r="BL598"/>
  <c r="BL7"/>
  <c r="BL19"/>
  <c r="BL29"/>
  <c r="BL39"/>
  <c r="BL49"/>
  <c r="BL144"/>
  <c r="BP145"/>
  <c r="BL145" s="1"/>
  <c r="BP157"/>
  <c r="BL157" s="1"/>
  <c r="BP169"/>
  <c r="BL169" s="1"/>
  <c r="BP181"/>
  <c r="BI214"/>
  <c r="BL225"/>
  <c r="BL237"/>
  <c r="BH247"/>
  <c r="BG270"/>
  <c r="BT270" s="1"/>
  <c r="BP278"/>
  <c r="BP287" s="1"/>
  <c r="BP369"/>
  <c r="BL372"/>
  <c r="BL382"/>
  <c r="BL388"/>
  <c r="BL389"/>
  <c r="BL390"/>
  <c r="BL391"/>
  <c r="BL392"/>
  <c r="BL393"/>
  <c r="BT393" s="1"/>
  <c r="BL394"/>
  <c r="BT394" s="1"/>
  <c r="BL395"/>
  <c r="BT395" s="1"/>
  <c r="BL422"/>
  <c r="BT422" s="1"/>
  <c r="BE428"/>
  <c r="BL441"/>
  <c r="BT441" s="1"/>
  <c r="BL462"/>
  <c r="BP471"/>
  <c r="BL471" s="1"/>
  <c r="BH502"/>
  <c r="BL537"/>
  <c r="BT537" s="1"/>
  <c r="BL543"/>
  <c r="BT543" s="1"/>
  <c r="BP575"/>
  <c r="BL575" s="1"/>
  <c r="BL581"/>
  <c r="BT581" s="1"/>
  <c r="BP582"/>
  <c r="BL582" s="1"/>
  <c r="BT582" s="1"/>
  <c r="BL593"/>
  <c r="BT593" s="1"/>
  <c r="BP654"/>
  <c r="BT652"/>
  <c r="BE657"/>
  <c r="BP659"/>
  <c r="BL699"/>
  <c r="BL701" s="1"/>
  <c r="BP527"/>
  <c r="BL527" s="1"/>
  <c r="BP526"/>
  <c r="BL526" s="1"/>
  <c r="BT526" s="1"/>
  <c r="BP525"/>
  <c r="BL525" s="1"/>
  <c r="BT525" s="1"/>
  <c r="BP524"/>
  <c r="BL524" s="1"/>
  <c r="BT524" s="1"/>
  <c r="BP523"/>
  <c r="BL523" s="1"/>
  <c r="BT523" s="1"/>
  <c r="BP522"/>
  <c r="BL522" s="1"/>
  <c r="BT522" s="1"/>
  <c r="BP521"/>
  <c r="BL521" s="1"/>
  <c r="BT521" s="1"/>
  <c r="BP520"/>
  <c r="BL520" s="1"/>
  <c r="BT520" s="1"/>
  <c r="BP519"/>
  <c r="BL519" s="1"/>
  <c r="BP518"/>
  <c r="BL518" s="1"/>
  <c r="BP517"/>
  <c r="BL517" s="1"/>
  <c r="BT517" s="1"/>
  <c r="BP516"/>
  <c r="BL516" s="1"/>
  <c r="BT516" s="1"/>
  <c r="BP515"/>
  <c r="BL515" s="1"/>
  <c r="BP514"/>
  <c r="BL514" s="1"/>
  <c r="BT514" s="1"/>
  <c r="BP513"/>
  <c r="BL513" s="1"/>
  <c r="BT513" s="1"/>
  <c r="BP512"/>
  <c r="BL512" s="1"/>
  <c r="BP569"/>
  <c r="BL569" s="1"/>
  <c r="BT569" s="1"/>
  <c r="BP568"/>
  <c r="BL568" s="1"/>
  <c r="BT568" s="1"/>
  <c r="BP567"/>
  <c r="BP566"/>
  <c r="BP565"/>
  <c r="BP564"/>
  <c r="BP563"/>
  <c r="BP562"/>
  <c r="BP561"/>
  <c r="BP560"/>
  <c r="BL560" s="1"/>
  <c r="BT560" s="1"/>
  <c r="BP559"/>
  <c r="BL559" s="1"/>
  <c r="BT559" s="1"/>
  <c r="BP558"/>
  <c r="BL558" s="1"/>
  <c r="BT558" s="1"/>
  <c r="BP557"/>
  <c r="BL557" s="1"/>
  <c r="BT557" s="1"/>
  <c r="BP556"/>
  <c r="BL556" s="1"/>
  <c r="BT556" s="1"/>
  <c r="BP555"/>
  <c r="BP554"/>
  <c r="BP553"/>
  <c r="BP552"/>
  <c r="BP551"/>
  <c r="BP550"/>
  <c r="BP549"/>
  <c r="BP548"/>
  <c r="BL548" s="1"/>
  <c r="BT548" s="1"/>
  <c r="BP547"/>
  <c r="BL547" s="1"/>
  <c r="BT547" s="1"/>
  <c r="BP546"/>
  <c r="BL546" s="1"/>
  <c r="BT546" s="1"/>
  <c r="BP545"/>
  <c r="BL545" s="1"/>
  <c r="BT545" s="1"/>
  <c r="BG598"/>
  <c r="BG604" s="1"/>
  <c r="BF604"/>
  <c r="BP717"/>
  <c r="BP716"/>
  <c r="BT321"/>
  <c r="BF44"/>
  <c r="BL50"/>
  <c r="BL64"/>
  <c r="BT64" s="1"/>
  <c r="BL67"/>
  <c r="BT67" s="1"/>
  <c r="BL70"/>
  <c r="BT70" s="1"/>
  <c r="BL73"/>
  <c r="BL77"/>
  <c r="BL80"/>
  <c r="BT80" s="1"/>
  <c r="BL84"/>
  <c r="BT84" s="1"/>
  <c r="BL88"/>
  <c r="BT88" s="1"/>
  <c r="BL226"/>
  <c r="BT226" s="1"/>
  <c r="BT235"/>
  <c r="BL238"/>
  <c r="BG247"/>
  <c r="BT271"/>
  <c r="BF287"/>
  <c r="BL278"/>
  <c r="BL287" s="1"/>
  <c r="BT318"/>
  <c r="BL319"/>
  <c r="BT319" s="1"/>
  <c r="BL373"/>
  <c r="BT373" s="1"/>
  <c r="BT437"/>
  <c r="BT461"/>
  <c r="BF480"/>
  <c r="BH485"/>
  <c r="BH595"/>
  <c r="BT623"/>
  <c r="BT629"/>
  <c r="BT635"/>
  <c r="BT641"/>
  <c r="BT653"/>
  <c r="BT673"/>
  <c r="BT685"/>
  <c r="BL610"/>
  <c r="BL614"/>
  <c r="BL607"/>
  <c r="BH140"/>
  <c r="BL30"/>
  <c r="BL40"/>
  <c r="BL62"/>
  <c r="BT62" s="1"/>
  <c r="BL65"/>
  <c r="BT65" s="1"/>
  <c r="BL68"/>
  <c r="BL71"/>
  <c r="BT71" s="1"/>
  <c r="BL74"/>
  <c r="BT74" s="1"/>
  <c r="BL76"/>
  <c r="BL79"/>
  <c r="BL82"/>
  <c r="BL86"/>
  <c r="BT86" s="1"/>
  <c r="BL181"/>
  <c r="BL9"/>
  <c r="BL44" s="1"/>
  <c r="BL21"/>
  <c r="BL31"/>
  <c r="BL41"/>
  <c r="BL51"/>
  <c r="BL146"/>
  <c r="BP147"/>
  <c r="BL158"/>
  <c r="BP159"/>
  <c r="BL170"/>
  <c r="BP171"/>
  <c r="BL171" s="1"/>
  <c r="BL182"/>
  <c r="BP183"/>
  <c r="BL183" s="1"/>
  <c r="BL227"/>
  <c r="BT227" s="1"/>
  <c r="BT236"/>
  <c r="BL239"/>
  <c r="BP262"/>
  <c r="BT272"/>
  <c r="BP279"/>
  <c r="BT330"/>
  <c r="BT336"/>
  <c r="BE340"/>
  <c r="BT354"/>
  <c r="BE361"/>
  <c r="BT366"/>
  <c r="BL374"/>
  <c r="BT374" s="1"/>
  <c r="BL384"/>
  <c r="BL424"/>
  <c r="BT424" s="1"/>
  <c r="BE430"/>
  <c r="BL443"/>
  <c r="BT443" s="1"/>
  <c r="BL463"/>
  <c r="BP478"/>
  <c r="BL478" s="1"/>
  <c r="BE502"/>
  <c r="BG595"/>
  <c r="BT549"/>
  <c r="BT552"/>
  <c r="BT561"/>
  <c r="BT564"/>
  <c r="BP576"/>
  <c r="BL576" s="1"/>
  <c r="BT576" s="1"/>
  <c r="BL583"/>
  <c r="BT583" s="1"/>
  <c r="BP584"/>
  <c r="BH604"/>
  <c r="BL625"/>
  <c r="BL631"/>
  <c r="BL637"/>
  <c r="BT637" s="1"/>
  <c r="BT642"/>
  <c r="BL645"/>
  <c r="BT645" s="1"/>
  <c r="BI662"/>
  <c r="BT662" s="1"/>
  <c r="BL677"/>
  <c r="BT677" s="1"/>
  <c r="BP719"/>
  <c r="BL719" s="1"/>
  <c r="BP499"/>
  <c r="BL499" s="1"/>
  <c r="BP498"/>
  <c r="BH480"/>
  <c r="BI468"/>
  <c r="BI480" s="1"/>
  <c r="BH464"/>
  <c r="BL154"/>
  <c r="BL10"/>
  <c r="BL22"/>
  <c r="BL32"/>
  <c r="BL42"/>
  <c r="BL91"/>
  <c r="BT91" s="1"/>
  <c r="BL92"/>
  <c r="BT92" s="1"/>
  <c r="BL93"/>
  <c r="BL94"/>
  <c r="BT94" s="1"/>
  <c r="BL95"/>
  <c r="BT95" s="1"/>
  <c r="BL96"/>
  <c r="BL97"/>
  <c r="BT97" s="1"/>
  <c r="BL98"/>
  <c r="BL99"/>
  <c r="BT99" s="1"/>
  <c r="BL100"/>
  <c r="BT100" s="1"/>
  <c r="BL101"/>
  <c r="BL102"/>
  <c r="BT102" s="1"/>
  <c r="BL147"/>
  <c r="BP148"/>
  <c r="BL148" s="1"/>
  <c r="BL159"/>
  <c r="BP160"/>
  <c r="BL160" s="1"/>
  <c r="BP172"/>
  <c r="BP184"/>
  <c r="BL228"/>
  <c r="BT228" s="1"/>
  <c r="BL240"/>
  <c r="BT240" s="1"/>
  <c r="BL279"/>
  <c r="BE282"/>
  <c r="BL314"/>
  <c r="BL320"/>
  <c r="BT320" s="1"/>
  <c r="BE329"/>
  <c r="BE341"/>
  <c r="BL375"/>
  <c r="BL385"/>
  <c r="BT385" s="1"/>
  <c r="BE419"/>
  <c r="BL425"/>
  <c r="BE431"/>
  <c r="BT462"/>
  <c r="BE482"/>
  <c r="BF490"/>
  <c r="BE494"/>
  <c r="BF595"/>
  <c r="BP533"/>
  <c r="BL533" s="1"/>
  <c r="BT533" s="1"/>
  <c r="BP539"/>
  <c r="BL539" s="1"/>
  <c r="BT539" s="1"/>
  <c r="BP585"/>
  <c r="BL585" s="1"/>
  <c r="BT585" s="1"/>
  <c r="BT624"/>
  <c r="BT630"/>
  <c r="BT636"/>
  <c r="BT643"/>
  <c r="BL678"/>
  <c r="BG687"/>
  <c r="BL710"/>
  <c r="BP508"/>
  <c r="BL508" s="1"/>
  <c r="BT508" s="1"/>
  <c r="BP507"/>
  <c r="BL507" s="1"/>
  <c r="BT507" s="1"/>
  <c r="BP506"/>
  <c r="BL506" s="1"/>
  <c r="BT506" s="1"/>
  <c r="BP505"/>
  <c r="BL567"/>
  <c r="BT567" s="1"/>
  <c r="BL566"/>
  <c r="BT566" s="1"/>
  <c r="BL565"/>
  <c r="BT565" s="1"/>
  <c r="BL564"/>
  <c r="BL563"/>
  <c r="BT563" s="1"/>
  <c r="BL562"/>
  <c r="BT562" s="1"/>
  <c r="BL561"/>
  <c r="BL555"/>
  <c r="BT555" s="1"/>
  <c r="BL554"/>
  <c r="BT554" s="1"/>
  <c r="BL553"/>
  <c r="BT553" s="1"/>
  <c r="BL552"/>
  <c r="BL551"/>
  <c r="BL550"/>
  <c r="BL549"/>
  <c r="BL717"/>
  <c r="BL716"/>
  <c r="BH44"/>
  <c r="BT439"/>
  <c r="BL8"/>
  <c r="BL20"/>
  <c r="BL61"/>
  <c r="BT61" s="1"/>
  <c r="BL63"/>
  <c r="BL66"/>
  <c r="BL69"/>
  <c r="BT69" s="1"/>
  <c r="BL72"/>
  <c r="BT72" s="1"/>
  <c r="BL75"/>
  <c r="BT75" s="1"/>
  <c r="BL78"/>
  <c r="BT78" s="1"/>
  <c r="BL81"/>
  <c r="BT81" s="1"/>
  <c r="BL83"/>
  <c r="BT83" s="1"/>
  <c r="BL85"/>
  <c r="BT85" s="1"/>
  <c r="BL87"/>
  <c r="BT87" s="1"/>
  <c r="BL89"/>
  <c r="BT89" s="1"/>
  <c r="BL11"/>
  <c r="BL33"/>
  <c r="BP104"/>
  <c r="BP105"/>
  <c r="BL105" s="1"/>
  <c r="BT105" s="1"/>
  <c r="BP106"/>
  <c r="BP107"/>
  <c r="BL107" s="1"/>
  <c r="BT107" s="1"/>
  <c r="BP108"/>
  <c r="BL108" s="1"/>
  <c r="BT108" s="1"/>
  <c r="BP109"/>
  <c r="BP110"/>
  <c r="BP111"/>
  <c r="BP112"/>
  <c r="BL112" s="1"/>
  <c r="BT112" s="1"/>
  <c r="BP113"/>
  <c r="BP114"/>
  <c r="BP115"/>
  <c r="BP116"/>
  <c r="BP117"/>
  <c r="BL117" s="1"/>
  <c r="BT117" s="1"/>
  <c r="BP118"/>
  <c r="BP119"/>
  <c r="BL119" s="1"/>
  <c r="BT119" s="1"/>
  <c r="BP120"/>
  <c r="BL120" s="1"/>
  <c r="BT120" s="1"/>
  <c r="BP121"/>
  <c r="BP122"/>
  <c r="BP123"/>
  <c r="BP124"/>
  <c r="BL124" s="1"/>
  <c r="BT124" s="1"/>
  <c r="BP125"/>
  <c r="BP126"/>
  <c r="BP127"/>
  <c r="BP128"/>
  <c r="BP129"/>
  <c r="BL129" s="1"/>
  <c r="BT129" s="1"/>
  <c r="BP130"/>
  <c r="BP131"/>
  <c r="BL131" s="1"/>
  <c r="BT131" s="1"/>
  <c r="BP132"/>
  <c r="BL132" s="1"/>
  <c r="BT132" s="1"/>
  <c r="BP133"/>
  <c r="BP134"/>
  <c r="BP135"/>
  <c r="BP136"/>
  <c r="BL136" s="1"/>
  <c r="BT136" s="1"/>
  <c r="BP137"/>
  <c r="BP149"/>
  <c r="BP161"/>
  <c r="BL161" s="1"/>
  <c r="BL172"/>
  <c r="BP173"/>
  <c r="BL173" s="1"/>
  <c r="BL184"/>
  <c r="BL229"/>
  <c r="BT229" s="1"/>
  <c r="BL241"/>
  <c r="BT241" s="1"/>
  <c r="BI250"/>
  <c r="BI262" s="1"/>
  <c r="BP280"/>
  <c r="BL280" s="1"/>
  <c r="BP284"/>
  <c r="BI322"/>
  <c r="BL376"/>
  <c r="BT376" s="1"/>
  <c r="BL386"/>
  <c r="BT386" s="1"/>
  <c r="BG480"/>
  <c r="BP571"/>
  <c r="BL571" s="1"/>
  <c r="BT571" s="1"/>
  <c r="BT575"/>
  <c r="BP586"/>
  <c r="BL586" s="1"/>
  <c r="BT586" s="1"/>
  <c r="BH617"/>
  <c r="BF654"/>
  <c r="BT644"/>
  <c r="BT676"/>
  <c r="BI723"/>
  <c r="BP720"/>
  <c r="BL459"/>
  <c r="BT459" s="1"/>
  <c r="BL458"/>
  <c r="BT458" s="1"/>
  <c r="BL457"/>
  <c r="BT457" s="1"/>
  <c r="BL456"/>
  <c r="BT456" s="1"/>
  <c r="BL455"/>
  <c r="BL454"/>
  <c r="BL453"/>
  <c r="BT453" s="1"/>
  <c r="BL448"/>
  <c r="BT448" s="1"/>
  <c r="BL439"/>
  <c r="BL438"/>
  <c r="BL437"/>
  <c r="BL436"/>
  <c r="BT436" s="1"/>
  <c r="BL434"/>
  <c r="BT434" s="1"/>
  <c r="BL401"/>
  <c r="BT401" s="1"/>
  <c r="BL400"/>
  <c r="BT400" s="1"/>
  <c r="BL399"/>
  <c r="BT399" s="1"/>
  <c r="BL398"/>
  <c r="BF140"/>
  <c r="BL143"/>
  <c r="BK731"/>
  <c r="BL732" s="1"/>
  <c r="BM737" s="1"/>
  <c r="BL104"/>
  <c r="BL106"/>
  <c r="BT106" s="1"/>
  <c r="BL109"/>
  <c r="BT109" s="1"/>
  <c r="BL110"/>
  <c r="BT110" s="1"/>
  <c r="BL111"/>
  <c r="BT111" s="1"/>
  <c r="BL113"/>
  <c r="BT113" s="1"/>
  <c r="BL114"/>
  <c r="BT114" s="1"/>
  <c r="BL115"/>
  <c r="BL116"/>
  <c r="BT116" s="1"/>
  <c r="BL118"/>
  <c r="BL121"/>
  <c r="BT121" s="1"/>
  <c r="BL122"/>
  <c r="BT122" s="1"/>
  <c r="BL123"/>
  <c r="BT123" s="1"/>
  <c r="BL125"/>
  <c r="BT125" s="1"/>
  <c r="BL126"/>
  <c r="BT126" s="1"/>
  <c r="BL127"/>
  <c r="BT127" s="1"/>
  <c r="BL128"/>
  <c r="BT128" s="1"/>
  <c r="BL130"/>
  <c r="BT130" s="1"/>
  <c r="BL133"/>
  <c r="BT133" s="1"/>
  <c r="BL134"/>
  <c r="BT134" s="1"/>
  <c r="BL135"/>
  <c r="BT135" s="1"/>
  <c r="BL137"/>
  <c r="BL149"/>
  <c r="BL185"/>
  <c r="BK211"/>
  <c r="BL220"/>
  <c r="BT220" s="1"/>
  <c r="BL230"/>
  <c r="BT230" s="1"/>
  <c r="BT239"/>
  <c r="BL242"/>
  <c r="BT242" s="1"/>
  <c r="BL284"/>
  <c r="BT314"/>
  <c r="BL315"/>
  <c r="BT315" s="1"/>
  <c r="BT367"/>
  <c r="BL377"/>
  <c r="BT377" s="1"/>
  <c r="BF464"/>
  <c r="BT463"/>
  <c r="BP501"/>
  <c r="BL501" s="1"/>
  <c r="BP587"/>
  <c r="BL587" s="1"/>
  <c r="BT587" s="1"/>
  <c r="BF617"/>
  <c r="BT625"/>
  <c r="BT631"/>
  <c r="BL668"/>
  <c r="BT668" s="1"/>
  <c r="BL680"/>
  <c r="BT680" s="1"/>
  <c r="BL711"/>
  <c r="BT711" s="1"/>
  <c r="BH723"/>
  <c r="BL720"/>
  <c r="BG716"/>
  <c r="BG723" s="1"/>
  <c r="BF723"/>
  <c r="BL150"/>
  <c r="BL162"/>
  <c r="BL174"/>
  <c r="BL221"/>
  <c r="BT221" s="1"/>
  <c r="BL231"/>
  <c r="BT231" s="1"/>
  <c r="BE268"/>
  <c r="BP281"/>
  <c r="BL281" s="1"/>
  <c r="BL294"/>
  <c r="BL307" s="1"/>
  <c r="BL295"/>
  <c r="BT295" s="1"/>
  <c r="BL296"/>
  <c r="BT296" s="1"/>
  <c r="BL297"/>
  <c r="BL298"/>
  <c r="BT298" s="1"/>
  <c r="BL299"/>
  <c r="BT299" s="1"/>
  <c r="BL300"/>
  <c r="BT300" s="1"/>
  <c r="BL301"/>
  <c r="BL302"/>
  <c r="BL303"/>
  <c r="BT303" s="1"/>
  <c r="BL304"/>
  <c r="BL305"/>
  <c r="BT305" s="1"/>
  <c r="BE344"/>
  <c r="BE372"/>
  <c r="BE382"/>
  <c r="BE422"/>
  <c r="BL428"/>
  <c r="BL445"/>
  <c r="BT445" s="1"/>
  <c r="BL446"/>
  <c r="BT446" s="1"/>
  <c r="BP474"/>
  <c r="BL474" s="1"/>
  <c r="BP572"/>
  <c r="BL572" s="1"/>
  <c r="BP588"/>
  <c r="BL588" s="1"/>
  <c r="BT588" s="1"/>
  <c r="BL621"/>
  <c r="BT621" s="1"/>
  <c r="BL627"/>
  <c r="BT627" s="1"/>
  <c r="BL633"/>
  <c r="BT633" s="1"/>
  <c r="BL639"/>
  <c r="BT639" s="1"/>
  <c r="BT646"/>
  <c r="BL649"/>
  <c r="BT649" s="1"/>
  <c r="BL669"/>
  <c r="BT669" s="1"/>
  <c r="BH696"/>
  <c r="BP689"/>
  <c r="BP696" s="1"/>
  <c r="BG710"/>
  <c r="BG713" s="1"/>
  <c r="BL469"/>
  <c r="BL693"/>
  <c r="BL704"/>
  <c r="BL707" s="1"/>
  <c r="BL595" l="1"/>
  <c r="BT512"/>
  <c r="BL140"/>
  <c r="BT140" s="1"/>
  <c r="BL723"/>
  <c r="BL322"/>
  <c r="BL467"/>
  <c r="BL480" s="1"/>
  <c r="BP480"/>
  <c r="BL687"/>
  <c r="BL464"/>
  <c r="BL217"/>
  <c r="BP723"/>
  <c r="BL604"/>
  <c r="BT250"/>
  <c r="BL663"/>
  <c r="BT661"/>
  <c r="BL379"/>
  <c r="BT372"/>
  <c r="BL502"/>
  <c r="BT704"/>
  <c r="BL654"/>
  <c r="BL206"/>
  <c r="BT206" s="1"/>
  <c r="BL205"/>
  <c r="BT205" s="1"/>
  <c r="BL204"/>
  <c r="BT204" s="1"/>
  <c r="BL203"/>
  <c r="BT203" s="1"/>
  <c r="BL202"/>
  <c r="BT202" s="1"/>
  <c r="BL201"/>
  <c r="BT201" s="1"/>
  <c r="BL200"/>
  <c r="BT200" s="1"/>
  <c r="BL199"/>
  <c r="BT199" s="1"/>
  <c r="BL198"/>
  <c r="BT198" s="1"/>
  <c r="BL197"/>
  <c r="BT197" s="1"/>
  <c r="BL196"/>
  <c r="BT196" s="1"/>
  <c r="BL195"/>
  <c r="BT195" s="1"/>
  <c r="BL194"/>
  <c r="BT194" s="1"/>
  <c r="BL193"/>
  <c r="BT193" s="1"/>
  <c r="BL192"/>
  <c r="BT192" s="1"/>
  <c r="BL210"/>
  <c r="BT210" s="1"/>
  <c r="BL209"/>
  <c r="BT209" s="1"/>
  <c r="BL208"/>
  <c r="BT208" s="1"/>
  <c r="BL191"/>
  <c r="BL505"/>
  <c r="BP509"/>
  <c r="BP595"/>
  <c r="BL188"/>
  <c r="BL617"/>
  <c r="BI217"/>
  <c r="BT214"/>
  <c r="BL247"/>
  <c r="BT294"/>
  <c r="BL713"/>
  <c r="BL689"/>
  <c r="BL696" s="1"/>
  <c r="BL211" l="1"/>
  <c r="BT191"/>
  <c r="BL509"/>
  <c r="BL731" s="1"/>
  <c r="BM732" s="1"/>
  <c r="BT505"/>
</calcChain>
</file>

<file path=xl/sharedStrings.xml><?xml version="1.0" encoding="utf-8"?>
<sst xmlns="http://schemas.openxmlformats.org/spreadsheetml/2006/main" count="1763" uniqueCount="698">
  <si>
    <t>AREA</t>
  </si>
  <si>
    <t>ACCOUNT 
OFFICERS</t>
  </si>
  <si>
    <t>DEALER/ BRANCH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</si>
  <si>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</si>
  <si>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</si>
  <si>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</si>
  <si>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</si>
  <si>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</si>
  <si>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</si>
  <si>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</si>
  <si>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</si>
  <si>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</si>
  <si>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</si>
  <si>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</si>
  <si>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</si>
  <si>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</si>
  <si>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</si>
  <si>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</si>
  <si>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</si>
  <si>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</si>
  <si>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</si>
  <si>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APR
TO 
JUNE</t>
  </si>
  <si>
    <t>APR TO JUNE 2025 average 
3 mos</t>
  </si>
  <si>
    <t>JAN
TO
JUNE</t>
  </si>
  <si>
    <t>JAN TO JUNE 2025 average 
6 mos</t>
  </si>
  <si>
    <t>AUG 2025</t>
  </si>
  <si>
    <t>daily sales JULY 1-27, 2025</t>
  </si>
  <si>
    <t xml:space="preserve">ACTUAL </t>
  </si>
  <si>
    <t>TARGET</t>
  </si>
  <si>
    <t>%</t>
  </si>
  <si>
    <t>SELL-IN 
TARGET</t>
  </si>
  <si>
    <t>SELL-OUT 
TARGET</t>
  </si>
  <si>
    <t>SELL-OUT TARGET PER ACCOUNT/SHARE PER BRANCH</t>
  </si>
  <si>
    <t>TARGET 
PER BRANCH</t>
  </si>
  <si>
    <t>SHARE PER BRANCH</t>
  </si>
  <si>
    <t>ACTUAL</t>
  </si>
  <si>
    <t>PAM</t>
  </si>
  <si>
    <t>E.MAGTOTO</t>
  </si>
  <si>
    <t>1ST MEGA SAVER ANGELES</t>
  </si>
  <si>
    <t>1ST MEGA SAVER BALIUAG</t>
  </si>
  <si>
    <t>1ST MEGA SAVER BATAAN</t>
  </si>
  <si>
    <t>DAG</t>
  </si>
  <si>
    <t>R.TABLANZA</t>
  </si>
  <si>
    <t>1ST MEGA SAVER BAYAMBANG</t>
  </si>
  <si>
    <t>1ST MEGA SAVER CABANATUAN</t>
  </si>
  <si>
    <t>1ST MEGA SAVER CABANATUAN ANNEX</t>
  </si>
  <si>
    <t>1ST MEGA SAVER CAMILING</t>
  </si>
  <si>
    <t>1ST MEGA SAVER CAPAS</t>
  </si>
  <si>
    <t>1ST MEGA SAVER CAUAYAN</t>
  </si>
  <si>
    <t>1ST MEGA SAVER CONCEPCION</t>
  </si>
  <si>
    <t>1ST MEGA SAVER DAU</t>
  </si>
  <si>
    <t>1ST MEGA SAVER GAPAN</t>
  </si>
  <si>
    <t>1ST MEGA SAVER GUAGUA</t>
  </si>
  <si>
    <t>1ST MEGA SAVER GUIMBA</t>
  </si>
  <si>
    <t>1ST MEGA SAVER HENSON</t>
  </si>
  <si>
    <t>CAG</t>
  </si>
  <si>
    <t>N/A</t>
  </si>
  <si>
    <t>1ST MEGA SAVER ILAGAN</t>
  </si>
  <si>
    <t>1ST MEGA SAVER LA UNION</t>
  </si>
  <si>
    <t>1ST MEGA SAVER LUISITA</t>
  </si>
  <si>
    <t>1ST MEGA SAVER MAGALANG</t>
  </si>
  <si>
    <t>1ST MEGA SAVER OLONGAPO</t>
  </si>
  <si>
    <t>1ST MEGA SAVER PAMPANGA</t>
  </si>
  <si>
    <t>1ST MEGA SAVER PAMPANGA DOWNTOWN</t>
  </si>
  <si>
    <t>1ST MEGA SAVER PANIQUI ANNEX</t>
  </si>
  <si>
    <t>1ST MEGA SAVER PANIQUI PRIME</t>
  </si>
  <si>
    <t>MM</t>
  </si>
  <si>
    <t>1ST MEGA SAVER PASIG</t>
  </si>
  <si>
    <t>1ST MEGA SAVER SANTIAGO</t>
  </si>
  <si>
    <t>1ST MEGA SAVER SINDALAN</t>
  </si>
  <si>
    <t>1ST MEGA SAVER SAN JOSE DM</t>
  </si>
  <si>
    <t>1ST MEGA SAVER SAN JOSE NE</t>
  </si>
  <si>
    <t>1ST MEGA SAVER SAN MIGUEL</t>
  </si>
  <si>
    <t>1ST MEGA SAVER SAN PABLO</t>
  </si>
  <si>
    <t>1ST MEGA SAVER STA MARIA</t>
  </si>
  <si>
    <t>1ST MEGA SAVER STO. ROSARIO</t>
  </si>
  <si>
    <t>1ST MEGA SAVER TALAVERA</t>
  </si>
  <si>
    <t>1ST MEGA SAVER TANEDO</t>
  </si>
  <si>
    <t>1ST MEGA SAVER TARLAC</t>
  </si>
  <si>
    <t>O.CASTILLO</t>
  </si>
  <si>
    <t>1ST MEGA SAVER TUGUEGARAO</t>
  </si>
  <si>
    <t>1ST MEGA SAVER URDANETA</t>
  </si>
  <si>
    <r>
      <t>G. CASTA</t>
    </r>
    <r>
      <rPr>
        <b/>
        <sz val="12"/>
        <rFont val="Arial"/>
        <family val="2"/>
        <charset val="1"/>
      </rPr>
      <t>ŇEDA</t>
    </r>
  </si>
  <si>
    <t>1ST MEGA SAVER VALENZUELA</t>
  </si>
  <si>
    <t>1ST MEGA SAVER VIGAN</t>
  </si>
  <si>
    <t>K.SOLO</t>
  </si>
  <si>
    <t>ABENSON ALABANG</t>
  </si>
  <si>
    <t>ABENSON ALABANG TOWN CENTER</t>
  </si>
  <si>
    <t>ABENSON AYALA  MALL FAIRVIEW TERRACES</t>
  </si>
  <si>
    <t>CEB</t>
  </si>
  <si>
    <t>ABENSON AYALA CENTER CEBU</t>
  </si>
  <si>
    <t>BAC</t>
  </si>
  <si>
    <t>C. BASTO</t>
  </si>
  <si>
    <t>ABENSON AYALA MALLS CAPITOL BACOLOD</t>
  </si>
  <si>
    <t>ABENSON AYALA MALLS CLOVERLEAF</t>
  </si>
  <si>
    <t>ABENSON AYALA MALLS GLORIETTA</t>
  </si>
  <si>
    <t>ABENSON AYALA MALLS MARKET-MARKET</t>
  </si>
  <si>
    <t>ABENSON AYALA MALLS TRINOMA</t>
  </si>
  <si>
    <t>ABENSON AYALA MALLS UP TOWN CENTER</t>
  </si>
  <si>
    <t>ABENSON AYALA PAVILLION MALL BIÃ‘AN</t>
  </si>
  <si>
    <t>ABENSON BONIFACIO GLOBAL CITY</t>
  </si>
  <si>
    <t>ABENSON CENTER MALL SAN NICOLAS</t>
  </si>
  <si>
    <t>ABENSON CIRCLE C</t>
  </si>
  <si>
    <t xml:space="preserve">ABENSON COLONNADE MANDAUE </t>
  </si>
  <si>
    <t>ABENSON DAGUPAN</t>
  </si>
  <si>
    <t>ABENSON DUMAGUETE</t>
  </si>
  <si>
    <t>ABENSON EVER GOTESCO COMMONWEALTH</t>
  </si>
  <si>
    <t>ABENSON FESTIVAL MALL ALABANG</t>
  </si>
  <si>
    <t>ABENSON GAISANO CENTRAL BACOLOD</t>
  </si>
  <si>
    <t>ILO</t>
  </si>
  <si>
    <t>R. DOROMAL</t>
  </si>
  <si>
    <t>ABENSON GT TOWN PAVIA ILOILO</t>
  </si>
  <si>
    <t>ABENSON HARBOUR POINT SUBIC</t>
  </si>
  <si>
    <t>ABENSON JAKA SUCAT</t>
  </si>
  <si>
    <t>ABENSON KAI MALL</t>
  </si>
  <si>
    <t>ZAM</t>
  </si>
  <si>
    <t>ABENSON KCC ZAMBOANGA</t>
  </si>
  <si>
    <t>ABENSON LAS PIÑAS</t>
  </si>
  <si>
    <t>CDO</t>
  </si>
  <si>
    <t>ABENSON LIMKETKAI MALL CDO</t>
  </si>
  <si>
    <t>ABENSON LUCKY CHINATOWN</t>
  </si>
  <si>
    <t>ABENSON MADISON GREENHILLS</t>
  </si>
  <si>
    <t>ABENSON MALABON CITISQUARE MALL</t>
  </si>
  <si>
    <t>ABENSON MARQUEE MALL</t>
  </si>
  <si>
    <t>ABENSON MASINAG</t>
  </si>
  <si>
    <t>ABENSON MISSOURI GREENHILLS</t>
  </si>
  <si>
    <t>ABENSON MONTALBAN TOWN CENTER</t>
  </si>
  <si>
    <t>ABENSON NE CABANATUAN 2</t>
  </si>
  <si>
    <t>ABENSON NEPO MALLS ANGELES</t>
  </si>
  <si>
    <t>ABENSON NEW FARMERS PLAZA</t>
  </si>
  <si>
    <t xml:space="preserve">ABENSON NUCITI CENTRAL MALL </t>
  </si>
  <si>
    <t>ABENSON OLIVAREZ LOS BAÑOS</t>
  </si>
  <si>
    <t>ABENSON ONE AYALA</t>
  </si>
  <si>
    <t>ABENSON PUREGOLD AYALA MALLS MARIKINA</t>
  </si>
  <si>
    <t>ABENSON PUREGOLD BOCAUE</t>
  </si>
  <si>
    <t>ABENSON PUREGOLD CALOOCAN</t>
  </si>
  <si>
    <t>ABENSON PUREGOLD FAIRVIEW</t>
  </si>
  <si>
    <t>ABENSON PUREGOLD PASIG</t>
  </si>
  <si>
    <t>ABENSON PUREGOLD TANZA</t>
  </si>
  <si>
    <t>ABENSON PUREGOLD TAYUMAN</t>
  </si>
  <si>
    <t xml:space="preserve">ABENSON QUEZON AVENUE </t>
  </si>
  <si>
    <t>ABENSON RDC PLAZA LIPA</t>
  </si>
  <si>
    <t>ABENSON ROBINSONS GALLERIA</t>
  </si>
  <si>
    <t>ABENSON ROBINSONS PLACE MANILA</t>
  </si>
  <si>
    <t>ABENSON SHANGRI-LA PLAZA</t>
  </si>
  <si>
    <t>ABENSON SM CITY EAST ORTIGAS</t>
  </si>
  <si>
    <t>ABENSON SM CITY NORTH EDSA</t>
  </si>
  <si>
    <t>ABENSON STA. LUCIA MALL (PHASE 2)</t>
  </si>
  <si>
    <t>ABENSON STA. LUCIA MALL (PHASE 3 )</t>
  </si>
  <si>
    <t>ABENSON TACLOBAN</t>
  </si>
  <si>
    <t>ABENSON W.MALL MUNTINLUPA WEST</t>
  </si>
  <si>
    <t>ABENSON WALTERMART BACOOR</t>
  </si>
  <si>
    <t>ABENSON WALTERMART BALAYAN</t>
  </si>
  <si>
    <t>ABENSON WALTERMART BALIWAG</t>
  </si>
  <si>
    <t>ABENSON WALTERMART BATAAN</t>
  </si>
  <si>
    <t>ABENSON WALTERMART BICUTAN</t>
  </si>
  <si>
    <t>ABENSON WALTERMART CABANATUAN</t>
  </si>
  <si>
    <t>ABENSON WALTERMART CABUYAO</t>
  </si>
  <si>
    <t>ABENSON WALTERMART CALOOCAN</t>
  </si>
  <si>
    <t>ABENSON WALTERMART CAPAS</t>
  </si>
  <si>
    <t>ABENSON WALTERMART CARMONA</t>
  </si>
  <si>
    <t>ABENSON WALTERMART DASMARIÑAS</t>
  </si>
  <si>
    <t>ABENSON WALTERMART E.RODRIGUEZ</t>
  </si>
  <si>
    <t>ABENSON WALTERMART GAPAN</t>
  </si>
  <si>
    <t>ABENSON WALTERMART GENERAL TRIAS</t>
  </si>
  <si>
    <t>ABENSON WALTERMART GUIGUINTO</t>
  </si>
  <si>
    <t>ABENSON WALTERMART MAKATI</t>
  </si>
  <si>
    <t>ABENSON WALTERMART MAKILING</t>
  </si>
  <si>
    <t>ABENSON WALTERMART MALOLOS</t>
  </si>
  <si>
    <t>ABENSON WALTERMART NAIC</t>
  </si>
  <si>
    <t>ABENSON WALTERMART NASUGBU</t>
  </si>
  <si>
    <t>ABENSON WALTERMART NORTH EDSA</t>
  </si>
  <si>
    <t>ABENSON WALTERMART PANIQUI</t>
  </si>
  <si>
    <t>ABENSON WALTERMART PLARIDEL</t>
  </si>
  <si>
    <t>ABENSON WALTERMART SAN FERNANDO</t>
  </si>
  <si>
    <t>ABENSON WALTERMART SAN JOSE</t>
  </si>
  <si>
    <t>ABENSON WALTERMART SAN PASCUAL</t>
  </si>
  <si>
    <t>ABENSON WALTERMART SILANG</t>
  </si>
  <si>
    <t>ABENSON WALTERMART STA. MARIA</t>
  </si>
  <si>
    <t>ABENSON WALTERMART STA. ROSA</t>
  </si>
  <si>
    <t>ABENSON WALTERMART SUCAT</t>
  </si>
  <si>
    <t>ABENSON WALTERMART TANAUAN</t>
  </si>
  <si>
    <t>ABENSON WALTERMART THE JUNCTION</t>
  </si>
  <si>
    <t>ABENSON WM SAN JOSE NUEVA ECIJA</t>
  </si>
  <si>
    <t>TUG</t>
  </si>
  <si>
    <t>ABENSON XENTRO MALL SANTIAGO</t>
  </si>
  <si>
    <t>ABENSONS WALTERMART ARAYAT</t>
  </si>
  <si>
    <t>DG BERIN</t>
  </si>
  <si>
    <t xml:space="preserve">ALL HOME AGRO </t>
  </si>
  <si>
    <t>ALL HOME ALABANG</t>
  </si>
  <si>
    <t>ALL HOME ANTIPOLO</t>
  </si>
  <si>
    <t>C.BASTO</t>
  </si>
  <si>
    <t>ALL HOME BACOLOD</t>
  </si>
  <si>
    <t>ALL HOME BATAAN</t>
  </si>
  <si>
    <t>ALL HOME CABANATUAN</t>
  </si>
  <si>
    <t>A.SANTOS</t>
  </si>
  <si>
    <t>ALL HOME CDO</t>
  </si>
  <si>
    <t>K.FRANCISCO</t>
  </si>
  <si>
    <t>ALL HOME CEBU</t>
  </si>
  <si>
    <t>ALL HOME DASMA</t>
  </si>
  <si>
    <t>DAV</t>
  </si>
  <si>
    <t>J. SUPERA</t>
  </si>
  <si>
    <t>ALL HOME DAVAO</t>
  </si>
  <si>
    <t>ALL HOME EVIA</t>
  </si>
  <si>
    <t>ALL HOME GAPAN</t>
  </si>
  <si>
    <t>ALL HOME GENTRI</t>
  </si>
  <si>
    <t>ALL HOME GLOBAL SOUTH</t>
  </si>
  <si>
    <t>ALL HOME GLOBAL SOUTH - DOUBLE UP</t>
  </si>
  <si>
    <t>R.DOROMAL</t>
  </si>
  <si>
    <t>ALL HOME ILOILO</t>
  </si>
  <si>
    <t>ALL HOME IMUS</t>
  </si>
  <si>
    <t>ALL HOME IMUS - DOUBLE UP</t>
  </si>
  <si>
    <t>ALL HOME KAWIT</t>
  </si>
  <si>
    <t>ALL HOME KAWIT - DOUBLE UP</t>
  </si>
  <si>
    <t>ALL HOME LAS PIÑAS</t>
  </si>
  <si>
    <t>ALL HOME LIBIS</t>
  </si>
  <si>
    <t>ALL HOME MALOLOS</t>
  </si>
  <si>
    <t>ALL HOME MALOLOS - DOUBLE UP</t>
  </si>
  <si>
    <t>ALL HOME MOLINO</t>
  </si>
  <si>
    <t>ALL HOME NAGA</t>
  </si>
  <si>
    <t>ALL HOME NORTH MOLINO</t>
  </si>
  <si>
    <t>ALL HOME PAMPANGA</t>
  </si>
  <si>
    <t>ALL HOME PARAÑAQUE</t>
  </si>
  <si>
    <t>ALL HOME SALAWAG</t>
  </si>
  <si>
    <t>ALL HOME SAN ILDEFONSO</t>
  </si>
  <si>
    <t>ALL HOME SANTIAGO</t>
  </si>
  <si>
    <t xml:space="preserve">ALL HOME SHAW </t>
  </si>
  <si>
    <t>ALL HOME SILANG</t>
  </si>
  <si>
    <t>ALL HOME SILANG - DOUBLE UP</t>
  </si>
  <si>
    <t>ALL HOME SJDM</t>
  </si>
  <si>
    <t>ALL HOME SOUTH MOLINO</t>
  </si>
  <si>
    <t>ALL HOME STA.MARIA</t>
  </si>
  <si>
    <t>ALL HOME STA. ROSA</t>
  </si>
  <si>
    <t>ALL HOME STO TOMAS BATANGAS</t>
  </si>
  <si>
    <t>ALL HOME TAGUIG</t>
  </si>
  <si>
    <t>ALL HOME TALISAY CEBU</t>
  </si>
  <si>
    <t>ALLHOME TANZA</t>
  </si>
  <si>
    <t>ALL HOME WCC</t>
  </si>
  <si>
    <t>ALL HOME WIL TOWER</t>
  </si>
  <si>
    <t>J.BOLOCON</t>
  </si>
  <si>
    <t>ANSON @HOME PASIG</t>
  </si>
  <si>
    <t>ANSON @ HOME TRINOMA</t>
  </si>
  <si>
    <t>ANSON ALABANG</t>
  </si>
  <si>
    <t>ANSON BGC</t>
  </si>
  <si>
    <t>ANSON CAINTA</t>
  </si>
  <si>
    <t>ANSON CAPITOL COMMONS</t>
  </si>
  <si>
    <t>ANSON CASH N CARRY</t>
  </si>
  <si>
    <t>ANSON CASH N' CARRY- DOUBLE-UP</t>
  </si>
  <si>
    <t>ANSON FILINVEST</t>
  </si>
  <si>
    <t>ANSON GREENHILLS</t>
  </si>
  <si>
    <t>ANSON LANDMARK MAKATI</t>
  </si>
  <si>
    <t>ANSON LANDMARK TRINOMA</t>
  </si>
  <si>
    <t>ANSON MAKATI THE LINK</t>
  </si>
  <si>
    <t>ANSON MAKATI THE LINK- DOUBLE-UP</t>
  </si>
  <si>
    <t>ANSON MAKATI THE LINK EXHIBIT</t>
  </si>
  <si>
    <t>ANSON NUVALI</t>
  </si>
  <si>
    <t>ANSON NUVALI (DOUBLE UP)</t>
  </si>
  <si>
    <t>ANSON PASONG TAMO</t>
  </si>
  <si>
    <t>ANSON SALAZAR</t>
  </si>
  <si>
    <t>ANSON TRINOMA M5</t>
  </si>
  <si>
    <t>APPLIANCE CENTRUM ARANETA</t>
  </si>
  <si>
    <t>APPLIANCE CENTRUM KABANKALAN</t>
  </si>
  <si>
    <t>APPLIANCE CENTRUM MAIN</t>
  </si>
  <si>
    <t>ASIAN HOME AYALA CEBU</t>
  </si>
  <si>
    <t>ASIAN HOME BACOLOD</t>
  </si>
  <si>
    <t>ASIAN HOME BALAMBAN</t>
  </si>
  <si>
    <t>ASIAN HOME BOGO</t>
  </si>
  <si>
    <t>ASIAN HOME CADIZ</t>
  </si>
  <si>
    <t>ASIAN HOME CARCAR</t>
  </si>
  <si>
    <t>ASIAN HOME CDO DIVI</t>
  </si>
  <si>
    <t>ASIAN HOME CENTRAL BLOC</t>
  </si>
  <si>
    <t>ASIAN HOME CENTRIO AYALA</t>
  </si>
  <si>
    <t>ASIAN HOME COUNTRY MALL</t>
  </si>
  <si>
    <t>J. COMPUESTO</t>
  </si>
  <si>
    <t>ASIAN HOME DANAO</t>
  </si>
  <si>
    <t>ASIAN HOME DAVAO</t>
  </si>
  <si>
    <t>ASIAN HOME DIPOLOG</t>
  </si>
  <si>
    <t>ASIAN HOME DISTRICT TALISAY</t>
  </si>
  <si>
    <t>ASIAN HOME GRAND MALL MACTAN</t>
  </si>
  <si>
    <t>ASIAN HOME ILOILO</t>
  </si>
  <si>
    <t>ASIAN HOME JUAN LUNA</t>
  </si>
  <si>
    <t>ASIAN HOME LAPU-LAPU</t>
  </si>
  <si>
    <t xml:space="preserve">ASIAN HOME LILOAN </t>
  </si>
  <si>
    <t>ASIAN HOME MAGALLANES</t>
  </si>
  <si>
    <t>ASIAN HOME MANDAUE</t>
  </si>
  <si>
    <t>ASIAN HOME MINGLANILLA</t>
  </si>
  <si>
    <t>ASIAN HOME MOALBOAL</t>
  </si>
  <si>
    <t>ASIAN HOME SMARTZONE</t>
  </si>
  <si>
    <t>ASIAN HOME TALISAY</t>
  </si>
  <si>
    <t>ASIAN HOME TOLEDO</t>
  </si>
  <si>
    <t>ASIAN HOME STO NIÑO</t>
  </si>
  <si>
    <t>AUTOMATIC CENTRE ALIMALL CUBAO</t>
  </si>
  <si>
    <t>AUTOMATIC CENTRE ATC</t>
  </si>
  <si>
    <t>AUTOMATIC CENTRE AYALA CEBU</t>
  </si>
  <si>
    <t>AUTOMATIC CENTRE EASTWOOD</t>
  </si>
  <si>
    <t>AUTOMATIC CENTRE FESTIVAL</t>
  </si>
  <si>
    <t>AUTOMATIC CENTRE GATEWAY CUBAO</t>
  </si>
  <si>
    <t>AUTOMATIC CENTRE GLORIETTA 1</t>
  </si>
  <si>
    <t>AUTOMATIC CENTRE MARKET-MARKET</t>
  </si>
  <si>
    <t>AUTOMATIC CENTRE SM NORTH</t>
  </si>
  <si>
    <t>AUTOMATIC CENTRE STA.LUCIA</t>
  </si>
  <si>
    <t>AUTOMATIC CENTRE TRINOMA</t>
  </si>
  <si>
    <t>AUTOMATIC CENTRE TUTUBAN MALL</t>
  </si>
  <si>
    <t>BOHOL QUALITY TAGBILARAN</t>
  </si>
  <si>
    <t>J. SALGADO</t>
  </si>
  <si>
    <t xml:space="preserve">BUDGETWISE AYALA </t>
  </si>
  <si>
    <t>BUDGETWISE GUSU</t>
  </si>
  <si>
    <t>BUDGETWISE IPIL</t>
  </si>
  <si>
    <t>BUDGETWISE MAIN</t>
  </si>
  <si>
    <t>BUDGETWISE TALON TALON</t>
  </si>
  <si>
    <t>CAGAYAN APP ALICIA</t>
  </si>
  <si>
    <t>CAGAYAN APP APARRI</t>
  </si>
  <si>
    <t>CAGAYAN APP BAMBANG</t>
  </si>
  <si>
    <t>CAGAYAN APP CAUAYAN</t>
  </si>
  <si>
    <t>CAGAYAN APP ILAGAN</t>
  </si>
  <si>
    <t>CAGAYAN APP MAIN</t>
  </si>
  <si>
    <t>CAGAYAN APP PENGUE</t>
  </si>
  <si>
    <t>CAGAYAN APP SOLANA</t>
  </si>
  <si>
    <t>CAGAYAN APP STA ANA</t>
  </si>
  <si>
    <t>CAGAYAN APP TABUK</t>
  </si>
  <si>
    <t>SCG CITI APP BACOLOD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</si>
  <si>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</si>
  <si>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</si>
  <si>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</si>
  <si>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</si>
  <si>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</si>
  <si>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</si>
  <si>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</si>
  <si>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</si>
  <si>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POZORRUBIO</t>
  </si>
  <si>
    <t>CSI SAN CARLOS</t>
  </si>
  <si>
    <t>CSI TAYUG</t>
  </si>
  <si>
    <t>CSI URDANETA</t>
  </si>
  <si>
    <t>CSI ZAMBALES</t>
  </si>
  <si>
    <t>JANE SUPERA</t>
  </si>
  <si>
    <t xml:space="preserve">DIMDI MAIN SN PEDRO </t>
  </si>
  <si>
    <t>ECHO BANILAD &amp; ECHO SAVERS MACTAN</t>
  </si>
  <si>
    <t>ECHO BOGO</t>
  </si>
  <si>
    <t>ECHO CARCAR</t>
  </si>
  <si>
    <t>ECHO DANAO</t>
  </si>
  <si>
    <t>ECHO LAPU-LAPU</t>
  </si>
  <si>
    <t>ECHO MAGALLANES</t>
  </si>
  <si>
    <t>ECHO MANDAUE</t>
  </si>
  <si>
    <t>ECHO TABUNOK</t>
  </si>
  <si>
    <t>EMCOR AGDAO</t>
  </si>
  <si>
    <t>EMCOR BABAK</t>
  </si>
  <si>
    <t>EMCOR BAJADA MAIN</t>
  </si>
  <si>
    <t>EMCOR BORJA</t>
  </si>
  <si>
    <t>EMCOR CABALUNA</t>
  </si>
  <si>
    <t>GEN</t>
  </si>
  <si>
    <t>JEAN SALGADO</t>
  </si>
  <si>
    <t>EMCOR DIGOS</t>
  </si>
  <si>
    <t>EMCOR DIPOLOG</t>
  </si>
  <si>
    <t>EMCOR DIVERSION</t>
  </si>
  <si>
    <t>EMCOR DUMAGETE</t>
  </si>
  <si>
    <t>EMCOR GUSA / VELEZ</t>
  </si>
  <si>
    <t>EMCOR hiway&amp;PENDATUN</t>
  </si>
  <si>
    <t>EMCOR ILIGAN</t>
  </si>
  <si>
    <t>EMCOR ISULAN</t>
  </si>
  <si>
    <t>EMCOR IPIL-RIZAL</t>
  </si>
  <si>
    <t>EMCOR IPONAN</t>
  </si>
  <si>
    <t>EMCOR KALIBO</t>
  </si>
  <si>
    <t>EMCOR KIDAPAWAN</t>
  </si>
  <si>
    <t>EMCOR LUPON</t>
  </si>
  <si>
    <t>EMCOR MANDAUE</t>
  </si>
  <si>
    <t>EMCOR MANGAGOY</t>
  </si>
  <si>
    <t>EMCOR MANUKAN</t>
  </si>
  <si>
    <t>EMCOR MARBEL</t>
  </si>
  <si>
    <t>EMCOR MATI</t>
  </si>
  <si>
    <t>EMCOR MIDSAYAP</t>
  </si>
  <si>
    <t>EMCOR MINTAL</t>
  </si>
  <si>
    <t>EMCOR M'LANG</t>
  </si>
  <si>
    <t>EMCOR NABUNTURAN</t>
  </si>
  <si>
    <t xml:space="preserve">EMCOR NUÑEZ </t>
  </si>
  <si>
    <t>EMCOR OZAMIS</t>
  </si>
  <si>
    <t>EMCOR PAGADIAN RIZAL</t>
  </si>
  <si>
    <t>EMCOR PALAWAN</t>
  </si>
  <si>
    <t>EMCOR PANABO</t>
  </si>
  <si>
    <t>EMCOR POLOMOLOK</t>
  </si>
  <si>
    <t>EMCOR PPC</t>
  </si>
  <si>
    <t>EMCOR PPC-RIZAL</t>
  </si>
  <si>
    <t>EMCOR SAN FRANCISCO</t>
  </si>
  <si>
    <t>EMCOR SAN JOSE</t>
  </si>
  <si>
    <t>EMCOR SAN PEDRO</t>
  </si>
  <si>
    <t>EMCOR TACURONG</t>
  </si>
  <si>
    <t>EMCOR TAGUM</t>
  </si>
  <si>
    <t>EMCOR TAGUM RIZAL</t>
  </si>
  <si>
    <t>EMCOR TORIL</t>
  </si>
  <si>
    <t>EMCOR TRENTO</t>
  </si>
  <si>
    <t>EMCOR VETERANS</t>
  </si>
  <si>
    <t>FIESTA APP. BUHANGIN</t>
  </si>
  <si>
    <t>FIESTA APP. CALUMPANG</t>
  </si>
  <si>
    <t>FIESTA APP. GENSAN</t>
  </si>
  <si>
    <t>FIESTA APP. MARBEL</t>
  </si>
  <si>
    <t>FIESTA APP. PANABO</t>
  </si>
  <si>
    <t>FIESTA APP. POLOMOLOK</t>
  </si>
  <si>
    <t>FIESTA APP. TAGUM</t>
  </si>
  <si>
    <t>IMPERIAL APP AGDAO</t>
  </si>
  <si>
    <t>IMPERIAL APP ANGELES-BALIBAGO</t>
  </si>
  <si>
    <t>IMPERIAL APP ANTIQUE</t>
  </si>
  <si>
    <t>IMPERIAL APP BACOLOD</t>
  </si>
  <si>
    <t>IMPERIAL APP BACOLOD DOS</t>
  </si>
  <si>
    <t>IMPERIAL APP BAGO</t>
  </si>
  <si>
    <t>IMPERIAL APP BAJADA</t>
  </si>
  <si>
    <t>IMPERIAL APP BALANGA</t>
  </si>
  <si>
    <t>IMPERIAL APP BALASAN</t>
  </si>
  <si>
    <t>IMPERIAL APP BANATE</t>
  </si>
  <si>
    <t>G. CASTANESA</t>
  </si>
  <si>
    <t>IMPERIAL APP BATANGAS</t>
  </si>
  <si>
    <t>IMPERIAL APP BOGO</t>
  </si>
  <si>
    <t>IMPERIAL APP BULACAN</t>
  </si>
  <si>
    <t>IMPERIAL APP BUTUAN DOS</t>
  </si>
  <si>
    <t>IMPERIAL APP BUTUAN UNO</t>
  </si>
  <si>
    <t>IMPERIAL APP CABANATUAN</t>
  </si>
  <si>
    <t>IMPERIAL APP CADIZ</t>
  </si>
  <si>
    <t>IMPERIAL APP CALAMBA</t>
  </si>
  <si>
    <t>IMPERIAL APP CALAPAN</t>
  </si>
  <si>
    <t>IMPERIAL APP CALOOCAN</t>
  </si>
  <si>
    <t>IMPERIAL APP CATICLAN</t>
  </si>
  <si>
    <t>IMPERIAL APP CDO</t>
  </si>
  <si>
    <t>IMPERIAL APP CEBU</t>
  </si>
  <si>
    <t>IMPERIAL APP DAGUPAN</t>
  </si>
  <si>
    <t>IMPERIAL APP DANAO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</si>
  <si>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</si>
  <si>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</si>
  <si>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</si>
  <si>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</si>
  <si>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</si>
  <si>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</si>
  <si>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</si>
  <si>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</si>
  <si>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ILIGAN</t>
  </si>
  <si>
    <t>IMPERIAL APP ILOILO</t>
  </si>
  <si>
    <t>IMPERIAL APP IMUS</t>
  </si>
  <si>
    <t>IMPERIAL APP IRIGA</t>
  </si>
  <si>
    <t>IMPERIAL APP KALIBO</t>
  </si>
  <si>
    <t>IMPERIAL APP KIDAPAWAN</t>
  </si>
  <si>
    <t>IMPERIAL APP LAPULAPU</t>
  </si>
  <si>
    <t>IMPERIAL APP LAS PIÑAS</t>
  </si>
  <si>
    <t>IMPERIAL APP LEGASPI</t>
  </si>
  <si>
    <t>BIC</t>
  </si>
  <si>
    <t>IMPERIAL APP LEGAZPI ALBAY</t>
  </si>
  <si>
    <t>IMPERIAL APP LEMERY</t>
  </si>
  <si>
    <t>IMPERIAL APP LIPA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</si>
  <si>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</si>
  <si>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</si>
  <si>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</si>
  <si>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</si>
  <si>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</si>
  <si>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</si>
  <si>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MEGA SHOWROOM (S.A.)</t>
  </si>
  <si>
    <t>IMPERIAL APP MUNTINLUPA</t>
  </si>
  <si>
    <t>IMPERIAL APP NAGA</t>
  </si>
  <si>
    <t>IMPERIAL APP ORMOC</t>
  </si>
  <si>
    <t>IMPERIAL APP PAGADIAN</t>
  </si>
  <si>
    <t>IMPERIAL APP PAMPANGA</t>
  </si>
  <si>
    <t>IMPERIAL APP PARANAQUE</t>
  </si>
  <si>
    <t>IMPERIAL APP PINAMALAYAN</t>
  </si>
  <si>
    <t>IMPERIAL APP ROXAS UNO</t>
  </si>
  <si>
    <t>IMPERIAL APP ROXAS DOS</t>
  </si>
  <si>
    <t>IMPERIAL APP SAGAY</t>
  </si>
  <si>
    <t>IMPERIAL APP SAN JOSE</t>
  </si>
  <si>
    <t>IMPERIAL APP SAN PABLO</t>
  </si>
  <si>
    <t>IMPERIAL APP SAN PEDRO</t>
  </si>
  <si>
    <t>IMPERIAL APP SAN PEDRO PALAWAN</t>
  </si>
  <si>
    <t>IMPERIAL APP SARA</t>
  </si>
  <si>
    <t>IMPERIAL APP SILANG</t>
  </si>
  <si>
    <t>IMPERIAL APP STA. BARBARA</t>
  </si>
  <si>
    <t>IMPERIAL APP SURIGAO</t>
  </si>
  <si>
    <t>IMPERIAL APP TABACO</t>
  </si>
  <si>
    <t>IMPERIAL APP TACLOBAN</t>
  </si>
  <si>
    <t>IMPERIAL APP TACURONG</t>
  </si>
  <si>
    <t>IMPERIAL APP TAGBILARAN</t>
  </si>
  <si>
    <t>IMPERIAL APP TAGUM 1</t>
  </si>
  <si>
    <t>IMPERIAL APP TAGUM DOS</t>
  </si>
  <si>
    <t>IMPERIAL APP TANAY</t>
  </si>
  <si>
    <t>IMPERIAL APP TARLAC</t>
  </si>
  <si>
    <t>IMPERIAL APP TORIL</t>
  </si>
  <si>
    <t>IMPERIAL APP VIAC ILOILO</t>
  </si>
  <si>
    <t>J.SALGADO</t>
  </si>
  <si>
    <t>IMPERIAL APP ZAMBOANGA</t>
  </si>
  <si>
    <t>IMPERIAL APP ZAMBOANGA DOS</t>
  </si>
  <si>
    <t>M.SOLID CABADBARAN</t>
  </si>
  <si>
    <t>M.SOLID LIMKETKAI</t>
  </si>
  <si>
    <t>M.SOLID DIPOLOG</t>
  </si>
  <si>
    <t>M.SOLID ILIGAN</t>
  </si>
  <si>
    <t>M.SOLID JC AQUINO BUTUAN</t>
  </si>
  <si>
    <t>M.SOLID MAIN</t>
  </si>
  <si>
    <t>M.SOLID MALAYBALAY</t>
  </si>
  <si>
    <t>M.SOLID MONTILLA</t>
  </si>
  <si>
    <t>M.SOLID OROQUIETA</t>
  </si>
  <si>
    <t>M.SOLID PAGADIAN</t>
  </si>
  <si>
    <t>M.SOLID SURIGAO</t>
  </si>
  <si>
    <t>M.SOLID TANGUB</t>
  </si>
  <si>
    <t>M.SOLID TUBOD</t>
  </si>
  <si>
    <t>METRO PLAZA BAJADA</t>
  </si>
  <si>
    <t>METRO PLAZA/NATIONWIDE</t>
  </si>
  <si>
    <t>NATIONAL COMMERCIAL AYALA</t>
  </si>
  <si>
    <t>NATIONAL COMMERCIAL ZAMBOANGA</t>
  </si>
  <si>
    <t xml:space="preserve"> </t>
  </si>
  <si>
    <t>NEW TARLAC HI-WAY</t>
  </si>
  <si>
    <t>NEW TARLAC MAIN</t>
  </si>
  <si>
    <t>NIG MKTG BACOLOD</t>
  </si>
  <si>
    <t>NIG MKTG ILOILO</t>
  </si>
  <si>
    <t>NIG MKTG SAN CARLOS</t>
  </si>
  <si>
    <t>NIG MKTG SAGAY</t>
  </si>
  <si>
    <t>G.CASTANEDA</t>
  </si>
  <si>
    <t>POWERAIRE ALABANG</t>
  </si>
  <si>
    <t>POWERAIRE BINONDO</t>
  </si>
  <si>
    <t>POWERAIRE GREENHILLS</t>
  </si>
  <si>
    <t>POWERAIRE ORTIGAS</t>
  </si>
  <si>
    <t>E.OLIMBA</t>
  </si>
  <si>
    <t>ROBINSONS ANTIPOLO</t>
  </si>
  <si>
    <t>ROBINSONS ANTIQUE</t>
  </si>
  <si>
    <t>ROBINSONS ARVO</t>
  </si>
  <si>
    <t>ROBINSONS AYALA CENTRIO CDO</t>
  </si>
  <si>
    <t>ROBINSONS BACOLOD</t>
  </si>
  <si>
    <t>ROBINSONS BALAGTAS</t>
  </si>
  <si>
    <t>ROBINSONS BALER</t>
  </si>
  <si>
    <t>ROBINSONS BINANGONAN</t>
  </si>
  <si>
    <t>ROBINSONS BINANGONAN EXHIBIT</t>
  </si>
  <si>
    <t>ROBINSONS BLUE WAVE</t>
  </si>
  <si>
    <t>ROBINSONS BUTUAN</t>
  </si>
  <si>
    <t>ROBINSONS CABANATUAN</t>
  </si>
  <si>
    <t>ROBINSONS CABUYAO</t>
  </si>
  <si>
    <t>ROBINSONS CAINTA</t>
  </si>
  <si>
    <t>ROBINSONS CALAPAN</t>
  </si>
  <si>
    <t>ROBINSONS CANLUBANG</t>
  </si>
  <si>
    <t>ROBINSONS CATARMAN</t>
  </si>
  <si>
    <t>ROBINSONS CEBU</t>
  </si>
  <si>
    <t>ROBINSONS CDO</t>
  </si>
  <si>
    <t>ROBINSONS COTABATO</t>
  </si>
  <si>
    <t>ROBINSONS DASMA</t>
  </si>
  <si>
    <t>ROBINSONS DASMA EXHIBIT</t>
  </si>
  <si>
    <t>ROBINSONS DAVAO</t>
  </si>
  <si>
    <t>ROBINSONS DIGOS</t>
  </si>
  <si>
    <t>ROBINSONS DUMAGUETE</t>
  </si>
  <si>
    <t>ROBINSONS ERMITA</t>
  </si>
  <si>
    <t>ROBINSONS FESTIVAL MALL</t>
  </si>
  <si>
    <t>ROBINSONS GALLERIA</t>
  </si>
  <si>
    <t>ROBINSONS GALLERIA CEBU</t>
  </si>
  <si>
    <t>ROBINSONS GALLERIA SOUTH</t>
  </si>
  <si>
    <t>ROBINSONS GALLERIA SOUTH EXHIBIT</t>
  </si>
  <si>
    <t>ROBINSONS GAPAN</t>
  </si>
  <si>
    <t>ROBINSONS GATEWAY</t>
  </si>
  <si>
    <t>ROBINSONS GENERAL TRIAS</t>
  </si>
  <si>
    <t>ROBINSONS GENSAN</t>
  </si>
  <si>
    <t>ROBINSONS ILIGAN</t>
  </si>
  <si>
    <t>ROBINSONS ILOCOS NORTE</t>
  </si>
  <si>
    <t>ROBINSONS ILOILO</t>
  </si>
  <si>
    <t>ROBINSONS IMUS</t>
  </si>
  <si>
    <t>R. TABLANZA</t>
  </si>
  <si>
    <t>ROBINSONS LA UNION</t>
  </si>
  <si>
    <t>ROBINSONS LANDERS ALABANG</t>
  </si>
  <si>
    <t>ROBINSONS LAS PIÑAS</t>
  </si>
  <si>
    <t>ROBINSONS LEMERY</t>
  </si>
  <si>
    <t>ROBINSONS LIPA</t>
  </si>
  <si>
    <t>ROBINSONS MAGNOLIA</t>
  </si>
  <si>
    <t>ROBINSONS MALABON</t>
  </si>
  <si>
    <t>ROBINSONS MALOLOS</t>
  </si>
  <si>
    <t>ROBINSONS MARQUEE</t>
  </si>
  <si>
    <t>ROBINSONS METRO EAST</t>
  </si>
  <si>
    <t>ROBINSONS MEYCAUAYAN</t>
  </si>
  <si>
    <t>ROBINSONS MONTALBAN</t>
  </si>
  <si>
    <t>ROBINSONS NORTH TACLOBAN</t>
  </si>
  <si>
    <t>ROBINSONS NOVALICHES</t>
  </si>
  <si>
    <t>ROBINSONS OPUS</t>
  </si>
  <si>
    <t>ROBINSONS ORMOC</t>
  </si>
  <si>
    <t>ROBINSONS PALAWAN</t>
  </si>
  <si>
    <t>ROBINSONS PAMPANGA</t>
  </si>
  <si>
    <t>ROBINSONS PANGASINAN</t>
  </si>
  <si>
    <t>ROBINSONS PAGADIAN</t>
  </si>
  <si>
    <t>ROBINSONS PERDICES</t>
  </si>
  <si>
    <t>ROBINSONS PIONEER (closed)ROBINSONS PIONEER (closed)</t>
  </si>
  <si>
    <t>ROBINSONS PLACES TACLOBAN</t>
  </si>
  <si>
    <t>ROBINSONS PULILAN</t>
  </si>
  <si>
    <t>ROBINSONS REGALADO</t>
  </si>
  <si>
    <t>ROBINSONS RIVERBANKS</t>
  </si>
  <si>
    <t>ROBINSONS SANTIAGO</t>
  </si>
  <si>
    <t>ROBINSONS SAN CARLOS</t>
  </si>
  <si>
    <t>ROBINSONS SAN FRANCISCO</t>
  </si>
  <si>
    <t>ROBINSONS SILANG</t>
  </si>
  <si>
    <t>ROBINSONS SHOPWISE ANTIPOLO</t>
  </si>
  <si>
    <t>ROBINSONS SHOPWISE MAKATI</t>
  </si>
  <si>
    <t>ROBINSONS TACLOBAN</t>
  </si>
  <si>
    <t>ROBINSONS TAGUM</t>
  </si>
  <si>
    <t>ROBINSONS TANAY</t>
  </si>
  <si>
    <t>ROBINSONS TORIL</t>
  </si>
  <si>
    <t>ROBINSONS TUGUEGARAO</t>
  </si>
  <si>
    <t>ROBINSONS VALENCIA</t>
  </si>
  <si>
    <t>ROBINSONS VERMOSA</t>
  </si>
  <si>
    <t>ROBINSONS VALENZUELA</t>
  </si>
  <si>
    <t>ROBINSONS VIGAN</t>
  </si>
  <si>
    <t>ROBINSONS VIRAC</t>
  </si>
  <si>
    <t>ROBINSONS XENTRO ROXAS</t>
  </si>
  <si>
    <t>ROBINSONS ZAMBALES</t>
  </si>
  <si>
    <t>RL APP BAYBAY</t>
  </si>
  <si>
    <t>RL APP MAASIN</t>
  </si>
  <si>
    <t>RL APP NAVAL</t>
  </si>
  <si>
    <t>RL APP ORMOC</t>
  </si>
  <si>
    <t>RL APP SOGOD</t>
  </si>
  <si>
    <t xml:space="preserve">RL APP TACLOBAN   </t>
  </si>
  <si>
    <t>BICOL</t>
  </si>
  <si>
    <t>RRS MARKETING DARAGA</t>
  </si>
  <si>
    <t>RRS MARKETING CALBAYOG</t>
  </si>
  <si>
    <t>RRS MARKETING IRIGA</t>
  </si>
  <si>
    <t>RRS MARKETING DAET</t>
  </si>
  <si>
    <t>RRS MARKETING NAGA</t>
  </si>
  <si>
    <t>RRS MARKETING TABACO ALBAY</t>
  </si>
  <si>
    <t>RRS MARKETING GOA</t>
  </si>
  <si>
    <t>RRS MARKETING LIGAO</t>
  </si>
  <si>
    <t>RRS MARKETING SORSOGON</t>
  </si>
  <si>
    <t>RRS MARKETING LEGAZPI</t>
  </si>
  <si>
    <t>SAVERS ANTIPOLO</t>
  </si>
  <si>
    <t>SAVERS APARRI</t>
  </si>
  <si>
    <t>SAVERS BALIBAGO</t>
  </si>
  <si>
    <t>SAVERS BARRETO</t>
  </si>
  <si>
    <t>SAVERS BATAAN 1</t>
  </si>
  <si>
    <t>SAVERS CABANATUAN</t>
  </si>
  <si>
    <t>SAVERS CALASIAO</t>
  </si>
  <si>
    <t>SAVERS CALOOCAN</t>
  </si>
  <si>
    <t>SAVERS DON BONI</t>
  </si>
  <si>
    <t>SAVERS GUIGUINTO</t>
  </si>
  <si>
    <t>SAVERS HENSON</t>
  </si>
  <si>
    <t>SAVERS HIWAY BATAAN</t>
  </si>
  <si>
    <t>SAVERS ILAGAN</t>
  </si>
  <si>
    <t>SAVERS LANDERS ALABANG</t>
  </si>
  <si>
    <t>SAVERS LANDERS AYALA CEBU</t>
  </si>
  <si>
    <t>SAVERS LA UNION</t>
  </si>
  <si>
    <t>SAVERS LAPU-LAPU</t>
  </si>
  <si>
    <t>SAVERS LUNA</t>
  </si>
  <si>
    <t>SAVERS MABALACAT</t>
  </si>
  <si>
    <t>SAVERS NORTH CALOOCAN</t>
  </si>
  <si>
    <t>SAVERS OLONGAPO</t>
  </si>
  <si>
    <t>SAVERS PALAWAN</t>
  </si>
  <si>
    <t>SAVERS PASO DE BLAS</t>
  </si>
  <si>
    <t>SAVERS PENGUE</t>
  </si>
  <si>
    <t>SAVERS PLARIDEL</t>
  </si>
  <si>
    <t>SAVERS ROOSEVELT</t>
  </si>
  <si>
    <t>SAVERS SAN FERNANDO</t>
  </si>
  <si>
    <t>SAVERS SANTIAGO</t>
  </si>
  <si>
    <t>SAVERS SOUTH CALOOCAN</t>
  </si>
  <si>
    <t>SAVERS STA. CRUZ</t>
  </si>
  <si>
    <t>SAVERS SUBIC</t>
  </si>
  <si>
    <t>SAVERS TUMAUINI</t>
  </si>
  <si>
    <t>SAVERS UGAC</t>
  </si>
  <si>
    <t>SAVERS URDANETA</t>
  </si>
  <si>
    <t>SAVERS VISAYAS AVE.,</t>
  </si>
  <si>
    <t>SIMOSA MAIN</t>
  </si>
  <si>
    <t>SIMOSA PUTIK</t>
  </si>
  <si>
    <t>WELCOME HOME BINONDO</t>
  </si>
  <si>
    <t>WELCOME HOME GREENHILLS</t>
  </si>
  <si>
    <t>D.MANZANO</t>
  </si>
  <si>
    <t>WESTERN ALABANG SOUTH PARK (CLOSED)</t>
  </si>
  <si>
    <t>WESTERN BATANGAS</t>
  </si>
  <si>
    <t>WESTERN CALOOCAN</t>
  </si>
  <si>
    <t>WESTERN COMMONWEALTH</t>
  </si>
  <si>
    <t>WESTERN FAIRVIEW TERRACES</t>
  </si>
  <si>
    <t>WESTERN FARMERS PLAZA</t>
  </si>
  <si>
    <t>WESTERN FESTIVAL</t>
  </si>
  <si>
    <t>WESTERN FISHERMALL</t>
  </si>
  <si>
    <t>WESTERN IMUS-ANABU</t>
  </si>
  <si>
    <t>WESTERN KAWIT</t>
  </si>
  <si>
    <t>WESTERN LAS PINAS</t>
  </si>
  <si>
    <t>WESTERN MAKATI</t>
  </si>
  <si>
    <t>WESTERN MEGAMALL</t>
  </si>
  <si>
    <t>WESTERN MOLINO</t>
  </si>
  <si>
    <t>WESTERN P. TUAZON</t>
  </si>
  <si>
    <t>WESTERN PAMPANGA</t>
  </si>
  <si>
    <t>WESTERN RECTO</t>
  </si>
  <si>
    <t>WESTERN STA. LUCIA</t>
  </si>
  <si>
    <t>WESTERN TRINOMA</t>
  </si>
  <si>
    <t>WESTERN UPTOWN</t>
  </si>
  <si>
    <t>WILLY &amp; SONS ALBAY TECHZONE</t>
  </si>
  <si>
    <t>WILLY &amp; SONS BATANGAS</t>
  </si>
  <si>
    <t>WILLY &amp; SONS DAET</t>
  </si>
  <si>
    <t>WILLY &amp; SONS GOA</t>
  </si>
  <si>
    <t>WILLY &amp; SONS legazpi</t>
  </si>
  <si>
    <t>WILLY &amp; SONS NAGA</t>
  </si>
  <si>
    <t>WILLY &amp; SONS TABACO</t>
  </si>
  <si>
    <t>THE 1ST FAMILY BANILAD</t>
  </si>
  <si>
    <t>THE 1ST FAMILY PARKMALL</t>
  </si>
  <si>
    <t>G. CASTANEDA</t>
  </si>
  <si>
    <t>J&amp;R BINONDO</t>
  </si>
  <si>
    <t>J&amp;R CALOOCAN</t>
  </si>
  <si>
    <t>J&amp;R IMUS</t>
  </si>
  <si>
    <t>FAIR N SQUARE BALIWAG</t>
  </si>
  <si>
    <t>FAIR N SQUARE BINONDO</t>
  </si>
  <si>
    <t>FAIR N SQUARE CALOOCAN</t>
  </si>
  <si>
    <t>VPR MARKETING PUERTO GALERA</t>
  </si>
  <si>
    <t>VPR MARKETING PILIPINIANA</t>
  </si>
  <si>
    <t>VPR MARKETING LALUD</t>
  </si>
  <si>
    <t>VPR MARKETING PINAMALAYAN</t>
  </si>
  <si>
    <t>VPR MARKETING ROXAS</t>
  </si>
  <si>
    <t>VPR MARKETING ROMBLON</t>
  </si>
  <si>
    <t>VPR MARKETING SABLAYAN</t>
  </si>
  <si>
    <t>MABCES AIRE MKTG. INC TONDO</t>
  </si>
  <si>
    <t>AMBASSADOR GLORIETTA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</si>
</sst>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\ ;&quot; (&quot;#,##0\);&quot; -&quot;#\ ;@\ "/>
    <numFmt numFmtId="165" formatCode="_(* #,##0.00_);_(* \(#,##0.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"/>
    </font>
    <font>
      <b/>
      <sz val="12"/>
      <name val="Calibri"/>
      <family val="2"/>
    </font>
    <font>
      <sz val="10"/>
      <name val="Lucida Sans"/>
      <family val="2"/>
    </font>
    <font>
      <b/>
      <i/>
      <sz val="12"/>
      <name val="Calibri"/>
      <family val="2"/>
      <charset val="1"/>
    </font>
    <font>
      <b/>
      <sz val="12"/>
      <color indexed="8"/>
      <name val="Calibri"/>
      <family val="2"/>
      <charset val="1"/>
    </font>
    <font>
      <i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Calibri"/>
      <family val="2"/>
    </font>
    <font>
      <b/>
      <sz val="12"/>
      <color theme="1"/>
      <name val="Calibri"/>
      <family val="2"/>
      <charset val="1"/>
    </font>
    <font>
      <b/>
      <sz val="12"/>
      <color indexed="16"/>
      <name val="Calibri"/>
      <family val="2"/>
      <charset val="1"/>
    </font>
    <font>
      <b/>
      <sz val="12"/>
      <color indexed="12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10"/>
      <name val="Calibri"/>
      <family val="2"/>
      <charset val="1"/>
    </font>
    <font>
      <sz val="12"/>
      <color theme="1"/>
      <name val="Calibri"/>
      <family val="2"/>
    </font>
    <font>
      <sz val="12"/>
      <color indexed="12"/>
      <name val="Calibri"/>
      <family val="2"/>
      <charset val="1"/>
    </font>
    <font>
      <b/>
      <sz val="12"/>
      <name val="Arial"/>
      <family val="2"/>
      <charset val="1"/>
    </font>
    <font>
      <b/>
      <sz val="12"/>
      <color indexed="9"/>
      <name val="Calibri"/>
      <family val="2"/>
      <charset val="1"/>
    </font>
    <font>
      <b/>
      <sz val="12"/>
      <color theme="1"/>
      <name val="Calibri"/>
      <family val="2"/>
    </font>
    <font>
      <sz val="12"/>
      <color indexed="16"/>
      <name val="Calibri"/>
      <family val="2"/>
      <charset val="1"/>
    </font>
    <font>
      <sz val="10"/>
      <name val="Arial"/>
      <family val="2"/>
      <charset val="1"/>
    </font>
    <font>
      <b/>
      <sz val="12"/>
      <color indexed="25"/>
      <name val="Calibri"/>
      <family val="2"/>
      <charset val="1"/>
    </font>
    <font>
      <sz val="12"/>
      <color indexed="25"/>
      <name val="Calibri"/>
      <family val="2"/>
    </font>
    <font>
      <sz val="12"/>
      <color indexed="25"/>
      <name val="Calibri"/>
      <family val="2"/>
      <charset val="1"/>
    </font>
    <font>
      <sz val="12"/>
      <color indexed="10"/>
      <name val="Calibri"/>
      <family val="2"/>
      <charset val="1"/>
    </font>
    <font>
      <b/>
      <sz val="12"/>
      <color indexed="12"/>
      <name val="Calibri"/>
      <family val="2"/>
    </font>
    <font>
      <sz val="12"/>
      <color indexed="10"/>
      <name val="Calibri"/>
      <family val="2"/>
    </font>
    <font>
      <b/>
      <sz val="12"/>
      <color indexed="16"/>
      <name val="Calibri"/>
      <family val="2"/>
    </font>
    <font>
      <sz val="12"/>
      <color indexed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49"/>
        <bgColor indexed="15"/>
      </patternFill>
    </fill>
    <fill>
      <patternFill patternType="solid">
        <fgColor indexed="46"/>
        <bgColor indexed="24"/>
      </patternFill>
    </fill>
    <fill>
      <patternFill patternType="solid">
        <fgColor indexed="50"/>
        <bgColor indexed="41"/>
      </patternFill>
    </fill>
    <fill>
      <patternFill patternType="solid">
        <fgColor indexed="34"/>
        <bgColor indexed="43"/>
      </patternFill>
    </fill>
    <fill>
      <patternFill patternType="solid">
        <fgColor indexed="35"/>
        <bgColor indexed="44"/>
      </patternFill>
    </fill>
    <fill>
      <patternFill patternType="solid">
        <fgColor indexed="19"/>
        <bgColor indexed="53"/>
      </patternFill>
    </fill>
    <fill>
      <patternFill patternType="solid">
        <fgColor indexed="15"/>
        <b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24"/>
        <bgColor indexed="46"/>
      </patternFill>
    </fill>
    <fill>
      <patternFill patternType="solid">
        <fgColor indexed="41"/>
        <bgColor indexed="50"/>
      </patternFill>
    </fill>
    <fill>
      <patternFill patternType="solid">
        <fgColor theme="3" tint="0.39997558519241921"/>
        <bgColor indexed="43"/>
      </patternFill>
    </fill>
    <fill>
      <patternFill patternType="solid">
        <fgColor theme="7" tint="0.39997558519241921"/>
        <bgColor indexed="43"/>
      </patternFill>
    </fill>
    <fill>
      <patternFill patternType="solid">
        <fgColor theme="6" tint="0.39997558519241921"/>
        <bgColor indexed="43"/>
      </patternFill>
    </fill>
    <fill>
      <patternFill patternType="solid">
        <fgColor indexed="47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indexed="11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34"/>
      </patternFill>
    </fill>
    <fill>
      <patternFill patternType="solid">
        <fgColor rgb="FF92D05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13"/>
        <bgColor indexed="3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01">
    <xf numFmtId="0" fontId="0" fillId="0" borderId="0"/>
    <xf numFmtId="0" fontId="2" fillId="0" borderId="0"/>
    <xf numFmtId="165" fontId="5" fillId="0" borderId="0" applyFill="0" applyBorder="0" applyAlignment="0" applyProtection="0"/>
    <xf numFmtId="0" fontId="22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29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8" borderId="0" applyNumberFormat="0" applyBorder="0" applyAlignment="0" applyProtection="0"/>
    <xf numFmtId="0" fontId="33" fillId="43" borderId="0" applyNumberFormat="0" applyBorder="0" applyAlignment="0" applyProtection="0"/>
    <xf numFmtId="0" fontId="34" fillId="35" borderId="32" applyNumberFormat="0" applyAlignment="0" applyProtection="0"/>
    <xf numFmtId="0" fontId="35" fillId="40" borderId="33" applyNumberFormat="0" applyAlignment="0" applyProtection="0"/>
    <xf numFmtId="0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0" fontId="31" fillId="0" borderId="0"/>
    <xf numFmtId="0" fontId="37" fillId="0" borderId="0" applyNumberFormat="0" applyFill="0" applyBorder="0" applyAlignment="0" applyProtection="0"/>
    <xf numFmtId="0" fontId="38" fillId="33" borderId="0" applyNumberFormat="0" applyBorder="0" applyAlignment="0" applyProtection="0"/>
    <xf numFmtId="0" fontId="39" fillId="0" borderId="34" applyNumberFormat="0" applyFill="0" applyAlignment="0" applyProtection="0"/>
    <xf numFmtId="0" fontId="40" fillId="0" borderId="35" applyNumberFormat="0" applyFill="0" applyAlignment="0" applyProtection="0"/>
    <xf numFmtId="0" fontId="41" fillId="0" borderId="3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29" borderId="32" applyNumberFormat="0" applyAlignment="0" applyProtection="0"/>
    <xf numFmtId="0" fontId="44" fillId="0" borderId="37" applyNumberFormat="0" applyFill="0" applyAlignment="0" applyProtection="0"/>
    <xf numFmtId="0" fontId="45" fillId="36" borderId="0" applyNumberFormat="0" applyBorder="0" applyAlignment="0" applyProtection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38" applyNumberFormat="0" applyFont="0" applyAlignment="0" applyProtection="0"/>
    <xf numFmtId="0" fontId="2" fillId="31" borderId="38" applyNumberFormat="0" applyFont="0" applyAlignment="0" applyProtection="0"/>
    <xf numFmtId="0" fontId="46" fillId="35" borderId="39" applyNumberFormat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0" applyNumberFormat="0" applyFill="0" applyAlignment="0" applyProtection="0"/>
    <xf numFmtId="0" fontId="49" fillId="0" borderId="0" applyNumberFormat="0" applyFill="0" applyBorder="0" applyAlignment="0" applyProtection="0"/>
  </cellStyleXfs>
  <cellXfs count="243">
    <xf numFmtId="0" fontId="0" fillId="0" borderId="0" xfId="0"/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 applyProtection="1">
      <alignment horizontal="center" vertical="center"/>
    </xf>
    <xf numFmtId="164" fontId="3" fillId="4" borderId="2" xfId="2" applyNumberFormat="1" applyFont="1" applyFill="1" applyBorder="1" applyAlignment="1" applyProtection="1">
      <alignment horizontal="center" vertical="center"/>
    </xf>
    <xf numFmtId="164" fontId="3" fillId="5" borderId="2" xfId="2" applyNumberFormat="1" applyFont="1" applyFill="1" applyBorder="1" applyAlignment="1" applyProtection="1">
      <alignment horizontal="center" vertical="center"/>
    </xf>
    <xf numFmtId="164" fontId="3" fillId="6" borderId="2" xfId="2" applyNumberFormat="1" applyFont="1" applyFill="1" applyBorder="1" applyAlignment="1" applyProtection="1">
      <alignment horizontal="center" vertical="center"/>
    </xf>
    <xf numFmtId="164" fontId="3" fillId="7" borderId="3" xfId="2" applyNumberFormat="1" applyFont="1" applyFill="1" applyBorder="1" applyAlignment="1" applyProtection="1">
      <alignment horizontal="center" vertical="center"/>
    </xf>
    <xf numFmtId="3" fontId="3" fillId="8" borderId="0" xfId="2" applyNumberFormat="1" applyFont="1" applyFill="1" applyBorder="1" applyAlignment="1" applyProtection="1">
      <alignment horizontal="center" vertical="center"/>
    </xf>
    <xf numFmtId="3" fontId="3" fillId="9" borderId="0" xfId="2" applyNumberFormat="1" applyFont="1" applyFill="1" applyBorder="1" applyAlignment="1" applyProtection="1">
      <alignment horizontal="center" vertical="center"/>
    </xf>
    <xf numFmtId="3" fontId="3" fillId="10" borderId="0" xfId="2" applyNumberFormat="1" applyFont="1" applyFill="1" applyBorder="1" applyAlignment="1" applyProtection="1">
      <alignment horizontal="center" vertical="center"/>
    </xf>
    <xf numFmtId="3" fontId="3" fillId="11" borderId="0" xfId="2" quotePrefix="1" applyNumberFormat="1" applyFont="1" applyFill="1" applyBorder="1" applyAlignment="1" applyProtection="1">
      <alignment horizontal="center" vertical="center"/>
    </xf>
    <xf numFmtId="3" fontId="3" fillId="11" borderId="0" xfId="2" applyNumberFormat="1" applyFont="1" applyFill="1" applyBorder="1" applyAlignment="1" applyProtection="1">
      <alignment horizontal="center" vertical="center"/>
    </xf>
    <xf numFmtId="49" fontId="3" fillId="5" borderId="0" xfId="2" applyNumberFormat="1" applyFont="1" applyFill="1" applyBorder="1" applyAlignment="1" applyProtection="1">
      <alignment horizontal="center" vertical="center"/>
    </xf>
    <xf numFmtId="49" fontId="3" fillId="12" borderId="0" xfId="2" applyNumberFormat="1" applyFont="1" applyFill="1" applyBorder="1" applyAlignment="1" applyProtection="1">
      <alignment horizontal="center" vertical="center"/>
    </xf>
    <xf numFmtId="49" fontId="3" fillId="13" borderId="0" xfId="2" applyNumberFormat="1" applyFont="1" applyFill="1" applyBorder="1" applyAlignment="1" applyProtection="1">
      <alignment horizontal="center" vertical="center"/>
    </xf>
    <xf numFmtId="49" fontId="3" fillId="14" borderId="0" xfId="2" applyNumberFormat="1" applyFont="1" applyFill="1" applyBorder="1" applyAlignment="1" applyProtection="1">
      <alignment horizontal="center" vertical="center"/>
    </xf>
    <xf numFmtId="49" fontId="3" fillId="12" borderId="4" xfId="2" applyNumberFormat="1" applyFont="1" applyFill="1" applyBorder="1" applyAlignment="1" applyProtection="1">
      <alignment horizontal="center" vertical="center"/>
    </xf>
    <xf numFmtId="3" fontId="3" fillId="15" borderId="5" xfId="2" applyNumberFormat="1" applyFont="1" applyFill="1" applyBorder="1" applyAlignment="1" applyProtection="1">
      <alignment horizontal="center" vertical="center" wrapText="1"/>
    </xf>
    <xf numFmtId="3" fontId="6" fillId="15" borderId="4" xfId="2" applyNumberFormat="1" applyFont="1" applyFill="1" applyBorder="1" applyAlignment="1" applyProtection="1">
      <alignment horizontal="center" vertical="center" wrapText="1"/>
    </xf>
    <xf numFmtId="3" fontId="6" fillId="15" borderId="6" xfId="2" applyNumberFormat="1" applyFont="1" applyFill="1" applyBorder="1" applyAlignment="1" applyProtection="1">
      <alignment horizontal="center" vertical="center" wrapText="1"/>
    </xf>
    <xf numFmtId="49" fontId="3" fillId="16" borderId="7" xfId="2" applyNumberFormat="1" applyFont="1" applyFill="1" applyBorder="1" applyAlignment="1" applyProtection="1">
      <alignment horizontal="center" vertical="center" wrapText="1"/>
    </xf>
    <xf numFmtId="49" fontId="3" fillId="16" borderId="8" xfId="2" applyNumberFormat="1" applyFont="1" applyFill="1" applyBorder="1" applyAlignment="1" applyProtection="1">
      <alignment horizontal="center" vertical="center" wrapText="1"/>
    </xf>
    <xf numFmtId="49" fontId="3" fillId="16" borderId="9" xfId="2" applyNumberFormat="1" applyFont="1" applyFill="1" applyBorder="1" applyAlignment="1" applyProtection="1">
      <alignment horizontal="center" vertical="center" wrapText="1"/>
    </xf>
    <xf numFmtId="3" fontId="3" fillId="15" borderId="10" xfId="2" quotePrefix="1" applyNumberFormat="1" applyFont="1" applyFill="1" applyBorder="1" applyAlignment="1" applyProtection="1">
      <alignment horizontal="center" vertical="center"/>
    </xf>
    <xf numFmtId="3" fontId="3" fillId="15" borderId="10" xfId="2" applyNumberFormat="1" applyFont="1" applyFill="1" applyBorder="1" applyAlignment="1" applyProtection="1">
      <alignment horizontal="center" vertical="center"/>
    </xf>
    <xf numFmtId="3" fontId="3" fillId="17" borderId="11" xfId="2" quotePrefix="1" applyNumberFormat="1" applyFont="1" applyFill="1" applyBorder="1" applyAlignment="1" applyProtection="1">
      <alignment horizontal="center" vertical="center"/>
    </xf>
    <xf numFmtId="3" fontId="3" fillId="17" borderId="11" xfId="2" applyNumberFormat="1" applyFont="1" applyFill="1" applyBorder="1" applyAlignment="1" applyProtection="1">
      <alignment horizontal="center" vertical="center"/>
    </xf>
    <xf numFmtId="3" fontId="7" fillId="15" borderId="12" xfId="1" applyNumberFormat="1" applyFont="1" applyFill="1" applyBorder="1" applyAlignment="1">
      <alignment horizontal="center" vertical="center" wrapText="1"/>
    </xf>
    <xf numFmtId="3" fontId="7" fillId="15" borderId="13" xfId="1" applyNumberFormat="1" applyFont="1" applyFill="1" applyBorder="1" applyAlignment="1">
      <alignment horizontal="center" vertical="center" wrapText="1"/>
    </xf>
    <xf numFmtId="3" fontId="7" fillId="15" borderId="14" xfId="1" applyNumberFormat="1" applyFont="1" applyFill="1" applyBorder="1" applyAlignment="1">
      <alignment horizontal="center" vertical="center" wrapText="1"/>
    </xf>
    <xf numFmtId="0" fontId="3" fillId="18" borderId="0" xfId="1" applyFont="1" applyFill="1" applyBorder="1" applyAlignment="1">
      <alignment vertical="center"/>
    </xf>
    <xf numFmtId="3" fontId="3" fillId="3" borderId="3" xfId="2" applyNumberFormat="1" applyFont="1" applyFill="1" applyBorder="1" applyAlignment="1" applyProtection="1">
      <alignment horizontal="center" vertical="center"/>
    </xf>
    <xf numFmtId="3" fontId="3" fillId="3" borderId="0" xfId="2" applyNumberFormat="1" applyFont="1" applyFill="1" applyBorder="1" applyAlignment="1" applyProtection="1">
      <alignment horizontal="center" vertical="center"/>
    </xf>
    <xf numFmtId="9" fontId="3" fillId="3" borderId="1" xfId="2" applyNumberFormat="1" applyFont="1" applyFill="1" applyBorder="1" applyAlignment="1" applyProtection="1">
      <alignment horizontal="center" vertical="center"/>
    </xf>
    <xf numFmtId="3" fontId="3" fillId="4" borderId="3" xfId="2" applyNumberFormat="1" applyFont="1" applyFill="1" applyBorder="1" applyAlignment="1" applyProtection="1">
      <alignment horizontal="center" vertical="center"/>
    </xf>
    <xf numFmtId="3" fontId="3" fillId="4" borderId="0" xfId="2" applyNumberFormat="1" applyFont="1" applyFill="1" applyBorder="1" applyAlignment="1" applyProtection="1">
      <alignment horizontal="center" vertical="center"/>
    </xf>
    <xf numFmtId="9" fontId="3" fillId="4" borderId="1" xfId="2" applyNumberFormat="1" applyFont="1" applyFill="1" applyBorder="1" applyAlignment="1" applyProtection="1">
      <alignment horizontal="center" vertical="center"/>
    </xf>
    <xf numFmtId="3" fontId="3" fillId="5" borderId="3" xfId="2" applyNumberFormat="1" applyFont="1" applyFill="1" applyBorder="1" applyAlignment="1" applyProtection="1">
      <alignment horizontal="center" vertical="center"/>
    </xf>
    <xf numFmtId="3" fontId="3" fillId="5" borderId="0" xfId="2" applyNumberFormat="1" applyFont="1" applyFill="1" applyBorder="1" applyAlignment="1" applyProtection="1">
      <alignment horizontal="center" vertical="center"/>
    </xf>
    <xf numFmtId="9" fontId="3" fillId="5" borderId="1" xfId="2" applyNumberFormat="1" applyFont="1" applyFill="1" applyBorder="1" applyAlignment="1" applyProtection="1">
      <alignment horizontal="center" vertical="center"/>
    </xf>
    <xf numFmtId="3" fontId="3" fillId="6" borderId="3" xfId="2" applyNumberFormat="1" applyFont="1" applyFill="1" applyBorder="1" applyAlignment="1" applyProtection="1">
      <alignment horizontal="center" vertical="center"/>
    </xf>
    <xf numFmtId="3" fontId="3" fillId="6" borderId="0" xfId="2" applyNumberFormat="1" applyFont="1" applyFill="1" applyBorder="1" applyAlignment="1" applyProtection="1">
      <alignment horizontal="center" vertical="center"/>
    </xf>
    <xf numFmtId="9" fontId="3" fillId="6" borderId="1" xfId="2" applyNumberFormat="1" applyFont="1" applyFill="1" applyBorder="1" applyAlignment="1" applyProtection="1">
      <alignment horizontal="center" vertical="center"/>
    </xf>
    <xf numFmtId="9" fontId="3" fillId="7" borderId="0" xfId="2" applyNumberFormat="1" applyFont="1" applyFill="1" applyBorder="1" applyAlignment="1" applyProtection="1">
      <alignment horizontal="center" vertical="center"/>
    </xf>
    <xf numFmtId="3" fontId="3" fillId="8" borderId="0" xfId="2" applyNumberFormat="1" applyFont="1" applyFill="1" applyBorder="1" applyAlignment="1" applyProtection="1">
      <alignment horizontal="center" vertical="center"/>
    </xf>
    <xf numFmtId="9" fontId="3" fillId="8" borderId="0" xfId="2" applyNumberFormat="1" applyFont="1" applyFill="1" applyBorder="1" applyAlignment="1" applyProtection="1">
      <alignment horizontal="center" vertical="center"/>
    </xf>
    <xf numFmtId="3" fontId="3" fillId="9" borderId="0" xfId="2" applyNumberFormat="1" applyFont="1" applyFill="1" applyBorder="1" applyAlignment="1" applyProtection="1">
      <alignment horizontal="center" vertical="center"/>
    </xf>
    <xf numFmtId="9" fontId="3" fillId="9" borderId="0" xfId="2" applyNumberFormat="1" applyFont="1" applyFill="1" applyBorder="1" applyAlignment="1" applyProtection="1">
      <alignment horizontal="center" vertical="center"/>
    </xf>
    <xf numFmtId="3" fontId="3" fillId="10" borderId="0" xfId="2" applyNumberFormat="1" applyFont="1" applyFill="1" applyBorder="1" applyAlignment="1" applyProtection="1">
      <alignment horizontal="center" vertical="center"/>
    </xf>
    <xf numFmtId="9" fontId="3" fillId="10" borderId="0" xfId="2" applyNumberFormat="1" applyFont="1" applyFill="1" applyBorder="1" applyAlignment="1" applyProtection="1">
      <alignment horizontal="center" vertical="center"/>
    </xf>
    <xf numFmtId="3" fontId="3" fillId="11" borderId="0" xfId="2" applyNumberFormat="1" applyFont="1" applyFill="1" applyBorder="1" applyAlignment="1" applyProtection="1">
      <alignment horizontal="center" vertical="center"/>
    </xf>
    <xf numFmtId="9" fontId="3" fillId="11" borderId="0" xfId="2" applyNumberFormat="1" applyFont="1" applyFill="1" applyBorder="1" applyAlignment="1" applyProtection="1">
      <alignment horizontal="center" vertical="center"/>
    </xf>
    <xf numFmtId="9" fontId="3" fillId="5" borderId="0" xfId="2" applyNumberFormat="1" applyFont="1" applyFill="1" applyBorder="1" applyAlignment="1" applyProtection="1">
      <alignment horizontal="center" vertical="center"/>
    </xf>
    <xf numFmtId="3" fontId="3" fillId="12" borderId="0" xfId="2" applyNumberFormat="1" applyFont="1" applyFill="1" applyBorder="1" applyAlignment="1" applyProtection="1">
      <alignment horizontal="center" vertical="center"/>
    </xf>
    <xf numFmtId="9" fontId="3" fillId="12" borderId="0" xfId="2" applyNumberFormat="1" applyFont="1" applyFill="1" applyBorder="1" applyAlignment="1" applyProtection="1">
      <alignment horizontal="center" vertical="center"/>
    </xf>
    <xf numFmtId="3" fontId="3" fillId="13" borderId="0" xfId="2" applyNumberFormat="1" applyFont="1" applyFill="1" applyBorder="1" applyAlignment="1" applyProtection="1">
      <alignment horizontal="center" vertical="center"/>
    </xf>
    <xf numFmtId="9" fontId="3" fillId="13" borderId="0" xfId="2" applyNumberFormat="1" applyFont="1" applyFill="1" applyBorder="1" applyAlignment="1" applyProtection="1">
      <alignment horizontal="center" vertical="center"/>
    </xf>
    <xf numFmtId="3" fontId="3" fillId="14" borderId="0" xfId="2" applyNumberFormat="1" applyFont="1" applyFill="1" applyBorder="1" applyAlignment="1" applyProtection="1">
      <alignment horizontal="center" vertical="center"/>
    </xf>
    <xf numFmtId="9" fontId="3" fillId="14" borderId="0" xfId="2" applyNumberFormat="1" applyFont="1" applyFill="1" applyBorder="1" applyAlignment="1" applyProtection="1">
      <alignment horizontal="center" vertical="center"/>
    </xf>
    <xf numFmtId="3" fontId="8" fillId="16" borderId="15" xfId="2" applyNumberFormat="1" applyFont="1" applyFill="1" applyBorder="1" applyAlignment="1" applyProtection="1">
      <alignment horizontal="center" vertical="center" wrapText="1"/>
    </xf>
    <xf numFmtId="3" fontId="8" fillId="16" borderId="6" xfId="2" applyNumberFormat="1" applyFont="1" applyFill="1" applyBorder="1" applyAlignment="1" applyProtection="1">
      <alignment horizontal="center" vertical="center" wrapText="1"/>
    </xf>
    <xf numFmtId="3" fontId="6" fillId="15" borderId="16" xfId="2" applyNumberFormat="1" applyFont="1" applyFill="1" applyBorder="1" applyAlignment="1" applyProtection="1">
      <alignment horizontal="center" vertical="center" wrapText="1"/>
    </xf>
    <xf numFmtId="3" fontId="6" fillId="15" borderId="0" xfId="2" applyNumberFormat="1" applyFont="1" applyFill="1" applyBorder="1" applyAlignment="1" applyProtection="1">
      <alignment horizontal="center" vertical="center" wrapText="1"/>
    </xf>
    <xf numFmtId="3" fontId="3" fillId="17" borderId="17" xfId="2" applyNumberFormat="1" applyFont="1" applyFill="1" applyBorder="1" applyAlignment="1" applyProtection="1">
      <alignment horizontal="center" vertical="center"/>
    </xf>
    <xf numFmtId="9" fontId="3" fillId="17" borderId="18" xfId="2" applyNumberFormat="1" applyFont="1" applyFill="1" applyBorder="1" applyAlignment="1" applyProtection="1">
      <alignment horizontal="center" vertical="center" wrapText="1"/>
    </xf>
    <xf numFmtId="3" fontId="7" fillId="15" borderId="19" xfId="1" applyNumberFormat="1" applyFont="1" applyFill="1" applyBorder="1" applyAlignment="1">
      <alignment horizontal="center" vertical="center" wrapText="1"/>
    </xf>
    <xf numFmtId="3" fontId="3" fillId="15" borderId="15" xfId="1" applyNumberFormat="1" applyFont="1" applyFill="1" applyBorder="1" applyAlignment="1">
      <alignment horizontal="center" vertical="center"/>
    </xf>
    <xf numFmtId="9" fontId="7" fillId="15" borderId="20" xfId="1" applyNumberFormat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horizontal="center" vertical="center"/>
    </xf>
    <xf numFmtId="0" fontId="3" fillId="18" borderId="0" xfId="1" applyFont="1" applyFill="1" applyBorder="1" applyAlignment="1">
      <alignment horizontal="center" vertical="center"/>
    </xf>
    <xf numFmtId="0" fontId="10" fillId="18" borderId="0" xfId="1" applyFont="1" applyFill="1" applyBorder="1" applyAlignment="1">
      <alignment horizontal="left" vertical="center"/>
    </xf>
    <xf numFmtId="3" fontId="9" fillId="18" borderId="0" xfId="1" applyNumberFormat="1" applyFont="1" applyFill="1" applyBorder="1" applyAlignment="1">
      <alignment horizontal="center" vertical="center"/>
    </xf>
    <xf numFmtId="9" fontId="9" fillId="18" borderId="0" xfId="1" applyNumberFormat="1" applyFont="1" applyFill="1" applyBorder="1" applyAlignment="1">
      <alignment horizontal="center" vertical="center"/>
    </xf>
    <xf numFmtId="3" fontId="11" fillId="18" borderId="0" xfId="1" applyNumberFormat="1" applyFont="1" applyFill="1" applyBorder="1" applyAlignment="1">
      <alignment horizontal="center" vertical="center"/>
    </xf>
    <xf numFmtId="9" fontId="3" fillId="18" borderId="0" xfId="1" applyNumberFormat="1" applyFont="1" applyFill="1" applyBorder="1" applyAlignment="1">
      <alignment horizontal="center" vertical="center"/>
    </xf>
    <xf numFmtId="3" fontId="3" fillId="18" borderId="0" xfId="1" applyNumberFormat="1" applyFont="1" applyFill="1" applyBorder="1" applyAlignment="1">
      <alignment horizontal="center" vertical="center"/>
    </xf>
    <xf numFmtId="3" fontId="3" fillId="18" borderId="21" xfId="1" applyNumberFormat="1" applyFont="1" applyFill="1" applyBorder="1" applyAlignment="1">
      <alignment horizontal="center" vertical="center"/>
    </xf>
    <xf numFmtId="3" fontId="3" fillId="18" borderId="4" xfId="1" applyNumberFormat="1" applyFont="1" applyFill="1" applyBorder="1" applyAlignment="1">
      <alignment horizontal="center" vertical="center"/>
    </xf>
    <xf numFmtId="0" fontId="9" fillId="18" borderId="21" xfId="1" applyFont="1" applyFill="1" applyBorder="1" applyAlignment="1">
      <alignment horizontal="center" vertical="center"/>
    </xf>
    <xf numFmtId="3" fontId="9" fillId="18" borderId="7" xfId="1" applyNumberFormat="1" applyFont="1" applyFill="1" applyBorder="1" applyAlignment="1">
      <alignment vertical="center"/>
    </xf>
    <xf numFmtId="3" fontId="9" fillId="18" borderId="8" xfId="1" applyNumberFormat="1" applyFont="1" applyFill="1" applyBorder="1" applyAlignment="1">
      <alignment vertical="center"/>
    </xf>
    <xf numFmtId="3" fontId="9" fillId="18" borderId="9" xfId="1" applyNumberFormat="1" applyFont="1" applyFill="1" applyBorder="1" applyAlignment="1">
      <alignment horizontal="center" vertical="center"/>
    </xf>
    <xf numFmtId="3" fontId="12" fillId="18" borderId="22" xfId="1" applyNumberFormat="1" applyFont="1" applyFill="1" applyBorder="1" applyAlignment="1">
      <alignment horizontal="center" vertical="center"/>
    </xf>
    <xf numFmtId="3" fontId="12" fillId="18" borderId="0" xfId="1" applyNumberFormat="1" applyFont="1" applyFill="1" applyBorder="1" applyAlignment="1">
      <alignment horizontal="center" vertical="center"/>
    </xf>
    <xf numFmtId="3" fontId="13" fillId="18" borderId="23" xfId="1" applyNumberFormat="1" applyFont="1" applyFill="1" applyBorder="1" applyAlignment="1">
      <alignment horizontal="center" vertical="center"/>
    </xf>
    <xf numFmtId="9" fontId="13" fillId="18" borderId="0" xfId="1" applyNumberFormat="1" applyFont="1" applyFill="1" applyBorder="1" applyAlignment="1">
      <alignment horizontal="center" vertical="center"/>
    </xf>
    <xf numFmtId="3" fontId="14" fillId="18" borderId="24" xfId="1" applyNumberFormat="1" applyFont="1" applyFill="1" applyBorder="1" applyAlignment="1">
      <alignment horizontal="center" vertical="center"/>
    </xf>
    <xf numFmtId="3" fontId="15" fillId="18" borderId="8" xfId="1" applyNumberFormat="1" applyFont="1" applyFill="1" applyBorder="1" applyAlignment="1">
      <alignment horizontal="center" vertical="center"/>
    </xf>
    <xf numFmtId="9" fontId="7" fillId="18" borderId="25" xfId="1" applyNumberFormat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3" fontId="16" fillId="18" borderId="0" xfId="1" applyNumberFormat="1" applyFont="1" applyFill="1" applyBorder="1" applyAlignment="1">
      <alignment horizontal="center" vertical="center"/>
    </xf>
    <xf numFmtId="9" fontId="16" fillId="18" borderId="0" xfId="1" applyNumberFormat="1" applyFont="1" applyFill="1" applyBorder="1" applyAlignment="1">
      <alignment horizontal="center" vertical="center"/>
    </xf>
    <xf numFmtId="3" fontId="15" fillId="18" borderId="21" xfId="1" applyNumberFormat="1" applyFont="1" applyFill="1" applyBorder="1" applyAlignment="1">
      <alignment horizontal="center" vertical="center"/>
    </xf>
    <xf numFmtId="3" fontId="15" fillId="18" borderId="4" xfId="1" applyNumberFormat="1" applyFont="1" applyFill="1" applyBorder="1" applyAlignment="1">
      <alignment horizontal="center" vertical="center"/>
    </xf>
    <xf numFmtId="3" fontId="9" fillId="18" borderId="21" xfId="1" applyNumberFormat="1" applyFont="1" applyFill="1" applyBorder="1" applyAlignment="1">
      <alignment horizontal="center" vertical="center"/>
    </xf>
    <xf numFmtId="3" fontId="9" fillId="18" borderId="4" xfId="1" applyNumberFormat="1" applyFont="1" applyFill="1" applyBorder="1" applyAlignment="1">
      <alignment horizontal="center" vertical="center"/>
    </xf>
    <xf numFmtId="3" fontId="12" fillId="18" borderId="23" xfId="1" applyNumberFormat="1" applyFont="1" applyFill="1" applyBorder="1" applyAlignment="1">
      <alignment horizontal="center" vertical="center"/>
    </xf>
    <xf numFmtId="3" fontId="17" fillId="18" borderId="23" xfId="1" applyNumberFormat="1" applyFont="1" applyFill="1" applyBorder="1" applyAlignment="1">
      <alignment horizontal="center" vertical="center"/>
    </xf>
    <xf numFmtId="9" fontId="17" fillId="18" borderId="0" xfId="1" applyNumberFormat="1" applyFont="1" applyFill="1" applyBorder="1" applyAlignment="1">
      <alignment horizontal="center" vertical="center"/>
    </xf>
    <xf numFmtId="3" fontId="9" fillId="18" borderId="26" xfId="1" applyNumberFormat="1" applyFont="1" applyFill="1" applyBorder="1" applyAlignment="1">
      <alignment horizontal="center" vertical="center"/>
    </xf>
    <xf numFmtId="3" fontId="15" fillId="18" borderId="0" xfId="1" applyNumberFormat="1" applyFont="1" applyFill="1" applyBorder="1" applyAlignment="1">
      <alignment horizontal="center" vertical="center"/>
    </xf>
    <xf numFmtId="9" fontId="7" fillId="18" borderId="27" xfId="1" applyNumberFormat="1" applyFont="1" applyFill="1" applyBorder="1" applyAlignment="1">
      <alignment horizontal="center" vertical="center"/>
    </xf>
    <xf numFmtId="0" fontId="10" fillId="18" borderId="0" xfId="1" applyFont="1" applyFill="1" applyBorder="1" applyAlignment="1">
      <alignment vertical="center"/>
    </xf>
    <xf numFmtId="0" fontId="3" fillId="19" borderId="0" xfId="1" applyFont="1" applyFill="1" applyBorder="1" applyAlignment="1">
      <alignment horizontal="center" vertical="center"/>
    </xf>
    <xf numFmtId="0" fontId="10" fillId="19" borderId="0" xfId="1" applyFont="1" applyFill="1" applyBorder="1" applyAlignment="1">
      <alignment horizontal="left" vertical="center"/>
    </xf>
    <xf numFmtId="3" fontId="3" fillId="19" borderId="0" xfId="1" applyNumberFormat="1" applyFont="1" applyFill="1" applyBorder="1" applyAlignment="1">
      <alignment horizontal="center" vertical="center"/>
    </xf>
    <xf numFmtId="9" fontId="3" fillId="19" borderId="0" xfId="1" applyNumberFormat="1" applyFont="1" applyFill="1" applyBorder="1" applyAlignment="1">
      <alignment horizontal="center" vertical="center"/>
    </xf>
    <xf numFmtId="9" fontId="9" fillId="19" borderId="0" xfId="1" applyNumberFormat="1" applyFont="1" applyFill="1" applyBorder="1" applyAlignment="1">
      <alignment horizontal="center" vertical="center"/>
    </xf>
    <xf numFmtId="3" fontId="9" fillId="19" borderId="0" xfId="1" applyNumberFormat="1" applyFont="1" applyFill="1" applyBorder="1" applyAlignment="1">
      <alignment horizontal="center" vertical="center"/>
    </xf>
    <xf numFmtId="3" fontId="16" fillId="19" borderId="0" xfId="1" applyNumberFormat="1" applyFont="1" applyFill="1" applyBorder="1" applyAlignment="1">
      <alignment horizontal="center" vertical="center"/>
    </xf>
    <xf numFmtId="9" fontId="16" fillId="19" borderId="0" xfId="1" applyNumberFormat="1" applyFont="1" applyFill="1" applyBorder="1" applyAlignment="1">
      <alignment horizontal="center" vertical="center"/>
    </xf>
    <xf numFmtId="3" fontId="15" fillId="19" borderId="21" xfId="1" applyNumberFormat="1" applyFont="1" applyFill="1" applyBorder="1" applyAlignment="1">
      <alignment horizontal="center" vertical="center"/>
    </xf>
    <xf numFmtId="3" fontId="15" fillId="19" borderId="4" xfId="1" applyNumberFormat="1" applyFont="1" applyFill="1" applyBorder="1" applyAlignment="1">
      <alignment horizontal="center" vertical="center"/>
    </xf>
    <xf numFmtId="3" fontId="9" fillId="19" borderId="21" xfId="1" applyNumberFormat="1" applyFont="1" applyFill="1" applyBorder="1" applyAlignment="1">
      <alignment horizontal="center" vertical="center"/>
    </xf>
    <xf numFmtId="3" fontId="3" fillId="19" borderId="21" xfId="1" applyNumberFormat="1" applyFont="1" applyFill="1" applyBorder="1" applyAlignment="1">
      <alignment horizontal="center" vertical="center"/>
    </xf>
    <xf numFmtId="3" fontId="9" fillId="19" borderId="4" xfId="1" applyNumberFormat="1" applyFont="1" applyFill="1" applyBorder="1" applyAlignment="1">
      <alignment horizontal="center" vertical="center"/>
    </xf>
    <xf numFmtId="3" fontId="12" fillId="19" borderId="23" xfId="1" applyNumberFormat="1" applyFont="1" applyFill="1" applyBorder="1" applyAlignment="1">
      <alignment horizontal="center" vertical="center"/>
    </xf>
    <xf numFmtId="3" fontId="12" fillId="19" borderId="0" xfId="1" applyNumberFormat="1" applyFont="1" applyFill="1" applyBorder="1" applyAlignment="1">
      <alignment horizontal="center" vertical="center"/>
    </xf>
    <xf numFmtId="3" fontId="13" fillId="19" borderId="23" xfId="1" applyNumberFormat="1" applyFont="1" applyFill="1" applyBorder="1" applyAlignment="1">
      <alignment horizontal="center" vertical="center"/>
    </xf>
    <xf numFmtId="9" fontId="17" fillId="19" borderId="0" xfId="1" applyNumberFormat="1" applyFont="1" applyFill="1" applyBorder="1" applyAlignment="1">
      <alignment horizontal="center" vertical="center"/>
    </xf>
    <xf numFmtId="3" fontId="9" fillId="19" borderId="26" xfId="1" applyNumberFormat="1" applyFont="1" applyFill="1" applyBorder="1" applyAlignment="1">
      <alignment horizontal="center" vertical="center"/>
    </xf>
    <xf numFmtId="3" fontId="15" fillId="19" borderId="0" xfId="1" applyNumberFormat="1" applyFont="1" applyFill="1" applyBorder="1" applyAlignment="1">
      <alignment horizontal="center" vertical="center"/>
    </xf>
    <xf numFmtId="9" fontId="7" fillId="19" borderId="27" xfId="1" applyNumberFormat="1" applyFont="1" applyFill="1" applyBorder="1" applyAlignment="1">
      <alignment horizontal="center" vertical="center"/>
    </xf>
    <xf numFmtId="0" fontId="3" fillId="19" borderId="0" xfId="1" applyFont="1" applyFill="1" applyBorder="1" applyAlignment="1">
      <alignment vertical="center"/>
    </xf>
    <xf numFmtId="0" fontId="9" fillId="19" borderId="0" xfId="1" applyFont="1" applyFill="1" applyBorder="1" applyAlignment="1">
      <alignment horizontal="center" vertical="center"/>
    </xf>
    <xf numFmtId="3" fontId="17" fillId="19" borderId="23" xfId="1" applyNumberFormat="1" applyFont="1" applyFill="1" applyBorder="1" applyAlignment="1">
      <alignment horizontal="center" vertical="center"/>
    </xf>
    <xf numFmtId="0" fontId="9" fillId="19" borderId="0" xfId="1" applyFont="1" applyFill="1" applyBorder="1" applyAlignment="1">
      <alignment vertical="center"/>
    </xf>
    <xf numFmtId="0" fontId="9" fillId="20" borderId="0" xfId="1" applyFont="1" applyFill="1" applyBorder="1" applyAlignment="1">
      <alignment horizontal="center" vertical="center"/>
    </xf>
    <xf numFmtId="0" fontId="3" fillId="20" borderId="0" xfId="1" applyFont="1" applyFill="1" applyBorder="1" applyAlignment="1">
      <alignment horizontal="center" vertical="center"/>
    </xf>
    <xf numFmtId="0" fontId="10" fillId="20" borderId="0" xfId="1" applyFont="1" applyFill="1" applyBorder="1" applyAlignment="1">
      <alignment horizontal="left" vertical="center"/>
    </xf>
    <xf numFmtId="3" fontId="9" fillId="20" borderId="0" xfId="1" applyNumberFormat="1" applyFont="1" applyFill="1" applyBorder="1" applyAlignment="1">
      <alignment horizontal="center" vertical="center"/>
    </xf>
    <xf numFmtId="9" fontId="9" fillId="20" borderId="0" xfId="1" applyNumberFormat="1" applyFont="1" applyFill="1" applyBorder="1" applyAlignment="1">
      <alignment horizontal="center" vertical="center"/>
    </xf>
    <xf numFmtId="3" fontId="16" fillId="20" borderId="0" xfId="1" applyNumberFormat="1" applyFont="1" applyFill="1" applyBorder="1" applyAlignment="1">
      <alignment horizontal="center" vertical="center"/>
    </xf>
    <xf numFmtId="9" fontId="16" fillId="20" borderId="0" xfId="1" applyNumberFormat="1" applyFont="1" applyFill="1" applyBorder="1" applyAlignment="1">
      <alignment horizontal="center" vertical="center"/>
    </xf>
    <xf numFmtId="3" fontId="15" fillId="20" borderId="21" xfId="1" applyNumberFormat="1" applyFont="1" applyFill="1" applyBorder="1" applyAlignment="1">
      <alignment horizontal="center" vertical="center"/>
    </xf>
    <xf numFmtId="3" fontId="15" fillId="20" borderId="4" xfId="1" applyNumberFormat="1" applyFont="1" applyFill="1" applyBorder="1" applyAlignment="1">
      <alignment horizontal="center" vertical="center"/>
    </xf>
    <xf numFmtId="3" fontId="9" fillId="20" borderId="21" xfId="1" applyNumberFormat="1" applyFont="1" applyFill="1" applyBorder="1" applyAlignment="1">
      <alignment horizontal="center" vertical="center"/>
    </xf>
    <xf numFmtId="3" fontId="9" fillId="20" borderId="4" xfId="1" applyNumberFormat="1" applyFont="1" applyFill="1" applyBorder="1" applyAlignment="1">
      <alignment horizontal="center" vertical="center"/>
    </xf>
    <xf numFmtId="3" fontId="12" fillId="20" borderId="23" xfId="1" applyNumberFormat="1" applyFont="1" applyFill="1" applyBorder="1" applyAlignment="1">
      <alignment horizontal="center" vertical="center"/>
    </xf>
    <xf numFmtId="3" fontId="12" fillId="20" borderId="0" xfId="1" applyNumberFormat="1" applyFont="1" applyFill="1" applyBorder="1" applyAlignment="1">
      <alignment horizontal="center" vertical="center"/>
    </xf>
    <xf numFmtId="3" fontId="17" fillId="20" borderId="23" xfId="1" applyNumberFormat="1" applyFont="1" applyFill="1" applyBorder="1" applyAlignment="1">
      <alignment horizontal="center" vertical="center"/>
    </xf>
    <xf numFmtId="9" fontId="17" fillId="20" borderId="0" xfId="1" applyNumberFormat="1" applyFont="1" applyFill="1" applyBorder="1" applyAlignment="1">
      <alignment horizontal="center" vertical="center"/>
    </xf>
    <xf numFmtId="3" fontId="9" fillId="20" borderId="26" xfId="1" applyNumberFormat="1" applyFont="1" applyFill="1" applyBorder="1" applyAlignment="1">
      <alignment horizontal="center" vertical="center"/>
    </xf>
    <xf numFmtId="3" fontId="15" fillId="20" borderId="0" xfId="1" applyNumberFormat="1" applyFont="1" applyFill="1" applyBorder="1" applyAlignment="1">
      <alignment horizontal="center" vertical="center"/>
    </xf>
    <xf numFmtId="9" fontId="7" fillId="20" borderId="27" xfId="1" applyNumberFormat="1" applyFont="1" applyFill="1" applyBorder="1" applyAlignment="1">
      <alignment horizontal="center" vertical="center"/>
    </xf>
    <xf numFmtId="0" fontId="9" fillId="20" borderId="0" xfId="1" applyFont="1" applyFill="1" applyBorder="1" applyAlignment="1">
      <alignment vertical="center"/>
    </xf>
    <xf numFmtId="3" fontId="9" fillId="19" borderId="21" xfId="1" applyNumberFormat="1" applyFont="1" applyFill="1" applyBorder="1" applyAlignment="1">
      <alignment vertical="center"/>
    </xf>
    <xf numFmtId="3" fontId="9" fillId="19" borderId="0" xfId="1" applyNumberFormat="1" applyFont="1" applyFill="1" applyBorder="1" applyAlignment="1">
      <alignment vertical="center"/>
    </xf>
    <xf numFmtId="3" fontId="19" fillId="19" borderId="21" xfId="1" applyNumberFormat="1" applyFont="1" applyFill="1" applyBorder="1" applyAlignment="1">
      <alignment horizontal="center" vertical="center"/>
    </xf>
    <xf numFmtId="3" fontId="4" fillId="19" borderId="0" xfId="1" applyNumberFormat="1" applyFont="1" applyFill="1" applyBorder="1" applyAlignment="1">
      <alignment horizontal="center" vertical="center"/>
    </xf>
    <xf numFmtId="3" fontId="20" fillId="19" borderId="0" xfId="1" applyNumberFormat="1" applyFont="1" applyFill="1" applyBorder="1" applyAlignment="1">
      <alignment horizontal="center" vertical="center"/>
    </xf>
    <xf numFmtId="9" fontId="20" fillId="19" borderId="0" xfId="1" applyNumberFormat="1" applyFont="1" applyFill="1" applyBorder="1" applyAlignment="1">
      <alignment horizontal="center" vertical="center"/>
    </xf>
    <xf numFmtId="3" fontId="19" fillId="21" borderId="0" xfId="1" applyNumberFormat="1" applyFont="1" applyFill="1" applyBorder="1" applyAlignment="1">
      <alignment horizontal="center" vertical="center"/>
    </xf>
    <xf numFmtId="3" fontId="3" fillId="22" borderId="0" xfId="1" applyNumberFormat="1" applyFont="1" applyFill="1" applyBorder="1" applyAlignment="1">
      <alignment horizontal="center" vertical="center"/>
    </xf>
    <xf numFmtId="3" fontId="3" fillId="19" borderId="4" xfId="1" applyNumberFormat="1" applyFont="1" applyFill="1" applyBorder="1" applyAlignment="1">
      <alignment horizontal="center" vertical="center"/>
    </xf>
    <xf numFmtId="3" fontId="13" fillId="19" borderId="3" xfId="1" applyNumberFormat="1" applyFont="1" applyFill="1" applyBorder="1" applyAlignment="1">
      <alignment horizontal="center" vertical="center"/>
    </xf>
    <xf numFmtId="9" fontId="9" fillId="19" borderId="27" xfId="1" applyNumberFormat="1" applyFont="1" applyFill="1" applyBorder="1" applyAlignment="1">
      <alignment horizontal="center" vertical="center"/>
    </xf>
    <xf numFmtId="3" fontId="21" fillId="19" borderId="26" xfId="1" applyNumberFormat="1" applyFont="1" applyFill="1" applyBorder="1" applyAlignment="1">
      <alignment horizontal="center" vertical="center"/>
    </xf>
    <xf numFmtId="3" fontId="9" fillId="19" borderId="23" xfId="1" applyNumberFormat="1" applyFont="1" applyFill="1" applyBorder="1" applyAlignment="1">
      <alignment horizontal="center" vertical="center"/>
    </xf>
    <xf numFmtId="3" fontId="12" fillId="19" borderId="26" xfId="1" applyNumberFormat="1" applyFont="1" applyFill="1" applyBorder="1" applyAlignment="1">
      <alignment horizontal="center" vertical="center"/>
    </xf>
    <xf numFmtId="0" fontId="10" fillId="19" borderId="0" xfId="1" applyFont="1" applyFill="1" applyBorder="1" applyAlignment="1">
      <alignment vertical="center"/>
    </xf>
    <xf numFmtId="0" fontId="10" fillId="20" borderId="0" xfId="1" applyFont="1" applyFill="1" applyBorder="1" applyAlignment="1">
      <alignment vertical="center"/>
    </xf>
    <xf numFmtId="3" fontId="12" fillId="20" borderId="26" xfId="1" applyNumberFormat="1" applyFont="1" applyFill="1" applyBorder="1" applyAlignment="1">
      <alignment horizontal="center" vertical="center"/>
    </xf>
    <xf numFmtId="3" fontId="9" fillId="20" borderId="0" xfId="1" applyNumberFormat="1" applyFont="1" applyFill="1" applyBorder="1" applyAlignment="1">
      <alignment vertical="center"/>
    </xf>
    <xf numFmtId="9" fontId="9" fillId="19" borderId="0" xfId="1" applyNumberFormat="1" applyFont="1" applyFill="1" applyBorder="1" applyAlignment="1">
      <alignment vertical="center"/>
    </xf>
    <xf numFmtId="0" fontId="10" fillId="19" borderId="0" xfId="3" applyFont="1" applyFill="1" applyBorder="1" applyAlignment="1">
      <alignment vertical="center"/>
    </xf>
    <xf numFmtId="0" fontId="10" fillId="19" borderId="0" xfId="1" applyFont="1" applyFill="1" applyBorder="1" applyAlignment="1">
      <alignment vertical="center" wrapText="1"/>
    </xf>
    <xf numFmtId="3" fontId="19" fillId="21" borderId="21" xfId="1" applyNumberFormat="1" applyFont="1" applyFill="1" applyBorder="1" applyAlignment="1">
      <alignment horizontal="center" vertical="center"/>
    </xf>
    <xf numFmtId="9" fontId="12" fillId="19" borderId="0" xfId="1" applyNumberFormat="1" applyFont="1" applyFill="1" applyBorder="1" applyAlignment="1">
      <alignment horizontal="center" vertical="center"/>
    </xf>
    <xf numFmtId="0" fontId="23" fillId="19" borderId="0" xfId="1" applyFont="1" applyFill="1" applyBorder="1" applyAlignment="1">
      <alignment horizontal="center" vertical="center"/>
    </xf>
    <xf numFmtId="0" fontId="24" fillId="19" borderId="0" xfId="1" applyFont="1" applyFill="1" applyBorder="1" applyAlignment="1">
      <alignment horizontal="left" vertical="center"/>
    </xf>
    <xf numFmtId="0" fontId="25" fillId="19" borderId="0" xfId="1" applyFont="1" applyFill="1" applyBorder="1" applyAlignment="1">
      <alignment horizontal="center" vertical="center"/>
    </xf>
    <xf numFmtId="3" fontId="25" fillId="19" borderId="0" xfId="1" applyNumberFormat="1" applyFont="1" applyFill="1" applyBorder="1" applyAlignment="1">
      <alignment vertical="center"/>
    </xf>
    <xf numFmtId="9" fontId="25" fillId="19" borderId="0" xfId="1" applyNumberFormat="1" applyFont="1" applyFill="1" applyBorder="1" applyAlignment="1">
      <alignment vertical="center"/>
    </xf>
    <xf numFmtId="3" fontId="25" fillId="19" borderId="0" xfId="1" applyNumberFormat="1" applyFont="1" applyFill="1" applyBorder="1" applyAlignment="1">
      <alignment horizontal="center" vertical="center"/>
    </xf>
    <xf numFmtId="9" fontId="25" fillId="19" borderId="0" xfId="1" applyNumberFormat="1" applyFont="1" applyFill="1" applyBorder="1" applyAlignment="1">
      <alignment horizontal="center" vertical="center"/>
    </xf>
    <xf numFmtId="3" fontId="25" fillId="19" borderId="21" xfId="1" applyNumberFormat="1" applyFont="1" applyFill="1" applyBorder="1" applyAlignment="1">
      <alignment horizontal="center" vertical="center"/>
    </xf>
    <xf numFmtId="0" fontId="25" fillId="19" borderId="0" xfId="1" applyFont="1" applyFill="1" applyBorder="1" applyAlignment="1">
      <alignment vertical="center"/>
    </xf>
    <xf numFmtId="9" fontId="4" fillId="19" borderId="0" xfId="1" applyNumberFormat="1" applyFont="1" applyFill="1" applyBorder="1" applyAlignment="1">
      <alignment horizontal="center" vertical="center"/>
    </xf>
    <xf numFmtId="3" fontId="26" fillId="19" borderId="0" xfId="1" applyNumberFormat="1" applyFont="1" applyFill="1" applyBorder="1" applyAlignment="1">
      <alignment horizontal="center" vertical="center"/>
    </xf>
    <xf numFmtId="9" fontId="13" fillId="19" borderId="0" xfId="1" applyNumberFormat="1" applyFont="1" applyFill="1" applyBorder="1" applyAlignment="1">
      <alignment horizontal="center" vertical="center"/>
    </xf>
    <xf numFmtId="3" fontId="12" fillId="23" borderId="23" xfId="1" applyNumberFormat="1" applyFont="1" applyFill="1" applyBorder="1" applyAlignment="1">
      <alignment horizontal="center" vertical="center"/>
    </xf>
    <xf numFmtId="3" fontId="9" fillId="22" borderId="0" xfId="1" applyNumberFormat="1" applyFont="1" applyFill="1" applyBorder="1" applyAlignment="1">
      <alignment horizontal="center" vertical="center"/>
    </xf>
    <xf numFmtId="9" fontId="27" fillId="19" borderId="0" xfId="1" applyNumberFormat="1" applyFont="1" applyFill="1" applyBorder="1" applyAlignment="1">
      <alignment horizontal="center" vertical="center"/>
    </xf>
    <xf numFmtId="3" fontId="26" fillId="19" borderId="21" xfId="1" applyNumberFormat="1" applyFont="1" applyFill="1" applyBorder="1" applyAlignment="1">
      <alignment horizontal="center" vertical="center"/>
    </xf>
    <xf numFmtId="3" fontId="26" fillId="19" borderId="4" xfId="1" applyNumberFormat="1" applyFont="1" applyFill="1" applyBorder="1" applyAlignment="1">
      <alignment horizontal="center" vertical="center"/>
    </xf>
    <xf numFmtId="3" fontId="3" fillId="19" borderId="21" xfId="1" applyNumberFormat="1" applyFont="1" applyFill="1" applyBorder="1" applyAlignment="1">
      <alignment vertical="center"/>
    </xf>
    <xf numFmtId="3" fontId="3" fillId="19" borderId="0" xfId="1" applyNumberFormat="1" applyFont="1" applyFill="1" applyBorder="1" applyAlignment="1">
      <alignment vertical="center"/>
    </xf>
    <xf numFmtId="9" fontId="3" fillId="19" borderId="0" xfId="1" applyNumberFormat="1" applyFont="1" applyFill="1" applyBorder="1" applyAlignment="1">
      <alignment vertical="center"/>
    </xf>
    <xf numFmtId="3" fontId="9" fillId="24" borderId="0" xfId="1" applyNumberFormat="1" applyFont="1" applyFill="1" applyBorder="1" applyAlignment="1">
      <alignment horizontal="center" vertical="center"/>
    </xf>
    <xf numFmtId="9" fontId="9" fillId="24" borderId="0" xfId="1" applyNumberFormat="1" applyFont="1" applyFill="1" applyBorder="1" applyAlignment="1">
      <alignment horizontal="center" vertical="center"/>
    </xf>
    <xf numFmtId="3" fontId="3" fillId="19" borderId="26" xfId="1" applyNumberFormat="1" applyFont="1" applyFill="1" applyBorder="1" applyAlignment="1">
      <alignment horizontal="center" vertical="center"/>
    </xf>
    <xf numFmtId="9" fontId="12" fillId="19" borderId="23" xfId="1" applyNumberFormat="1" applyFont="1" applyFill="1" applyBorder="1" applyAlignment="1">
      <alignment horizontal="center" vertical="center"/>
    </xf>
    <xf numFmtId="3" fontId="17" fillId="19" borderId="0" xfId="1" applyNumberFormat="1" applyFont="1" applyFill="1" applyBorder="1" applyAlignment="1">
      <alignment horizontal="center" vertical="center"/>
    </xf>
    <xf numFmtId="3" fontId="21" fillId="19" borderId="24" xfId="1" applyNumberFormat="1" applyFont="1" applyFill="1" applyBorder="1" applyAlignment="1">
      <alignment horizontal="center" vertical="center"/>
    </xf>
    <xf numFmtId="9" fontId="7" fillId="19" borderId="25" xfId="1" applyNumberFormat="1" applyFont="1" applyFill="1" applyBorder="1" applyAlignment="1">
      <alignment horizontal="center" vertical="center"/>
    </xf>
    <xf numFmtId="3" fontId="21" fillId="20" borderId="26" xfId="1" applyNumberFormat="1" applyFont="1" applyFill="1" applyBorder="1" applyAlignment="1">
      <alignment horizontal="center" vertical="center"/>
    </xf>
    <xf numFmtId="0" fontId="3" fillId="20" borderId="0" xfId="1" applyFont="1" applyFill="1" applyBorder="1" applyAlignment="1">
      <alignment vertical="center"/>
    </xf>
    <xf numFmtId="3" fontId="21" fillId="19" borderId="23" xfId="1" applyNumberFormat="1" applyFont="1" applyFill="1" applyBorder="1" applyAlignment="1">
      <alignment horizontal="center" vertical="center"/>
    </xf>
    <xf numFmtId="3" fontId="21" fillId="19" borderId="0" xfId="1" applyNumberFormat="1" applyFont="1" applyFill="1" applyBorder="1" applyAlignment="1">
      <alignment horizontal="center" vertical="center"/>
    </xf>
    <xf numFmtId="3" fontId="4" fillId="19" borderId="4" xfId="1" applyNumberFormat="1" applyFont="1" applyFill="1" applyBorder="1" applyAlignment="1">
      <alignment horizontal="center" vertical="center"/>
    </xf>
    <xf numFmtId="0" fontId="28" fillId="19" borderId="0" xfId="1" applyFont="1" applyFill="1" applyBorder="1" applyAlignment="1">
      <alignment horizontal="left" vertical="center"/>
    </xf>
    <xf numFmtId="0" fontId="28" fillId="19" borderId="0" xfId="1" applyFont="1" applyFill="1" applyBorder="1" applyAlignment="1">
      <alignment vertical="center"/>
    </xf>
    <xf numFmtId="3" fontId="29" fillId="19" borderId="26" xfId="1" applyNumberFormat="1" applyFont="1" applyFill="1" applyBorder="1" applyAlignment="1">
      <alignment horizontal="center" vertical="center"/>
    </xf>
    <xf numFmtId="0" fontId="30" fillId="19" borderId="0" xfId="1" applyFont="1" applyFill="1" applyBorder="1" applyAlignment="1">
      <alignment horizontal="left" vertical="center"/>
    </xf>
    <xf numFmtId="3" fontId="12" fillId="25" borderId="23" xfId="1" applyNumberFormat="1" applyFont="1" applyFill="1" applyBorder="1" applyAlignment="1">
      <alignment horizontal="center" vertical="center"/>
    </xf>
    <xf numFmtId="0" fontId="9" fillId="19" borderId="21" xfId="1" applyFont="1" applyFill="1" applyBorder="1" applyAlignment="1">
      <alignment horizontal="center" vertical="center"/>
    </xf>
    <xf numFmtId="3" fontId="12" fillId="19" borderId="21" xfId="1" applyNumberFormat="1" applyFont="1" applyFill="1" applyBorder="1" applyAlignment="1">
      <alignment horizontal="center" vertical="center"/>
    </xf>
    <xf numFmtId="3" fontId="20" fillId="18" borderId="0" xfId="1" applyNumberFormat="1" applyFont="1" applyFill="1" applyBorder="1" applyAlignment="1">
      <alignment horizontal="center" vertical="center"/>
    </xf>
    <xf numFmtId="9" fontId="20" fillId="18" borderId="0" xfId="1" applyNumberFormat="1" applyFont="1" applyFill="1" applyBorder="1" applyAlignment="1">
      <alignment horizontal="center" vertical="center"/>
    </xf>
    <xf numFmtId="3" fontId="19" fillId="26" borderId="21" xfId="1" applyNumberFormat="1" applyFont="1" applyFill="1" applyBorder="1" applyAlignment="1">
      <alignment horizontal="center" vertical="center"/>
    </xf>
    <xf numFmtId="3" fontId="3" fillId="27" borderId="0" xfId="1" applyNumberFormat="1" applyFont="1" applyFill="1" applyBorder="1" applyAlignment="1">
      <alignment horizontal="center" vertical="center"/>
    </xf>
    <xf numFmtId="3" fontId="12" fillId="18" borderId="21" xfId="1" applyNumberFormat="1" applyFont="1" applyFill="1" applyBorder="1" applyAlignment="1">
      <alignment horizontal="center" vertical="center"/>
    </xf>
    <xf numFmtId="3" fontId="21" fillId="18" borderId="26" xfId="1" applyNumberFormat="1" applyFont="1" applyFill="1" applyBorder="1" applyAlignment="1">
      <alignment horizontal="center" vertical="center"/>
    </xf>
    <xf numFmtId="3" fontId="26" fillId="18" borderId="0" xfId="1" applyNumberFormat="1" applyFont="1" applyFill="1" applyBorder="1" applyAlignment="1">
      <alignment horizontal="center" vertical="center"/>
    </xf>
    <xf numFmtId="3" fontId="14" fillId="18" borderId="19" xfId="1" applyNumberFormat="1" applyFont="1" applyFill="1" applyBorder="1" applyAlignment="1">
      <alignment horizontal="center" vertical="center"/>
    </xf>
    <xf numFmtId="3" fontId="26" fillId="18" borderId="15" xfId="1" applyNumberFormat="1" applyFont="1" applyFill="1" applyBorder="1" applyAlignment="1">
      <alignment horizontal="center" vertical="center"/>
    </xf>
    <xf numFmtId="9" fontId="7" fillId="18" borderId="2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3" fontId="9" fillId="2" borderId="28" xfId="1" applyNumberFormat="1" applyFont="1" applyFill="1" applyBorder="1" applyAlignment="1">
      <alignment horizontal="center" vertical="center"/>
    </xf>
    <xf numFmtId="9" fontId="9" fillId="2" borderId="28" xfId="1" applyNumberFormat="1" applyFont="1" applyFill="1" applyBorder="1" applyAlignment="1">
      <alignment horizontal="center" vertical="center"/>
    </xf>
    <xf numFmtId="3" fontId="12" fillId="2" borderId="29" xfId="1" applyNumberFormat="1" applyFont="1" applyFill="1" applyBorder="1" applyAlignment="1">
      <alignment horizontal="right" vertical="center"/>
    </xf>
    <xf numFmtId="3" fontId="3" fillId="2" borderId="28" xfId="1" applyNumberFormat="1" applyFont="1" applyFill="1" applyBorder="1" applyAlignment="1">
      <alignment horizontal="center" vertical="center"/>
    </xf>
    <xf numFmtId="9" fontId="3" fillId="2" borderId="28" xfId="1" applyNumberFormat="1" applyFont="1" applyFill="1" applyBorder="1" applyAlignment="1">
      <alignment horizontal="center" vertical="center"/>
    </xf>
    <xf numFmtId="3" fontId="16" fillId="2" borderId="28" xfId="1" applyNumberFormat="1" applyFont="1" applyFill="1" applyBorder="1" applyAlignment="1">
      <alignment horizontal="center" vertical="center"/>
    </xf>
    <xf numFmtId="9" fontId="16" fillId="2" borderId="28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0" xfId="1" applyNumberFormat="1" applyFont="1" applyFill="1" applyBorder="1" applyAlignment="1">
      <alignment horizontal="center" vertical="center"/>
    </xf>
    <xf numFmtId="3" fontId="12" fillId="2" borderId="29" xfId="1" applyNumberFormat="1" applyFont="1" applyFill="1" applyBorder="1" applyAlignment="1">
      <alignment horizontal="center" vertical="center"/>
    </xf>
    <xf numFmtId="9" fontId="13" fillId="2" borderId="28" xfId="1" applyNumberFormat="1" applyFont="1" applyFill="1" applyBorder="1" applyAlignment="1">
      <alignment horizontal="center" vertical="center"/>
    </xf>
    <xf numFmtId="3" fontId="9" fillId="2" borderId="31" xfId="1" applyNumberFormat="1" applyFont="1" applyFill="1" applyBorder="1" applyAlignment="1">
      <alignment horizontal="center" vertical="center"/>
    </xf>
    <xf numFmtId="9" fontId="7" fillId="2" borderId="20" xfId="1" applyNumberFormat="1" applyFont="1" applyFill="1" applyBorder="1" applyAlignment="1">
      <alignment horizontal="center" vertical="center"/>
    </xf>
    <xf numFmtId="3" fontId="9" fillId="18" borderId="21" xfId="1" applyNumberFormat="1" applyFont="1" applyFill="1" applyBorder="1" applyAlignment="1">
      <alignment vertical="center"/>
    </xf>
    <xf numFmtId="9" fontId="9" fillId="18" borderId="0" xfId="1" applyNumberFormat="1" applyFont="1" applyFill="1" applyBorder="1" applyAlignment="1">
      <alignment vertical="center"/>
    </xf>
    <xf numFmtId="3" fontId="14" fillId="18" borderId="26" xfId="1" applyNumberFormat="1" applyFont="1" applyFill="1" applyBorder="1" applyAlignment="1">
      <alignment horizontal="center" vertical="center"/>
    </xf>
    <xf numFmtId="3" fontId="9" fillId="18" borderId="0" xfId="1" applyNumberFormat="1" applyFont="1" applyFill="1" applyBorder="1" applyAlignment="1">
      <alignment vertical="center"/>
    </xf>
    <xf numFmtId="3" fontId="21" fillId="18" borderId="0" xfId="1" applyNumberFormat="1" applyFont="1" applyFill="1" applyBorder="1" applyAlignment="1">
      <alignment horizontal="center" vertical="center"/>
    </xf>
    <xf numFmtId="9" fontId="10" fillId="18" borderId="0" xfId="1" applyNumberFormat="1" applyFont="1" applyFill="1" applyBorder="1" applyAlignment="1">
      <alignment horizontal="left" vertical="center"/>
    </xf>
    <xf numFmtId="9" fontId="3" fillId="18" borderId="0" xfId="1" applyNumberFormat="1" applyFont="1" applyFill="1" applyBorder="1" applyAlignment="1">
      <alignment horizontal="right" vertical="center"/>
    </xf>
    <xf numFmtId="3" fontId="4" fillId="18" borderId="21" xfId="1" applyNumberFormat="1" applyFont="1" applyFill="1" applyBorder="1" applyAlignment="1">
      <alignment vertical="center"/>
    </xf>
  </cellXfs>
  <cellStyles count="101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 10" xfId="43"/>
    <cellStyle name="Comma 10 2" xfId="44"/>
    <cellStyle name="Comma 11" xfId="45"/>
    <cellStyle name="Comma 12" xfId="46"/>
    <cellStyle name="Comma 13" xfId="47"/>
    <cellStyle name="Comma 14" xfId="2"/>
    <cellStyle name="Comma 15" xfId="48"/>
    <cellStyle name="Comma 15 2" xfId="49"/>
    <cellStyle name="Comma 16" xfId="50"/>
    <cellStyle name="Comma 16 2" xfId="51"/>
    <cellStyle name="Comma 17" xfId="52"/>
    <cellStyle name="Comma 17 2" xfId="53"/>
    <cellStyle name="Comma 17 2 2" xfId="54"/>
    <cellStyle name="Comma 18" xfId="55"/>
    <cellStyle name="Comma 18 2" xfId="56"/>
    <cellStyle name="Comma 19" xfId="57"/>
    <cellStyle name="Comma 2" xfId="58"/>
    <cellStyle name="Comma 2 2" xfId="59"/>
    <cellStyle name="Comma 2 2 2" xfId="60"/>
    <cellStyle name="Comma 2 2 2 2" xfId="61"/>
    <cellStyle name="Comma 2_JULY 31" xfId="62"/>
    <cellStyle name="Comma 20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omma 9" xfId="70"/>
    <cellStyle name="Excel Built-in Normal" xfId="71"/>
    <cellStyle name="Excel Built-in Normal 1" xfId="72"/>
    <cellStyle name="Explanatory Text 2" xfId="73"/>
    <cellStyle name="Good 2" xfId="74"/>
    <cellStyle name="Heading 1 2" xfId="75"/>
    <cellStyle name="Heading 2 2" xfId="76"/>
    <cellStyle name="Heading 3 2" xfId="77"/>
    <cellStyle name="Heading 4 2" xfId="78"/>
    <cellStyle name="Hyperlink 2" xfId="79"/>
    <cellStyle name="Input 2" xfId="80"/>
    <cellStyle name="Linked Cell 2" xfId="81"/>
    <cellStyle name="Neutral 2" xfId="82"/>
    <cellStyle name="Normal" xfId="0" builtinId="0"/>
    <cellStyle name="Normal 2" xfId="1"/>
    <cellStyle name="Normal 2 2" xfId="83"/>
    <cellStyle name="Normal 2 3" xfId="3"/>
    <cellStyle name="Normal 2_FEB 28" xfId="84"/>
    <cellStyle name="Normal 3" xfId="85"/>
    <cellStyle name="Normal 3 2" xfId="86"/>
    <cellStyle name="Normal 4" xfId="87"/>
    <cellStyle name="Normal 4 2" xfId="88"/>
    <cellStyle name="Normal 6" xfId="89"/>
    <cellStyle name="Normal 7 2" xfId="90"/>
    <cellStyle name="Normal 8 2" xfId="91"/>
    <cellStyle name="Note 2" xfId="92"/>
    <cellStyle name="Note 3" xfId="93"/>
    <cellStyle name="Output 2" xfId="94"/>
    <cellStyle name="Percent 2" xfId="95"/>
    <cellStyle name="Percent 2 2" xfId="96"/>
    <cellStyle name="Percent 3" xfId="97"/>
    <cellStyle name="Title 2" xfId="98"/>
    <cellStyle name="Total 2" xfId="99"/>
    <cellStyle name="Warning Text 2" xfId="1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WENA\WORKING%20FILES\2025\PM%20TARGET%202025\Sales%20Target%20Summary%202025%20-%20SELL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 SELL-OUT JUNE 202 SUMMARY"/>
    </sheetNames>
    <sheetDataSet>
      <sheetData sheetId="0">
        <row r="9">
          <cell r="D9" t="str">
            <v>1ST MEGA SAVER ANGELES</v>
          </cell>
          <cell r="E9" t="str">
            <v>IGNACIO, JOMEL</v>
          </cell>
          <cell r="F9" t="str">
            <v>September 09, 2019</v>
          </cell>
          <cell r="G9">
            <v>1010460</v>
          </cell>
          <cell r="H9">
            <v>900000</v>
          </cell>
        </row>
        <row r="10">
          <cell r="D10" t="str">
            <v>1ST MEGA SAVER BALIUAG</v>
          </cell>
          <cell r="E10" t="str">
            <v>GONZALES, ISMAEL</v>
          </cell>
          <cell r="F10">
            <v>44242</v>
          </cell>
          <cell r="G10">
            <v>57990</v>
          </cell>
          <cell r="H10">
            <v>600000</v>
          </cell>
        </row>
        <row r="11">
          <cell r="D11" t="str">
            <v>1ST MEGA SAVER BATAAN</v>
          </cell>
          <cell r="E11" t="str">
            <v>MENDOZA, CRIS EVANS</v>
          </cell>
          <cell r="F11">
            <v>44344</v>
          </cell>
          <cell r="G11">
            <v>705300</v>
          </cell>
          <cell r="H11">
            <v>700000</v>
          </cell>
        </row>
        <row r="12">
          <cell r="D12" t="str">
            <v>1ST MEGA SAVER CABANATUAN</v>
          </cell>
          <cell r="E12" t="str">
            <v>SAPIANDANTE, SWEET SHEILA STAR</v>
          </cell>
          <cell r="F12">
            <v>45251</v>
          </cell>
          <cell r="G12">
            <v>1420025</v>
          </cell>
          <cell r="H12">
            <v>1350000</v>
          </cell>
        </row>
        <row r="13">
          <cell r="D13" t="str">
            <v>1ST MEGA SAVER CAMILING</v>
          </cell>
          <cell r="E13" t="str">
            <v>AGDEPPA, ROWELL</v>
          </cell>
          <cell r="F13">
            <v>45187</v>
          </cell>
          <cell r="G13">
            <v>617910</v>
          </cell>
          <cell r="H13">
            <v>600000</v>
          </cell>
        </row>
        <row r="14">
          <cell r="D14" t="str">
            <v>1ST MEGA SAVER CAPAS</v>
          </cell>
          <cell r="E14" t="str">
            <v>MENDOZA, SOZIMO M.</v>
          </cell>
          <cell r="F14" t="str">
            <v>April 16, 2025</v>
          </cell>
          <cell r="G14">
            <v>409340</v>
          </cell>
          <cell r="H14">
            <v>550000</v>
          </cell>
        </row>
        <row r="15">
          <cell r="D15" t="str">
            <v>1ST MEGA SAVER CONCEPCION</v>
          </cell>
          <cell r="E15" t="str">
            <v>PANGILINAN, CLARENCE</v>
          </cell>
          <cell r="F15" t="str">
            <v>February 17, 2025</v>
          </cell>
          <cell r="G15">
            <v>626725</v>
          </cell>
          <cell r="H15">
            <v>550000</v>
          </cell>
        </row>
        <row r="16">
          <cell r="D16" t="str">
            <v>1ST MEGA SAVER DAU</v>
          </cell>
          <cell r="E16" t="str">
            <v>MEIM, DONALD</v>
          </cell>
          <cell r="F16">
            <v>45324</v>
          </cell>
          <cell r="G16">
            <v>983245</v>
          </cell>
          <cell r="H16">
            <v>850000</v>
          </cell>
        </row>
        <row r="17">
          <cell r="D17" t="str">
            <v>1ST MEGA SAVER GAPAN</v>
          </cell>
          <cell r="E17" t="str">
            <v>DIZON, JAYVIE</v>
          </cell>
          <cell r="F17">
            <v>45352</v>
          </cell>
          <cell r="G17">
            <v>1418995</v>
          </cell>
          <cell r="H17">
            <v>1150000</v>
          </cell>
        </row>
        <row r="18">
          <cell r="D18" t="str">
            <v>1ST MEGA SAVER GUAGUA</v>
          </cell>
          <cell r="E18" t="str">
            <v>MANINANG, RHEYNER</v>
          </cell>
          <cell r="F18">
            <v>44715</v>
          </cell>
          <cell r="G18">
            <v>891650</v>
          </cell>
          <cell r="H18">
            <v>1050000</v>
          </cell>
        </row>
        <row r="19">
          <cell r="D19" t="str">
            <v>1ST MEGA SAVER GUIMBA</v>
          </cell>
          <cell r="E19" t="str">
            <v>BARTOLOME, DENNIS</v>
          </cell>
          <cell r="F19">
            <v>45778</v>
          </cell>
          <cell r="G19">
            <v>624500</v>
          </cell>
          <cell r="H19">
            <v>550000</v>
          </cell>
        </row>
        <row r="20">
          <cell r="D20" t="str">
            <v>1ST MEGA SAVER HENSON</v>
          </cell>
          <cell r="E20" t="str">
            <v>MAGLASANG, JASON</v>
          </cell>
          <cell r="F20">
            <v>44583</v>
          </cell>
          <cell r="G20">
            <v>497600</v>
          </cell>
          <cell r="H20">
            <v>700000</v>
          </cell>
        </row>
        <row r="21">
          <cell r="D21" t="str">
            <v>1ST MEGA SAVER LA UNION</v>
          </cell>
          <cell r="E21" t="str">
            <v>ESMAÑA, JOMAR</v>
          </cell>
          <cell r="F21">
            <v>45267</v>
          </cell>
          <cell r="G21">
            <v>653900</v>
          </cell>
          <cell r="H21">
            <v>1500000</v>
          </cell>
        </row>
        <row r="22">
          <cell r="D22" t="str">
            <v>1ST MEGA SAVER LUISITA</v>
          </cell>
          <cell r="E22" t="str">
            <v>SOTELO, JIMMY</v>
          </cell>
          <cell r="F22">
            <v>43717</v>
          </cell>
          <cell r="G22">
            <v>751780</v>
          </cell>
          <cell r="H22">
            <v>750000</v>
          </cell>
        </row>
        <row r="23">
          <cell r="D23" t="str">
            <v>1ST MEGA SAVER MAGALANG</v>
          </cell>
          <cell r="E23" t="str">
            <v>NAVARRO, ROLLIE</v>
          </cell>
          <cell r="F23">
            <v>45020</v>
          </cell>
          <cell r="G23">
            <v>517225</v>
          </cell>
          <cell r="H23">
            <v>850000</v>
          </cell>
        </row>
        <row r="24">
          <cell r="D24" t="str">
            <v>1ST MEGA SAVER OLONGAPO</v>
          </cell>
          <cell r="E24" t="str">
            <v xml:space="preserve">MODELO, JOHN EDCEL </v>
          </cell>
          <cell r="F24" t="str">
            <v>April 8, 2025</v>
          </cell>
          <cell r="G24">
            <v>146980</v>
          </cell>
          <cell r="H24">
            <v>550000</v>
          </cell>
        </row>
        <row r="25">
          <cell r="D25" t="str">
            <v>1ST MEGA SAVER PAM.  DOWNTOWN</v>
          </cell>
          <cell r="E25" t="str">
            <v>TONGOL, ANALYN</v>
          </cell>
          <cell r="F25">
            <v>45811</v>
          </cell>
          <cell r="G25">
            <v>585400</v>
          </cell>
          <cell r="H25">
            <v>513333</v>
          </cell>
        </row>
        <row r="26">
          <cell r="D26" t="str">
            <v>1ST MEGA SAVER PAMPANGA</v>
          </cell>
          <cell r="E26" t="str">
            <v>MIRANDA, KARL ANGELO</v>
          </cell>
          <cell r="F26">
            <v>43519</v>
          </cell>
          <cell r="G26">
            <v>1906190</v>
          </cell>
          <cell r="H26">
            <v>1800000</v>
          </cell>
        </row>
        <row r="27">
          <cell r="D27" t="str">
            <v>1ST MEGA SAVER PANIQUI ANNEX</v>
          </cell>
          <cell r="E27" t="str">
            <v>MACAPAGAL, FRANKLIN</v>
          </cell>
          <cell r="F27">
            <v>44693</v>
          </cell>
          <cell r="G27">
            <v>528210</v>
          </cell>
          <cell r="H27">
            <v>600000</v>
          </cell>
        </row>
        <row r="28">
          <cell r="D28" t="str">
            <v>1ST MEGA SAVER PANIQUI PRIME</v>
          </cell>
          <cell r="E28" t="str">
            <v>AZARRAGA, KING BENEDICT</v>
          </cell>
          <cell r="F28">
            <v>44552</v>
          </cell>
          <cell r="G28">
            <v>593810</v>
          </cell>
          <cell r="H28">
            <v>650000</v>
          </cell>
        </row>
        <row r="29">
          <cell r="D29" t="str">
            <v>1ST MEGA SAVER PASIG</v>
          </cell>
          <cell r="E29" t="str">
            <v>CRISTIAN MALATE</v>
          </cell>
          <cell r="F29">
            <v>44733</v>
          </cell>
          <cell r="G29">
            <v>5207170</v>
          </cell>
          <cell r="H29">
            <v>2150000</v>
          </cell>
        </row>
        <row r="30">
          <cell r="D30" t="str">
            <v>1ST MEGA SAVER SAN JOSE DM</v>
          </cell>
          <cell r="E30" t="str">
            <v>GLEE, ENAN LEGASPI JR.</v>
          </cell>
          <cell r="F30" t="str">
            <v>March 20, 2025</v>
          </cell>
          <cell r="G30">
            <v>403735</v>
          </cell>
          <cell r="H30">
            <v>550000</v>
          </cell>
        </row>
        <row r="31">
          <cell r="D31" t="str">
            <v>1ST MEGA SAVER SAN JOSE NE</v>
          </cell>
          <cell r="E31" t="str">
            <v>MARZAN, MARK JOSEPH</v>
          </cell>
          <cell r="F31">
            <v>45008</v>
          </cell>
          <cell r="G31">
            <v>223980</v>
          </cell>
          <cell r="H31">
            <v>550000</v>
          </cell>
        </row>
        <row r="32">
          <cell r="D32" t="str">
            <v>1ST MEGA SAVER SAN MIGUEL</v>
          </cell>
          <cell r="E32" t="str">
            <v>RAMOS, DAN LORENZ</v>
          </cell>
          <cell r="F32" t="str">
            <v>February 14, 2025</v>
          </cell>
          <cell r="G32">
            <v>170975</v>
          </cell>
          <cell r="H32">
            <v>600000</v>
          </cell>
        </row>
        <row r="33">
          <cell r="D33" t="str">
            <v>1ST MEGA SAVER SAN PABLO</v>
          </cell>
          <cell r="E33" t="str">
            <v>VILLANUEVA, ARJAY</v>
          </cell>
          <cell r="F33" t="str">
            <v>March 10, 2025</v>
          </cell>
          <cell r="G33">
            <v>437435</v>
          </cell>
          <cell r="H33">
            <v>600000</v>
          </cell>
        </row>
        <row r="34">
          <cell r="D34" t="str">
            <v>1ST MEGA SAVER SANTIAGO</v>
          </cell>
          <cell r="E34" t="str">
            <v>VILLALOBOS, JOANNE</v>
          </cell>
          <cell r="F34">
            <v>45301</v>
          </cell>
          <cell r="G34">
            <v>235365</v>
          </cell>
          <cell r="H34">
            <v>600000</v>
          </cell>
        </row>
        <row r="35">
          <cell r="D35" t="str">
            <v>1ST MEGA SAVER SINDALAN</v>
          </cell>
          <cell r="E35" t="str">
            <v>CRUZ, RAYMARK</v>
          </cell>
          <cell r="F35">
            <v>44853</v>
          </cell>
          <cell r="G35">
            <v>520200</v>
          </cell>
          <cell r="H35">
            <v>850000</v>
          </cell>
        </row>
        <row r="36">
          <cell r="D36" t="str">
            <v>1ST MEGA SAVER STA MARIA</v>
          </cell>
          <cell r="E36" t="str">
            <v>TORRES, ELIMAR</v>
          </cell>
          <cell r="F36">
            <v>45104</v>
          </cell>
          <cell r="G36">
            <v>674020</v>
          </cell>
          <cell r="H36">
            <v>950000</v>
          </cell>
        </row>
        <row r="37">
          <cell r="D37" t="str">
            <v>1ST MEGA SAVER STO. ROSARIO</v>
          </cell>
          <cell r="E37" t="str">
            <v>DAVID, JAYSON</v>
          </cell>
          <cell r="F37">
            <v>43530</v>
          </cell>
          <cell r="G37">
            <v>392020</v>
          </cell>
          <cell r="H37">
            <v>550000</v>
          </cell>
        </row>
        <row r="38">
          <cell r="D38" t="str">
            <v>1ST MEGA SAVER TALAVERA</v>
          </cell>
          <cell r="E38" t="str">
            <v xml:space="preserve">DELA CRUZ, GEORGE MICHAEL </v>
          </cell>
          <cell r="F38">
            <v>45831</v>
          </cell>
          <cell r="G38">
            <v>0</v>
          </cell>
          <cell r="H38">
            <v>146666</v>
          </cell>
        </row>
        <row r="39">
          <cell r="D39" t="str">
            <v>1ST MEGA SAVER TANEDO</v>
          </cell>
          <cell r="E39" t="str">
            <v>MONTOYA, KATE</v>
          </cell>
          <cell r="F39">
            <v>45782</v>
          </cell>
          <cell r="G39">
            <v>1830120</v>
          </cell>
          <cell r="H39">
            <v>550000</v>
          </cell>
        </row>
        <row r="40">
          <cell r="D40" t="str">
            <v>1ST MEGA SAVER TARLAC</v>
          </cell>
          <cell r="E40" t="str">
            <v>SEBASTIAN, PATRICK</v>
          </cell>
          <cell r="F40">
            <v>44691</v>
          </cell>
          <cell r="G40">
            <v>2122710</v>
          </cell>
          <cell r="H40">
            <v>1500000</v>
          </cell>
        </row>
        <row r="41">
          <cell r="D41" t="str">
            <v>1ST MEGA SAVER TUGUEGARAO</v>
          </cell>
          <cell r="E41" t="str">
            <v>BABARAN, MOISES JR.</v>
          </cell>
          <cell r="F41">
            <v>44823</v>
          </cell>
          <cell r="G41">
            <v>1502660</v>
          </cell>
          <cell r="H41">
            <v>1300000</v>
          </cell>
        </row>
        <row r="42">
          <cell r="D42" t="str">
            <v>1ST MEGA SAVER URDANETA</v>
          </cell>
          <cell r="E42" t="str">
            <v>CARIG, MARK ANTHONY</v>
          </cell>
          <cell r="F42">
            <v>44903</v>
          </cell>
          <cell r="G42">
            <v>732415</v>
          </cell>
          <cell r="H42">
            <v>550000</v>
          </cell>
        </row>
        <row r="43">
          <cell r="D43" t="str">
            <v>1ST MEGA SAVER VALENZUELA</v>
          </cell>
          <cell r="E43" t="str">
            <v>DELA LUNA, ERVIN MATTHEW</v>
          </cell>
          <cell r="F43">
            <v>45121</v>
          </cell>
          <cell r="G43">
            <v>535150</v>
          </cell>
          <cell r="H43">
            <v>750000</v>
          </cell>
        </row>
        <row r="44">
          <cell r="D44" t="str">
            <v>1ST MEGA SAVER VIGAN</v>
          </cell>
          <cell r="E44" t="str">
            <v>CABALTEJA, GATSBY</v>
          </cell>
          <cell r="F44" t="str">
            <v>March 8, 2025</v>
          </cell>
          <cell r="G44">
            <v>126180</v>
          </cell>
          <cell r="H44">
            <v>550000</v>
          </cell>
        </row>
        <row r="45">
          <cell r="D45" t="str">
            <v>ABENSON ALABANG</v>
          </cell>
          <cell r="E45" t="str">
            <v xml:space="preserve">FRISCO, ALDRIN A. </v>
          </cell>
          <cell r="F45">
            <v>42404</v>
          </cell>
          <cell r="G45">
            <v>1710505</v>
          </cell>
          <cell r="H45">
            <v>1650000</v>
          </cell>
        </row>
        <row r="46">
          <cell r="D46" t="str">
            <v>ABENSON ALABANG TOWN CENTER</v>
          </cell>
          <cell r="E46" t="str">
            <v>ESTOPACE, ERIC</v>
          </cell>
          <cell r="F46">
            <v>45132</v>
          </cell>
          <cell r="G46">
            <v>910580</v>
          </cell>
          <cell r="H46">
            <v>1050000</v>
          </cell>
        </row>
        <row r="47">
          <cell r="D47" t="str">
            <v>ABENSON AYALA  MALL FAIRVIEW TERRACES</v>
          </cell>
          <cell r="E47" t="str">
            <v>MARAGUINOT, LOUIL JEAGREY</v>
          </cell>
          <cell r="F47">
            <v>44602</v>
          </cell>
          <cell r="G47">
            <v>823275</v>
          </cell>
          <cell r="H47">
            <v>1350000</v>
          </cell>
        </row>
        <row r="48">
          <cell r="D48" t="str">
            <v>ABENSON AYALA CENTER CEBU</v>
          </cell>
          <cell r="E48" t="str">
            <v>CABALLERO, JUNBEL</v>
          </cell>
          <cell r="F48">
            <v>45729</v>
          </cell>
          <cell r="G48">
            <v>739575</v>
          </cell>
          <cell r="H48">
            <v>850000</v>
          </cell>
        </row>
        <row r="49">
          <cell r="D49" t="str">
            <v>ABENSON AYALA MALLS CAPITOL BACOLOD</v>
          </cell>
          <cell r="E49" t="str">
            <v>LINDUGAN, JAY OLIVER</v>
          </cell>
          <cell r="F49" t="str">
            <v>2/15/2025</v>
          </cell>
          <cell r="G49">
            <v>540415</v>
          </cell>
          <cell r="H49">
            <v>650000</v>
          </cell>
        </row>
        <row r="50">
          <cell r="D50" t="str">
            <v>ABENSON AYALA MALLS CLOVERLEAF</v>
          </cell>
          <cell r="E50" t="str">
            <v>SAY, JOEL</v>
          </cell>
          <cell r="F50">
            <v>45785</v>
          </cell>
          <cell r="G50">
            <v>488805</v>
          </cell>
          <cell r="H50">
            <v>600000</v>
          </cell>
        </row>
        <row r="51">
          <cell r="D51" t="str">
            <v>ABENSON AYALA MALLS GLORIETTA</v>
          </cell>
          <cell r="E51" t="str">
            <v>CABAJAR, VINCENT</v>
          </cell>
          <cell r="F51">
            <v>45840</v>
          </cell>
          <cell r="G51">
            <v>591300</v>
          </cell>
          <cell r="H51">
            <v>800000</v>
          </cell>
        </row>
        <row r="52">
          <cell r="D52" t="str">
            <v>ABENSON AYALA MALLS MARKET-MARKET</v>
          </cell>
          <cell r="E52" t="str">
            <v>GABRIOLA, JAYSON</v>
          </cell>
          <cell r="F52">
            <v>44481</v>
          </cell>
          <cell r="G52">
            <v>1677515</v>
          </cell>
          <cell r="H52">
            <v>1750000</v>
          </cell>
        </row>
        <row r="53">
          <cell r="D53" t="str">
            <v>ABENSON AYALA MALLS TRINOMA</v>
          </cell>
          <cell r="E53" t="str">
            <v>MAURICIO, JHONREY</v>
          </cell>
          <cell r="F53">
            <v>44337</v>
          </cell>
          <cell r="G53">
            <v>1359650</v>
          </cell>
          <cell r="H53">
            <v>1250000</v>
          </cell>
        </row>
        <row r="54">
          <cell r="D54" t="str">
            <v>ABENSON AYALA MALLS UP TOWN CENTER</v>
          </cell>
          <cell r="E54" t="str">
            <v>VALERIO, JAYSON</v>
          </cell>
          <cell r="F54">
            <v>44938</v>
          </cell>
          <cell r="G54">
            <v>617905</v>
          </cell>
          <cell r="H54">
            <v>950000</v>
          </cell>
        </row>
        <row r="55">
          <cell r="D55" t="str">
            <v>ABENSON BONIFACIO GLOBAL CITY</v>
          </cell>
          <cell r="E55" t="str">
            <v>PADRON, ROBERT</v>
          </cell>
          <cell r="F55">
            <v>43884</v>
          </cell>
          <cell r="G55">
            <v>1069105</v>
          </cell>
          <cell r="H55">
            <v>3550000</v>
          </cell>
        </row>
        <row r="56">
          <cell r="D56" t="str">
            <v>ABENSON CENTER MALL SAN NICOLAS</v>
          </cell>
          <cell r="E56" t="str">
            <v>SIMON, MARC DOMINIC</v>
          </cell>
          <cell r="F56">
            <v>45255</v>
          </cell>
          <cell r="G56">
            <v>712200</v>
          </cell>
          <cell r="H56">
            <v>1200000</v>
          </cell>
        </row>
        <row r="57">
          <cell r="D57" t="str">
            <v>ABENSON CIRCLE C</v>
          </cell>
          <cell r="E57" t="str">
            <v>ABELLA III, SALVADOR C.</v>
          </cell>
          <cell r="F57">
            <v>45792</v>
          </cell>
          <cell r="G57">
            <v>206165</v>
          </cell>
          <cell r="H57">
            <v>600000</v>
          </cell>
        </row>
        <row r="58">
          <cell r="D58" t="str">
            <v>ABENSON DAGUPAN</v>
          </cell>
          <cell r="E58" t="str">
            <v>BANIQUED, JOHN MICHAEL</v>
          </cell>
          <cell r="F58">
            <v>45671</v>
          </cell>
          <cell r="G58">
            <v>596905</v>
          </cell>
          <cell r="H58">
            <v>650000</v>
          </cell>
        </row>
        <row r="59">
          <cell r="D59" t="str">
            <v>ABENSON DUMAGUETE</v>
          </cell>
          <cell r="E59" t="str">
            <v>ARAÑO, ROEL</v>
          </cell>
          <cell r="F59">
            <v>45835</v>
          </cell>
          <cell r="G59">
            <v>647385</v>
          </cell>
          <cell r="H59">
            <v>650000</v>
          </cell>
        </row>
        <row r="60">
          <cell r="D60" t="str">
            <v>ABENSON EVER GOTESCO COMMONWEALTH</v>
          </cell>
          <cell r="E60" t="str">
            <v>SONGALIA, JAN CENT</v>
          </cell>
          <cell r="F60">
            <v>44525</v>
          </cell>
          <cell r="G60">
            <v>1019415</v>
          </cell>
          <cell r="H60">
            <v>1150000</v>
          </cell>
        </row>
        <row r="61">
          <cell r="D61" t="str">
            <v>ABENSON FESTIVAL MALL ALABANG</v>
          </cell>
          <cell r="E61" t="str">
            <v>DELA PEÑA, JHUMEL</v>
          </cell>
          <cell r="F61">
            <v>45813</v>
          </cell>
          <cell r="G61">
            <v>926745</v>
          </cell>
          <cell r="H61">
            <v>1050000</v>
          </cell>
        </row>
        <row r="62">
          <cell r="D62" t="str">
            <v>ABENSON GAISANO CENTRAL BACOLOD</v>
          </cell>
          <cell r="E62" t="str">
            <v>HINLO, RALPH DAVID</v>
          </cell>
          <cell r="F62">
            <v>45265</v>
          </cell>
          <cell r="G62">
            <v>537405</v>
          </cell>
          <cell r="H62">
            <v>750000</v>
          </cell>
        </row>
        <row r="63">
          <cell r="D63" t="str">
            <v>ABENSON GT TOWN PAVIA ILOILO</v>
          </cell>
          <cell r="E63" t="str">
            <v>DIVINAGRACIA, ROMEO JR</v>
          </cell>
          <cell r="F63">
            <v>45710</v>
          </cell>
          <cell r="G63">
            <v>714150</v>
          </cell>
          <cell r="H63">
            <v>650000</v>
          </cell>
        </row>
        <row r="64">
          <cell r="D64" t="str">
            <v>ABENSON HARBOUR POINT SUBIC</v>
          </cell>
          <cell r="E64" t="str">
            <v>BATINGA, ARNUEL A.</v>
          </cell>
          <cell r="F64">
            <v>45977</v>
          </cell>
          <cell r="G64">
            <v>243440</v>
          </cell>
          <cell r="H64">
            <v>800000</v>
          </cell>
        </row>
        <row r="65">
          <cell r="D65" t="str">
            <v>ABENSON KAI MALL</v>
          </cell>
          <cell r="E65" t="str">
            <v>BILLANES, OLIVER</v>
          </cell>
          <cell r="F65">
            <v>45999</v>
          </cell>
          <cell r="G65">
            <v>472320</v>
          </cell>
          <cell r="H65">
            <v>700000</v>
          </cell>
        </row>
        <row r="66">
          <cell r="D66" t="str">
            <v>ABENSON KCC ZAMBOANGA</v>
          </cell>
          <cell r="E66" t="str">
            <v>DEMAFELIS, JAIME</v>
          </cell>
          <cell r="F66">
            <v>45269</v>
          </cell>
          <cell r="G66">
            <v>64475</v>
          </cell>
          <cell r="H66">
            <v>650000</v>
          </cell>
        </row>
        <row r="67">
          <cell r="D67" t="str">
            <v>ABENSON LAS PIÑAS</v>
          </cell>
          <cell r="E67" t="str">
            <v>NAVARRO, ANGELO</v>
          </cell>
          <cell r="F67">
            <v>44751</v>
          </cell>
          <cell r="G67">
            <v>1216990</v>
          </cell>
          <cell r="H67">
            <v>3200000</v>
          </cell>
        </row>
        <row r="68">
          <cell r="D68" t="str">
            <v>ABENSON LIMKETKAI MALL CDO</v>
          </cell>
          <cell r="E68" t="str">
            <v>BURLAT, MC EARL</v>
          </cell>
          <cell r="F68">
            <v>45999</v>
          </cell>
          <cell r="G68">
            <v>127975</v>
          </cell>
          <cell r="H68">
            <v>650000</v>
          </cell>
        </row>
        <row r="69">
          <cell r="D69" t="str">
            <v>ABENSON MADISON GREENHILLS</v>
          </cell>
          <cell r="E69" t="str">
            <v>EVANGELISTA, CLEO</v>
          </cell>
          <cell r="F69">
            <v>45246</v>
          </cell>
          <cell r="G69">
            <v>523400</v>
          </cell>
          <cell r="H69">
            <v>1500000</v>
          </cell>
        </row>
        <row r="70">
          <cell r="D70" t="str">
            <v>ABENSON MALABON CITISQUARE MALL</v>
          </cell>
          <cell r="E70" t="str">
            <v>BRAZAS, ALFIE</v>
          </cell>
          <cell r="F70">
            <v>44873</v>
          </cell>
          <cell r="G70">
            <v>1371360</v>
          </cell>
          <cell r="H70">
            <v>2500000</v>
          </cell>
        </row>
        <row r="71">
          <cell r="D71" t="str">
            <v>ABENSON MARQUEE MALL</v>
          </cell>
          <cell r="E71" t="str">
            <v>LLEVA, JOSHUA B.</v>
          </cell>
          <cell r="F71">
            <v>45903</v>
          </cell>
          <cell r="G71">
            <v>620785</v>
          </cell>
          <cell r="H71">
            <v>800000</v>
          </cell>
        </row>
        <row r="72">
          <cell r="D72" t="str">
            <v>ABENSON MASINAG</v>
          </cell>
          <cell r="E72" t="str">
            <v>PILIPIÑA, JON CARLO</v>
          </cell>
          <cell r="F72">
            <v>45977</v>
          </cell>
          <cell r="G72">
            <v>284350</v>
          </cell>
          <cell r="H72">
            <v>800000</v>
          </cell>
        </row>
        <row r="73">
          <cell r="D73" t="str">
            <v>ABENSON MISSOURI GREENHILLS</v>
          </cell>
          <cell r="E73" t="str">
            <v>DEL MUNDO, CHRISTIAN JEREMY</v>
          </cell>
          <cell r="F73">
            <v>45778</v>
          </cell>
          <cell r="G73">
            <v>490620</v>
          </cell>
          <cell r="H73">
            <v>600000</v>
          </cell>
        </row>
        <row r="74">
          <cell r="D74" t="str">
            <v>ABENSON MONTALBAN TOWN CENTER</v>
          </cell>
          <cell r="E74" t="str">
            <v>CABRERA, MA. JOZEL</v>
          </cell>
          <cell r="F74">
            <v>45999</v>
          </cell>
          <cell r="G74">
            <v>1061025</v>
          </cell>
          <cell r="H74">
            <v>1000000</v>
          </cell>
        </row>
        <row r="75">
          <cell r="D75" t="str">
            <v>ABENSON NEW FARMERS PLAZA</v>
          </cell>
          <cell r="E75" t="str">
            <v>PESIGAN, JOSEPH</v>
          </cell>
          <cell r="F75">
            <v>44320</v>
          </cell>
          <cell r="G75">
            <v>732075</v>
          </cell>
          <cell r="H75">
            <v>1550000</v>
          </cell>
        </row>
        <row r="76">
          <cell r="D76" t="str">
            <v xml:space="preserve">ABENSON NUCITI CENTRAL MALL </v>
          </cell>
          <cell r="E76" t="str">
            <v>DELIZO, WARREN</v>
          </cell>
          <cell r="F76">
            <v>45125</v>
          </cell>
          <cell r="G76">
            <v>823260</v>
          </cell>
          <cell r="H76">
            <v>1100000</v>
          </cell>
        </row>
        <row r="77">
          <cell r="D77" t="str">
            <v>ABENSON OLIVAREZ LOS BAÑOS</v>
          </cell>
          <cell r="E77" t="str">
            <v>ALVAREZ, JHUNLY</v>
          </cell>
          <cell r="F77">
            <v>44336</v>
          </cell>
          <cell r="G77">
            <v>762225</v>
          </cell>
          <cell r="H77">
            <v>1300000</v>
          </cell>
        </row>
        <row r="78">
          <cell r="D78" t="str">
            <v>ABENSON ONE AYALA</v>
          </cell>
          <cell r="E78" t="str">
            <v>BOBIS, BERNARD</v>
          </cell>
          <cell r="F78" t="str">
            <v>20/03/2025</v>
          </cell>
          <cell r="G78">
            <v>729375</v>
          </cell>
          <cell r="H78">
            <v>700000</v>
          </cell>
        </row>
        <row r="79">
          <cell r="D79" t="str">
            <v>ABENSON PUREGOLD AYALA MALLS MARIKINA</v>
          </cell>
          <cell r="E79" t="str">
            <v>MAKAHILIG, ELMER JOHN</v>
          </cell>
          <cell r="F79">
            <v>44655</v>
          </cell>
          <cell r="G79">
            <v>779480</v>
          </cell>
          <cell r="H79">
            <v>1200000</v>
          </cell>
        </row>
        <row r="80">
          <cell r="D80" t="str">
            <v>ABENSON PUREGOLD BOCAUE</v>
          </cell>
          <cell r="E80" t="str">
            <v>BARCENAS, PAULO</v>
          </cell>
          <cell r="F80">
            <v>45069</v>
          </cell>
          <cell r="G80">
            <v>547800</v>
          </cell>
          <cell r="H80">
            <v>850000</v>
          </cell>
        </row>
        <row r="81">
          <cell r="D81" t="str">
            <v>ABENSON PUREGOLD CALOOCAN</v>
          </cell>
          <cell r="E81" t="str">
            <v>MARCELO, EDGAR</v>
          </cell>
          <cell r="F81">
            <v>45970</v>
          </cell>
          <cell r="G81">
            <v>612690</v>
          </cell>
          <cell r="H81">
            <v>800000</v>
          </cell>
        </row>
        <row r="82">
          <cell r="D82" t="str">
            <v>ABENSON PUREGOLD FAIRVIEW</v>
          </cell>
          <cell r="E82" t="str">
            <v>MARQUEZ,  JOSEPH (AWOL)</v>
          </cell>
          <cell r="F82" t="str">
            <v>20/03/2025</v>
          </cell>
          <cell r="G82">
            <v>0</v>
          </cell>
          <cell r="H82">
            <v>600000</v>
          </cell>
        </row>
        <row r="83">
          <cell r="D83" t="str">
            <v>ABENSON PUREGOLD PASIG</v>
          </cell>
          <cell r="E83" t="str">
            <v>CALDERON, EDSEL</v>
          </cell>
          <cell r="F83">
            <v>45934</v>
          </cell>
          <cell r="G83">
            <v>652485</v>
          </cell>
          <cell r="H83">
            <v>1000000</v>
          </cell>
        </row>
        <row r="84">
          <cell r="D84" t="str">
            <v>ABENSON PUREGOLD TANZA</v>
          </cell>
          <cell r="E84" t="str">
            <v>GONZALES, REYMOND</v>
          </cell>
          <cell r="F84">
            <v>45944</v>
          </cell>
          <cell r="G84">
            <v>325840</v>
          </cell>
          <cell r="H84">
            <v>950000</v>
          </cell>
        </row>
        <row r="85">
          <cell r="D85" t="str">
            <v>ABENSON PUREGOLD TAYUMAN</v>
          </cell>
          <cell r="E85" t="str">
            <v xml:space="preserve">BUENAVENTURA, ROUVEE JOHN JAY </v>
          </cell>
          <cell r="F85">
            <v>45825</v>
          </cell>
          <cell r="G85">
            <v>0</v>
          </cell>
          <cell r="H85">
            <v>280000</v>
          </cell>
        </row>
        <row r="86">
          <cell r="D86" t="str">
            <v xml:space="preserve">ABENSON QUEZON AVENUE </v>
          </cell>
          <cell r="E86" t="str">
            <v>ESPINOSA, RENAN</v>
          </cell>
          <cell r="F86">
            <v>45829</v>
          </cell>
          <cell r="G86">
            <v>1159280</v>
          </cell>
          <cell r="H86">
            <v>280000</v>
          </cell>
        </row>
        <row r="87">
          <cell r="D87" t="str">
            <v xml:space="preserve">ABENSON QUEZON AVENUE </v>
          </cell>
          <cell r="E87" t="str">
            <v>CHIU, ALDRIN</v>
          </cell>
          <cell r="F87">
            <v>44768</v>
          </cell>
          <cell r="G87">
            <v>170970</v>
          </cell>
          <cell r="H87">
            <v>280000</v>
          </cell>
        </row>
        <row r="88">
          <cell r="D88" t="str">
            <v>ABENSON RDC PLAZA LIPA</v>
          </cell>
          <cell r="E88" t="str">
            <v>GAJANO, RICKY</v>
          </cell>
          <cell r="F88">
            <v>44475</v>
          </cell>
          <cell r="G88">
            <v>1423180</v>
          </cell>
          <cell r="H88">
            <v>1900000</v>
          </cell>
        </row>
        <row r="89">
          <cell r="D89" t="str">
            <v>ABENSON ROBINSONS GALLERIA</v>
          </cell>
          <cell r="E89" t="str">
            <v>CABUANG, MARDEN</v>
          </cell>
          <cell r="F89">
            <v>45934</v>
          </cell>
          <cell r="G89">
            <v>446115</v>
          </cell>
          <cell r="H89">
            <v>900000</v>
          </cell>
        </row>
        <row r="90">
          <cell r="D90" t="str">
            <v>ABENSON ROBINSONS PLACE MANILA</v>
          </cell>
          <cell r="E90" t="str">
            <v>MIRANDA, MIKKO</v>
          </cell>
          <cell r="F90" t="str">
            <v>13/03/2025</v>
          </cell>
          <cell r="G90">
            <v>1089215</v>
          </cell>
          <cell r="H90">
            <v>900000</v>
          </cell>
        </row>
        <row r="91">
          <cell r="D91" t="str">
            <v>ABENSON SHANGRI-LA PLAZA</v>
          </cell>
          <cell r="E91" t="str">
            <v>DOMASING, MARK DEO M.</v>
          </cell>
          <cell r="F91">
            <v>43635</v>
          </cell>
          <cell r="G91">
            <v>599010</v>
          </cell>
          <cell r="H91">
            <v>1650000</v>
          </cell>
        </row>
        <row r="92">
          <cell r="D92" t="str">
            <v>ABENSON SM CITY EAST ORTIGAS</v>
          </cell>
          <cell r="E92" t="str">
            <v>NACARIO, MARK</v>
          </cell>
          <cell r="F92">
            <v>43205</v>
          </cell>
          <cell r="G92">
            <v>1120910</v>
          </cell>
          <cell r="H92">
            <v>1400000</v>
          </cell>
        </row>
        <row r="93">
          <cell r="D93" t="str">
            <v>ABENSON SM CITY NORTH EDSA</v>
          </cell>
          <cell r="E93" t="str">
            <v>CARCHA, JOHN ADAMS P.</v>
          </cell>
          <cell r="F93">
            <v>42614</v>
          </cell>
          <cell r="G93">
            <v>2455035</v>
          </cell>
          <cell r="H93">
            <v>3800000</v>
          </cell>
        </row>
        <row r="94">
          <cell r="D94" t="str">
            <v>ABENSON STA. LUCIA MALL (PHASE 3 )</v>
          </cell>
          <cell r="E94" t="str">
            <v>FACURA , ROLANDO</v>
          </cell>
          <cell r="F94">
            <v>44835</v>
          </cell>
          <cell r="G94">
            <v>513420</v>
          </cell>
          <cell r="H94">
            <v>1150000</v>
          </cell>
        </row>
        <row r="95">
          <cell r="D95" t="str">
            <v>ABENSON TACLOBAN</v>
          </cell>
          <cell r="E95" t="str">
            <v>DE LUNA, GEORGE</v>
          </cell>
          <cell r="F95" t="str">
            <v>16/04/2025</v>
          </cell>
          <cell r="G95">
            <v>719385</v>
          </cell>
          <cell r="H95">
            <v>550000</v>
          </cell>
        </row>
        <row r="96">
          <cell r="D96" t="str">
            <v>ABENSON W.MALL MUNTINLUPA WEST</v>
          </cell>
          <cell r="E96" t="str">
            <v>MORALES, JHON RAFAEL</v>
          </cell>
          <cell r="F96">
            <v>45132</v>
          </cell>
          <cell r="G96">
            <v>59885</v>
          </cell>
          <cell r="H96">
            <v>700000</v>
          </cell>
        </row>
        <row r="97">
          <cell r="D97" t="str">
            <v>ABENSON WALTERMART BALAYAN</v>
          </cell>
          <cell r="E97" t="str">
            <v>BAUTISTA, FLORENCE</v>
          </cell>
          <cell r="F97">
            <v>45694</v>
          </cell>
          <cell r="G97">
            <v>338640</v>
          </cell>
          <cell r="H97">
            <v>600000</v>
          </cell>
        </row>
        <row r="98">
          <cell r="D98" t="str">
            <v>ABENSON WALTERMART BALIWAG</v>
          </cell>
          <cell r="E98" t="str">
            <v xml:space="preserve">PINEDA, QRIZ JAY </v>
          </cell>
          <cell r="F98">
            <v>44868</v>
          </cell>
          <cell r="G98">
            <v>717275</v>
          </cell>
          <cell r="H98">
            <v>1050000</v>
          </cell>
        </row>
        <row r="99">
          <cell r="D99" t="str">
            <v>ABENSON WALTERMART BATAAN</v>
          </cell>
          <cell r="E99" t="str">
            <v>ATIENZA, RODEL JOSEPH</v>
          </cell>
          <cell r="F99">
            <v>45186</v>
          </cell>
          <cell r="G99">
            <v>746460</v>
          </cell>
          <cell r="H99">
            <v>1350000</v>
          </cell>
        </row>
        <row r="100">
          <cell r="D100" t="str">
            <v>ABENSON WALTERMART BICUTAN</v>
          </cell>
          <cell r="E100" t="str">
            <v>GILOS, LEONARD</v>
          </cell>
          <cell r="F100">
            <v>45989</v>
          </cell>
          <cell r="G100">
            <v>629380</v>
          </cell>
          <cell r="H100">
            <v>700000</v>
          </cell>
        </row>
        <row r="101">
          <cell r="D101" t="str">
            <v>ABENSON WALTERMART CABANATUAN</v>
          </cell>
          <cell r="E101" t="str">
            <v>CAUSO, JARIS</v>
          </cell>
          <cell r="F101" t="str">
            <v>01/04/2025</v>
          </cell>
          <cell r="G101">
            <v>428730</v>
          </cell>
          <cell r="H101">
            <v>600000</v>
          </cell>
        </row>
        <row r="102">
          <cell r="D102" t="str">
            <v>ABENSON WALTERMART CALOOCAN</v>
          </cell>
          <cell r="E102" t="str">
            <v>PEÑAFLORIDA, MARK ANGELO</v>
          </cell>
          <cell r="F102">
            <v>45814</v>
          </cell>
          <cell r="G102">
            <v>230955</v>
          </cell>
          <cell r="H102">
            <v>500000</v>
          </cell>
        </row>
        <row r="103">
          <cell r="D103" t="str">
            <v>ABENSON WALTERMART CAPAS</v>
          </cell>
          <cell r="E103" t="str">
            <v>PANGILINAN, NIKOLAI (AWOL)</v>
          </cell>
          <cell r="F103">
            <v>45859</v>
          </cell>
          <cell r="G103">
            <v>0</v>
          </cell>
          <cell r="H103">
            <v>183333</v>
          </cell>
        </row>
        <row r="104">
          <cell r="D104" t="str">
            <v>ABENSON WALTERMART CARMONA</v>
          </cell>
          <cell r="E104" t="str">
            <v>FELISELDA, KEVIN</v>
          </cell>
          <cell r="F104">
            <v>45931</v>
          </cell>
          <cell r="G104">
            <v>688090</v>
          </cell>
          <cell r="H104">
            <v>1100000</v>
          </cell>
        </row>
        <row r="105">
          <cell r="D105" t="str">
            <v>ABENSON WALTERMART DASMARIÑAS</v>
          </cell>
          <cell r="E105" t="str">
            <v>ASPI, FELIX</v>
          </cell>
          <cell r="F105">
            <v>45191</v>
          </cell>
          <cell r="G105">
            <v>1098615</v>
          </cell>
          <cell r="H105">
            <v>1600000</v>
          </cell>
        </row>
        <row r="106">
          <cell r="D106" t="str">
            <v>ABENSON WALTERMART E.RODRIGUEZ</v>
          </cell>
          <cell r="E106" t="str">
            <v>RIO, DON LUIGIE</v>
          </cell>
          <cell r="F106">
            <v>45801</v>
          </cell>
          <cell r="G106">
            <v>300640</v>
          </cell>
          <cell r="H106">
            <v>600000</v>
          </cell>
        </row>
        <row r="107">
          <cell r="D107" t="str">
            <v>ABENSON WALTERMART GAPAN</v>
          </cell>
          <cell r="E107" t="str">
            <v>LINSANGAN, RANDY</v>
          </cell>
          <cell r="F107">
            <v>374209</v>
          </cell>
          <cell r="G107">
            <v>1436090</v>
          </cell>
          <cell r="H107">
            <v>1350000</v>
          </cell>
        </row>
        <row r="108">
          <cell r="D108" t="str">
            <v>ABENSON WALTERMART GENERAL TRIAS</v>
          </cell>
          <cell r="E108" t="str">
            <v>MIL, ALJON</v>
          </cell>
          <cell r="F108">
            <v>45801</v>
          </cell>
          <cell r="G108">
            <v>867970</v>
          </cell>
          <cell r="H108">
            <v>600000</v>
          </cell>
        </row>
        <row r="109">
          <cell r="D109" t="str">
            <v>ABENSON WALTERMART GUIGUINTO</v>
          </cell>
          <cell r="E109" t="str">
            <v xml:space="preserve">BACARRA, ANTONIO II </v>
          </cell>
          <cell r="F109">
            <v>45125</v>
          </cell>
          <cell r="G109">
            <v>649805</v>
          </cell>
          <cell r="H109">
            <v>1800000</v>
          </cell>
        </row>
        <row r="110">
          <cell r="D110" t="str">
            <v>ABENSON WALTERMART MAKATI</v>
          </cell>
          <cell r="E110" t="str">
            <v>DELOS SANTOS, RAFFY</v>
          </cell>
          <cell r="F110">
            <v>44873</v>
          </cell>
          <cell r="G110">
            <v>1133105</v>
          </cell>
          <cell r="H110">
            <v>800000</v>
          </cell>
        </row>
        <row r="111">
          <cell r="D111" t="str">
            <v>ABENSON WALTERMART MAKILING</v>
          </cell>
          <cell r="E111" t="str">
            <v>RABINA, JHON PAUL LOPEZ</v>
          </cell>
          <cell r="F111">
            <v>45212</v>
          </cell>
          <cell r="G111">
            <v>744050</v>
          </cell>
          <cell r="H111">
            <v>1000000</v>
          </cell>
        </row>
        <row r="112">
          <cell r="D112" t="str">
            <v>ABENSON WALTERMART MALOLOS</v>
          </cell>
          <cell r="E112" t="str">
            <v>ESTILON, ALJON</v>
          </cell>
          <cell r="F112">
            <v>43635</v>
          </cell>
          <cell r="G112">
            <v>911855</v>
          </cell>
          <cell r="H112">
            <v>1650000</v>
          </cell>
        </row>
        <row r="113">
          <cell r="D113" t="str">
            <v>ABENSON WALTERMART NAIC</v>
          </cell>
          <cell r="E113" t="str">
            <v>DIOMODA, JERONE</v>
          </cell>
          <cell r="F113">
            <v>45989</v>
          </cell>
          <cell r="G113">
            <v>113380</v>
          </cell>
          <cell r="H113">
            <v>700000</v>
          </cell>
        </row>
        <row r="114">
          <cell r="D114" t="str">
            <v>ABENSON WALTERMART NASUGBU</v>
          </cell>
          <cell r="E114" t="str">
            <v>ULARTE, DARYLL</v>
          </cell>
          <cell r="F114">
            <v>45241</v>
          </cell>
          <cell r="G114">
            <v>418820</v>
          </cell>
          <cell r="H114">
            <v>850000</v>
          </cell>
        </row>
        <row r="115">
          <cell r="D115" t="str">
            <v>ABENSON WALTERMART NORTH EDSA</v>
          </cell>
          <cell r="E115" t="str">
            <v>CRUZ, ARMANDO</v>
          </cell>
          <cell r="F115">
            <v>45969</v>
          </cell>
          <cell r="G115">
            <v>1156540</v>
          </cell>
          <cell r="H115">
            <v>1900000</v>
          </cell>
        </row>
        <row r="116">
          <cell r="D116" t="str">
            <v>ABENSON WALTERMART PANIQUI</v>
          </cell>
          <cell r="E116" t="str">
            <v>DEL ROSARIO, JOHN ALBERT</v>
          </cell>
          <cell r="F116">
            <v>44470</v>
          </cell>
          <cell r="G116">
            <v>647080</v>
          </cell>
          <cell r="H116">
            <v>750000</v>
          </cell>
        </row>
        <row r="117">
          <cell r="D117" t="str">
            <v>ABENSON WALTERMART PLARIDEL</v>
          </cell>
          <cell r="E117" t="str">
            <v>SANTIAGO, JUSTINE DWIGHT</v>
          </cell>
          <cell r="F117" t="str">
            <v>06/03/2025</v>
          </cell>
          <cell r="G117">
            <v>481885</v>
          </cell>
          <cell r="H117">
            <v>700000</v>
          </cell>
        </row>
        <row r="118">
          <cell r="D118" t="str">
            <v>ABENSON WALTERMART SAN FERNANDO</v>
          </cell>
          <cell r="E118" t="str">
            <v>HABLA, ARWIN</v>
          </cell>
          <cell r="F118">
            <v>44250</v>
          </cell>
          <cell r="G118">
            <v>1713635</v>
          </cell>
          <cell r="H118">
            <v>2050000</v>
          </cell>
        </row>
        <row r="119">
          <cell r="D119" t="str">
            <v>ABENSON WALTERMART SAN JOSE</v>
          </cell>
          <cell r="E119" t="str">
            <v>PEROCHE, JAY VEE (AWOL)</v>
          </cell>
          <cell r="F119">
            <v>45778</v>
          </cell>
          <cell r="G119">
            <v>0</v>
          </cell>
          <cell r="H119">
            <v>550000</v>
          </cell>
        </row>
        <row r="120">
          <cell r="D120" t="str">
            <v>ABENSON WALTERMART SILANG</v>
          </cell>
          <cell r="E120" t="str">
            <v>CARPENA, JOHN BERNARD</v>
          </cell>
          <cell r="F120">
            <v>45963</v>
          </cell>
          <cell r="G120">
            <v>102985</v>
          </cell>
          <cell r="H120">
            <v>800000</v>
          </cell>
        </row>
        <row r="121">
          <cell r="D121" t="str">
            <v>ABENSON WALTERMART STA. MARIA</v>
          </cell>
          <cell r="E121" t="str">
            <v>CATANIAG, ROBERT</v>
          </cell>
          <cell r="F121">
            <v>42065</v>
          </cell>
          <cell r="G121">
            <v>2553800</v>
          </cell>
          <cell r="H121">
            <v>2400000</v>
          </cell>
        </row>
        <row r="122">
          <cell r="D122" t="str">
            <v>ABENSON WALTERMART STA. ROSA</v>
          </cell>
          <cell r="E122" t="str">
            <v>OPINIANO, CALVIN</v>
          </cell>
          <cell r="F122">
            <v>45684</v>
          </cell>
          <cell r="G122">
            <v>723785</v>
          </cell>
          <cell r="H122">
            <v>1150000</v>
          </cell>
        </row>
        <row r="123">
          <cell r="D123" t="str">
            <v>ABENSON WALTERMART SUCAT</v>
          </cell>
          <cell r="E123" t="str">
            <v>BOCBOC, LUIS FERNANDO</v>
          </cell>
          <cell r="F123">
            <v>45820</v>
          </cell>
          <cell r="G123">
            <v>452955</v>
          </cell>
          <cell r="H123">
            <v>560000</v>
          </cell>
        </row>
        <row r="124">
          <cell r="D124" t="str">
            <v>ABENSON WALTERMART TANAUAN</v>
          </cell>
          <cell r="E124" t="str">
            <v>DALISAY, SHERWIN</v>
          </cell>
          <cell r="F124" t="str">
            <v>2/15/2025</v>
          </cell>
          <cell r="G124">
            <v>762070</v>
          </cell>
          <cell r="H124">
            <v>1100000</v>
          </cell>
        </row>
        <row r="125">
          <cell r="D125" t="str">
            <v>ABENSON WALTERMART THE JUNCTION</v>
          </cell>
          <cell r="E125" t="str">
            <v>ABLONG, RODGERSON</v>
          </cell>
          <cell r="F125">
            <v>45989</v>
          </cell>
          <cell r="G125">
            <v>506095</v>
          </cell>
          <cell r="H125">
            <v>800000</v>
          </cell>
        </row>
        <row r="126">
          <cell r="D126" t="str">
            <v>ABENSONS WALTERMART ARAYAT</v>
          </cell>
          <cell r="E126" t="str">
            <v>TORRES, SUZIE MAY</v>
          </cell>
          <cell r="F126" t="str">
            <v>08/03/2025</v>
          </cell>
          <cell r="G126">
            <v>537115</v>
          </cell>
          <cell r="H126">
            <v>550000</v>
          </cell>
        </row>
        <row r="127">
          <cell r="D127" t="str">
            <v>ALL HOME ANTIPOLO</v>
          </cell>
          <cell r="E127" t="str">
            <v xml:space="preserve">GACHO, JOSEPH </v>
          </cell>
          <cell r="F127">
            <v>44968</v>
          </cell>
          <cell r="G127">
            <v>0</v>
          </cell>
          <cell r="H127">
            <v>600000</v>
          </cell>
        </row>
        <row r="128">
          <cell r="D128" t="str">
            <v>ALL HOME MALOLOS</v>
          </cell>
          <cell r="E128" t="str">
            <v>PO, CRIS DARREL</v>
          </cell>
          <cell r="F128" t="str">
            <v>November 05, 2024</v>
          </cell>
          <cell r="G128">
            <v>472430</v>
          </cell>
          <cell r="H128">
            <v>600000</v>
          </cell>
        </row>
        <row r="129">
          <cell r="D129" t="str">
            <v>ALL HOME NAGA</v>
          </cell>
          <cell r="E129" t="str">
            <v>ESTEBAN, ERIC</v>
          </cell>
          <cell r="F129" t="str">
            <v>January 25, 2025</v>
          </cell>
          <cell r="G129">
            <v>29595</v>
          </cell>
          <cell r="H129">
            <v>550000</v>
          </cell>
        </row>
        <row r="130">
          <cell r="D130" t="str">
            <v>ALL HOME NORTH MOLINO</v>
          </cell>
          <cell r="E130" t="str">
            <v xml:space="preserve">TEJADA, MARTIN </v>
          </cell>
          <cell r="F130">
            <v>44703</v>
          </cell>
          <cell r="G130">
            <v>418455</v>
          </cell>
          <cell r="H130">
            <v>600000</v>
          </cell>
        </row>
        <row r="131">
          <cell r="D131" t="str">
            <v>ALL HOME SJDM</v>
          </cell>
          <cell r="E131" t="str">
            <v>MANZANO, RENIER N.</v>
          </cell>
          <cell r="F131">
            <v>43683</v>
          </cell>
          <cell r="G131">
            <v>65500</v>
          </cell>
          <cell r="H131">
            <v>600000</v>
          </cell>
        </row>
        <row r="132">
          <cell r="D132" t="str">
            <v>ALL HOME STA. ROSA</v>
          </cell>
          <cell r="E132" t="str">
            <v>PASCUAL, ED</v>
          </cell>
          <cell r="F132" t="str">
            <v>March 07, 2024</v>
          </cell>
          <cell r="G132">
            <v>714520</v>
          </cell>
          <cell r="H132">
            <v>600000</v>
          </cell>
        </row>
        <row r="133">
          <cell r="D133" t="str">
            <v>ALL HOME STO TOMAS BATANGAS</v>
          </cell>
          <cell r="E133" t="str">
            <v>MERCADO, ERIC M.</v>
          </cell>
          <cell r="F133">
            <v>42932</v>
          </cell>
          <cell r="G133">
            <v>197585</v>
          </cell>
          <cell r="H133">
            <v>600000</v>
          </cell>
        </row>
        <row r="134">
          <cell r="D134" t="str">
            <v>ALL HOME TAGUIG</v>
          </cell>
          <cell r="E134" t="str">
            <v>MANGAO, MANNY</v>
          </cell>
          <cell r="F134">
            <v>44203</v>
          </cell>
          <cell r="G134">
            <v>125375</v>
          </cell>
          <cell r="H134">
            <v>600000</v>
          </cell>
        </row>
        <row r="135">
          <cell r="D135" t="str">
            <v>ALL HOME TALISAY CEBU</v>
          </cell>
          <cell r="E135" t="str">
            <v>TABAS, JOEL</v>
          </cell>
          <cell r="F135" t="str">
            <v>February 27, 2025</v>
          </cell>
          <cell r="G135">
            <v>16195</v>
          </cell>
          <cell r="H135">
            <v>550000</v>
          </cell>
        </row>
        <row r="136">
          <cell r="D136" t="str">
            <v>ALL HOME WIL TOWER</v>
          </cell>
          <cell r="E136" t="str">
            <v>OLEA, POLITICO M.</v>
          </cell>
          <cell r="F136">
            <v>40061</v>
          </cell>
          <cell r="G136">
            <v>0</v>
          </cell>
          <cell r="H136">
            <v>600000</v>
          </cell>
        </row>
        <row r="137">
          <cell r="D137" t="str">
            <v>AMBASSADOR GLORIETTA</v>
          </cell>
          <cell r="E137" t="str">
            <v>ESPADA, JHON MARK</v>
          </cell>
          <cell r="F137">
            <v>45309</v>
          </cell>
          <cell r="G137">
            <v>761290</v>
          </cell>
          <cell r="H137">
            <v>600000</v>
          </cell>
        </row>
        <row r="138">
          <cell r="D138" t="str">
            <v>ANSON @ HOME PASIG</v>
          </cell>
          <cell r="E138" t="str">
            <v>CABILES, JOHN LENEL</v>
          </cell>
          <cell r="F138" t="str">
            <v>April 7, 2025</v>
          </cell>
          <cell r="G138">
            <v>2162990</v>
          </cell>
          <cell r="H138">
            <v>1500000</v>
          </cell>
        </row>
        <row r="139">
          <cell r="D139" t="str">
            <v>ANSON @ HOME TRINOMA</v>
          </cell>
          <cell r="E139" t="str">
            <v>TABULA, ANGELITO</v>
          </cell>
          <cell r="F139">
            <v>45628</v>
          </cell>
          <cell r="G139">
            <v>3611400</v>
          </cell>
          <cell r="H139">
            <v>2600000</v>
          </cell>
        </row>
        <row r="140">
          <cell r="D140" t="str">
            <v>ANSON ALABANG</v>
          </cell>
          <cell r="E140" t="str">
            <v>MAGPANTAY, GERALD</v>
          </cell>
          <cell r="F140">
            <v>45820</v>
          </cell>
          <cell r="G140">
            <v>715410</v>
          </cell>
          <cell r="H140">
            <v>380000</v>
          </cell>
        </row>
        <row r="141">
          <cell r="D141" t="str">
            <v>ANSON BGC</v>
          </cell>
          <cell r="E141" t="str">
            <v xml:space="preserve">DE LEON, DELMAR C. </v>
          </cell>
          <cell r="F141">
            <v>45128</v>
          </cell>
          <cell r="G141">
            <v>2330135</v>
          </cell>
          <cell r="H141">
            <v>1700000</v>
          </cell>
        </row>
        <row r="142">
          <cell r="D142" t="str">
            <v>ANSON CAINTA</v>
          </cell>
          <cell r="E142" t="str">
            <v>DAVE PEREJA</v>
          </cell>
          <cell r="F142">
            <v>43044</v>
          </cell>
          <cell r="G142">
            <v>3648670</v>
          </cell>
          <cell r="H142">
            <v>3550000</v>
          </cell>
        </row>
        <row r="143">
          <cell r="D143" t="str">
            <v>ANSON CAPITOL COMMONS</v>
          </cell>
          <cell r="E143" t="str">
            <v>DELOS SANTOS, NIKKI MARTIN</v>
          </cell>
          <cell r="F143">
            <v>45374</v>
          </cell>
          <cell r="G143">
            <v>2740425</v>
          </cell>
          <cell r="H143">
            <v>2700000</v>
          </cell>
        </row>
        <row r="144">
          <cell r="D144" t="str">
            <v>ANSON CASH N CARRY</v>
          </cell>
          <cell r="E144" t="str">
            <v>GULAPA, DANIEL D.</v>
          </cell>
          <cell r="F144">
            <v>42914</v>
          </cell>
          <cell r="G144">
            <v>11931550</v>
          </cell>
          <cell r="H144">
            <v>8500000</v>
          </cell>
        </row>
        <row r="145">
          <cell r="D145" t="str">
            <v>ANSON CASH N CARRY (DOUBLE UP)</v>
          </cell>
          <cell r="E145" t="str">
            <v>FRAYCO, RYAN CESAR</v>
          </cell>
          <cell r="F145">
            <v>45786</v>
          </cell>
          <cell r="G145">
            <v>1597615</v>
          </cell>
          <cell r="H145">
            <v>1000000</v>
          </cell>
        </row>
        <row r="146">
          <cell r="D146" t="str">
            <v>ANSON FILINVEST</v>
          </cell>
          <cell r="E146" t="str">
            <v>SAN LUIS, ANTHONY</v>
          </cell>
          <cell r="F146">
            <v>45700</v>
          </cell>
          <cell r="G146">
            <v>1560925</v>
          </cell>
          <cell r="H146">
            <v>1400000</v>
          </cell>
        </row>
        <row r="147">
          <cell r="D147" t="str">
            <v>ANSON GREENHILLS</v>
          </cell>
          <cell r="E147" t="str">
            <v>MICHAEL PABONITA</v>
          </cell>
          <cell r="F147">
            <v>44758</v>
          </cell>
          <cell r="G147">
            <v>3658200</v>
          </cell>
          <cell r="H147">
            <v>3400000</v>
          </cell>
        </row>
        <row r="148">
          <cell r="D148" t="str">
            <v>ANSON LANDMARK MAKATI</v>
          </cell>
          <cell r="E148" t="str">
            <v xml:space="preserve">VIERNES, EFREN </v>
          </cell>
          <cell r="F148">
            <v>44063</v>
          </cell>
          <cell r="G148">
            <v>3573680</v>
          </cell>
          <cell r="H148">
            <v>2500000</v>
          </cell>
        </row>
        <row r="149">
          <cell r="D149" t="str">
            <v>ANSON LANDMARK TRINOMA</v>
          </cell>
          <cell r="E149" t="str">
            <v xml:space="preserve">RAMOS, MARK LOUIE </v>
          </cell>
          <cell r="F149">
            <v>44400</v>
          </cell>
          <cell r="G149">
            <v>2303250</v>
          </cell>
          <cell r="H149">
            <v>3700000</v>
          </cell>
        </row>
        <row r="150">
          <cell r="D150" t="str">
            <v>ANSON MAKATI THE LINK</v>
          </cell>
          <cell r="E150" t="str">
            <v>TUYAY, GEORGE KEVIN T.</v>
          </cell>
          <cell r="F150">
            <v>43590</v>
          </cell>
          <cell r="G150">
            <v>3761830</v>
          </cell>
          <cell r="H150">
            <v>4700000</v>
          </cell>
        </row>
        <row r="151">
          <cell r="D151" t="str">
            <v>ANSON NUVALI</v>
          </cell>
          <cell r="E151" t="str">
            <v>HERNANDEZ, JERIC</v>
          </cell>
          <cell r="F151">
            <v>45702</v>
          </cell>
          <cell r="G151">
            <v>1632690</v>
          </cell>
          <cell r="H151">
            <v>2000000</v>
          </cell>
        </row>
        <row r="152">
          <cell r="D152" t="str">
            <v>ANSON NUVALI (DOUBLE UP)</v>
          </cell>
          <cell r="E152" t="str">
            <v>TRINIDAD, DAN MARINO</v>
          </cell>
          <cell r="F152">
            <v>45757</v>
          </cell>
          <cell r="G152">
            <v>222270</v>
          </cell>
          <cell r="H152">
            <v>900000</v>
          </cell>
        </row>
        <row r="153">
          <cell r="D153" t="str">
            <v>ANSON PASONG TAMO</v>
          </cell>
          <cell r="E153" t="str">
            <v xml:space="preserve">BUÑOL, EDDIE BOY </v>
          </cell>
          <cell r="F153">
            <v>44587</v>
          </cell>
          <cell r="G153">
            <v>7772270</v>
          </cell>
          <cell r="H153">
            <v>7000000</v>
          </cell>
        </row>
        <row r="154">
          <cell r="D154" t="str">
            <v>ANSON SALAZAR</v>
          </cell>
          <cell r="E154" t="str">
            <v>ROLLOQUE, ROGELIO</v>
          </cell>
          <cell r="F154">
            <v>45167</v>
          </cell>
          <cell r="G154">
            <v>2727945</v>
          </cell>
          <cell r="H154">
            <v>1900000</v>
          </cell>
        </row>
        <row r="155">
          <cell r="D155" t="str">
            <v>ANSON TRINOMA M5</v>
          </cell>
          <cell r="E155" t="str">
            <v>FRANCISCO, RAVY</v>
          </cell>
          <cell r="F155" t="str">
            <v>01/04/2025</v>
          </cell>
          <cell r="G155">
            <v>2293780</v>
          </cell>
          <cell r="H155">
            <v>2000000</v>
          </cell>
        </row>
        <row r="156">
          <cell r="D156" t="str">
            <v>APPLIANCE CENTRUM ARANETA</v>
          </cell>
          <cell r="E156" t="str">
            <v>GABONAL, TALSSARE</v>
          </cell>
          <cell r="F156" t="str">
            <v>August 18, 2023</v>
          </cell>
          <cell r="G156">
            <v>891125</v>
          </cell>
          <cell r="H156">
            <v>550000</v>
          </cell>
        </row>
        <row r="157">
          <cell r="D157" t="str">
            <v>APPLIANCE CENTRUM KABANKALAN</v>
          </cell>
          <cell r="E157" t="str">
            <v>MAQUIRAN, JOHN PHILIP KAISER</v>
          </cell>
          <cell r="F157" t="str">
            <v>October 28, 2024</v>
          </cell>
          <cell r="G157">
            <v>150570</v>
          </cell>
          <cell r="H157">
            <v>550000</v>
          </cell>
        </row>
        <row r="158">
          <cell r="D158" t="str">
            <v>APPLIANCE CENTRUM MAIN</v>
          </cell>
          <cell r="E158" t="str">
            <v>GILA, GENALIN</v>
          </cell>
          <cell r="F158" t="str">
            <v>January 04, 2011</v>
          </cell>
          <cell r="G158">
            <v>2259810</v>
          </cell>
          <cell r="H158">
            <v>2000000</v>
          </cell>
        </row>
        <row r="159">
          <cell r="D159" t="str">
            <v>ASIAN HOME AYALA CEBU</v>
          </cell>
          <cell r="E159" t="str">
            <v>SIMBAJON, JUNREL</v>
          </cell>
          <cell r="F159">
            <v>45329</v>
          </cell>
          <cell r="G159">
            <v>3509185</v>
          </cell>
          <cell r="H159">
            <v>2000000</v>
          </cell>
        </row>
        <row r="160">
          <cell r="D160" t="str">
            <v>ASIAN HOME BACOLOD</v>
          </cell>
          <cell r="E160" t="str">
            <v>VILLASENOR, ALEXANDER</v>
          </cell>
          <cell r="F160">
            <v>44321</v>
          </cell>
          <cell r="G160">
            <v>1536715</v>
          </cell>
          <cell r="H160">
            <v>1050000</v>
          </cell>
        </row>
        <row r="161">
          <cell r="D161" t="str">
            <v>ASIAN HOME BALAMBAN</v>
          </cell>
          <cell r="E161" t="str">
            <v>SUMAMPONG, ROMIE JR.</v>
          </cell>
          <cell r="F161">
            <v>45489</v>
          </cell>
          <cell r="G161">
            <v>839615</v>
          </cell>
          <cell r="H161">
            <v>550000</v>
          </cell>
        </row>
        <row r="162">
          <cell r="D162" t="str">
            <v>ASIAN HOME BOGO</v>
          </cell>
          <cell r="E162" t="str">
            <v>MICARSOS, LORDAN</v>
          </cell>
          <cell r="F162">
            <v>45787</v>
          </cell>
          <cell r="G162">
            <v>215140</v>
          </cell>
          <cell r="H162">
            <v>550000</v>
          </cell>
        </row>
        <row r="163">
          <cell r="D163" t="str">
            <v>ASIAN HOME CADIZ</v>
          </cell>
          <cell r="E163" t="str">
            <v>BORDAN, DONALD</v>
          </cell>
          <cell r="F163">
            <v>45803</v>
          </cell>
          <cell r="G163">
            <v>167255</v>
          </cell>
          <cell r="H163">
            <v>550000</v>
          </cell>
        </row>
        <row r="164">
          <cell r="D164" t="str">
            <v>ASIAN HOME CARCAR</v>
          </cell>
          <cell r="E164" t="str">
            <v>LINES, JAMES</v>
          </cell>
          <cell r="F164">
            <v>45428</v>
          </cell>
          <cell r="G164">
            <v>572270</v>
          </cell>
          <cell r="H164">
            <v>550000</v>
          </cell>
        </row>
        <row r="165">
          <cell r="D165" t="str">
            <v>ASIAN HOME CDO DIVI</v>
          </cell>
          <cell r="E165" t="str">
            <v>TACBOBO, JAMES TER</v>
          </cell>
          <cell r="F165">
            <v>45799</v>
          </cell>
          <cell r="G165">
            <v>1180805</v>
          </cell>
          <cell r="H165">
            <v>550000</v>
          </cell>
        </row>
        <row r="166">
          <cell r="D166" t="str">
            <v>ASIAN HOME CENTRAL BLOC</v>
          </cell>
          <cell r="E166" t="str">
            <v>CATAMCO, RAYMARK</v>
          </cell>
          <cell r="F166">
            <v>45432</v>
          </cell>
          <cell r="G166">
            <v>583375</v>
          </cell>
          <cell r="H166">
            <v>550000</v>
          </cell>
        </row>
        <row r="167">
          <cell r="D167" t="str">
            <v>ASIAN HOME CENTRIO AYALA</v>
          </cell>
          <cell r="E167" t="str">
            <v>BUAL, FLORENCIO</v>
          </cell>
          <cell r="F167">
            <v>45799</v>
          </cell>
          <cell r="G167">
            <v>569010</v>
          </cell>
          <cell r="H167">
            <v>950000</v>
          </cell>
        </row>
        <row r="168">
          <cell r="D168" t="str">
            <v>ASIAN HOME COUNTRY MALL</v>
          </cell>
          <cell r="E168" t="str">
            <v>RICAFORT, APOLO</v>
          </cell>
          <cell r="F168">
            <v>45429</v>
          </cell>
          <cell r="G168">
            <v>951160</v>
          </cell>
          <cell r="H168">
            <v>950000</v>
          </cell>
        </row>
        <row r="169">
          <cell r="D169" t="str">
            <v>ASIAN HOME DANAO</v>
          </cell>
          <cell r="E169" t="str">
            <v>ESTRERA, ISAIAH</v>
          </cell>
          <cell r="F169">
            <v>45785</v>
          </cell>
          <cell r="G169">
            <v>335715</v>
          </cell>
          <cell r="H169">
            <v>550000</v>
          </cell>
        </row>
        <row r="170">
          <cell r="D170" t="str">
            <v>ASIAN HOME DAVAO</v>
          </cell>
          <cell r="E170" t="str">
            <v>TORRES, ALVEN KENT</v>
          </cell>
          <cell r="F170">
            <v>45551</v>
          </cell>
          <cell r="G170">
            <v>236250</v>
          </cell>
          <cell r="H170">
            <v>550000</v>
          </cell>
        </row>
        <row r="171">
          <cell r="D171" t="str">
            <v>ASIAN HOME DIPOLOG</v>
          </cell>
          <cell r="E171" t="str">
            <v>SOLATORIO, DAVE BRYAN</v>
          </cell>
          <cell r="F171" t="str">
            <v>February 24, 2025</v>
          </cell>
          <cell r="G171">
            <v>718560</v>
          </cell>
          <cell r="H171">
            <v>550000</v>
          </cell>
        </row>
        <row r="172">
          <cell r="D172" t="str">
            <v>ASIAN HOME DISTRICT TALISAY</v>
          </cell>
          <cell r="E172" t="str">
            <v>TUMBALE, JOHN ARNOLD</v>
          </cell>
          <cell r="F172">
            <v>45521</v>
          </cell>
          <cell r="G172">
            <v>366905</v>
          </cell>
          <cell r="H172">
            <v>550000</v>
          </cell>
        </row>
        <row r="173">
          <cell r="D173" t="str">
            <v>ASIAN HOME GRAND MALL MACTAN</v>
          </cell>
          <cell r="E173" t="str">
            <v>MORATA, JASPER</v>
          </cell>
          <cell r="F173">
            <v>45047</v>
          </cell>
          <cell r="G173">
            <v>784525</v>
          </cell>
          <cell r="H173">
            <v>700000</v>
          </cell>
        </row>
        <row r="174">
          <cell r="D174" t="str">
            <v>ASIAN HOME JUAN LUNA</v>
          </cell>
          <cell r="E174" t="str">
            <v xml:space="preserve">MOLLENA, GREG ANTHONY B. </v>
          </cell>
          <cell r="F174">
            <v>45838</v>
          </cell>
          <cell r="G174">
            <v>0</v>
          </cell>
          <cell r="H174">
            <v>18333</v>
          </cell>
        </row>
        <row r="175">
          <cell r="D175" t="str">
            <v>ASIAN HOME LAPU-LAPU</v>
          </cell>
          <cell r="E175" t="str">
            <v>OZOA, ALDRIN</v>
          </cell>
          <cell r="F175">
            <v>44991</v>
          </cell>
          <cell r="G175">
            <v>1095825</v>
          </cell>
          <cell r="H175">
            <v>900000</v>
          </cell>
        </row>
        <row r="176">
          <cell r="D176" t="str">
            <v xml:space="preserve">ASIAN HOME LILOAN </v>
          </cell>
          <cell r="E176" t="str">
            <v>MAYORMITA, WARREN</v>
          </cell>
          <cell r="F176">
            <v>44655</v>
          </cell>
          <cell r="G176">
            <v>679225</v>
          </cell>
          <cell r="H176">
            <v>550000</v>
          </cell>
        </row>
        <row r="177">
          <cell r="D177" t="str">
            <v>ASIAN HOME MAGALLANES</v>
          </cell>
          <cell r="E177" t="str">
            <v>FLORIDA, RICHARD</v>
          </cell>
          <cell r="F177">
            <v>44225</v>
          </cell>
          <cell r="G177">
            <v>1047255</v>
          </cell>
          <cell r="H177">
            <v>1000000</v>
          </cell>
        </row>
        <row r="178">
          <cell r="D178" t="str">
            <v>ASIAN HOME MANDAUE</v>
          </cell>
          <cell r="E178" t="str">
            <v>MORALES, JUNJLIE</v>
          </cell>
          <cell r="F178">
            <v>44872</v>
          </cell>
          <cell r="G178">
            <v>622440</v>
          </cell>
          <cell r="H178">
            <v>600000</v>
          </cell>
        </row>
        <row r="179">
          <cell r="D179" t="str">
            <v>ASIAN HOME MINGLANILLA</v>
          </cell>
          <cell r="E179" t="str">
            <v>BINONGO, JOWIE NEIL</v>
          </cell>
          <cell r="F179">
            <v>45602</v>
          </cell>
          <cell r="G179">
            <v>601370</v>
          </cell>
          <cell r="H179">
            <v>550000</v>
          </cell>
        </row>
        <row r="180">
          <cell r="D180" t="str">
            <v>ASIAN HOME MOALBOAL</v>
          </cell>
          <cell r="E180" t="str">
            <v xml:space="preserve">GETARUELAS, GALICANO JR. </v>
          </cell>
          <cell r="F180" t="str">
            <v>March 4, 2025</v>
          </cell>
          <cell r="G180">
            <v>659910</v>
          </cell>
          <cell r="H180">
            <v>650000</v>
          </cell>
        </row>
        <row r="181">
          <cell r="D181" t="str">
            <v>ASIAN HOME SMARTZONE</v>
          </cell>
          <cell r="E181" t="str">
            <v>ABALLE, IAN KIRK</v>
          </cell>
          <cell r="F181">
            <v>45560</v>
          </cell>
          <cell r="G181">
            <v>511180</v>
          </cell>
          <cell r="H181">
            <v>700000</v>
          </cell>
        </row>
        <row r="182">
          <cell r="D182" t="str">
            <v>ASIAN HOME STO NIÑO</v>
          </cell>
          <cell r="E182" t="str">
            <v>FLORENTINO, REYNANTE</v>
          </cell>
          <cell r="F182" t="str">
            <v>December 21,2018</v>
          </cell>
          <cell r="G182">
            <v>575770</v>
          </cell>
          <cell r="H182">
            <v>550000</v>
          </cell>
        </row>
        <row r="183">
          <cell r="D183" t="str">
            <v>ASIAN HOME TALISAY</v>
          </cell>
          <cell r="E183" t="str">
            <v>DEJAC, NELLY JOIHN</v>
          </cell>
          <cell r="F183">
            <v>45481</v>
          </cell>
          <cell r="G183">
            <v>759400</v>
          </cell>
          <cell r="H183">
            <v>700000</v>
          </cell>
        </row>
        <row r="184">
          <cell r="D184" t="str">
            <v>ASIAN HOME TOLEDO</v>
          </cell>
          <cell r="E184" t="str">
            <v xml:space="preserve">AGUA, JAY MART </v>
          </cell>
          <cell r="F184">
            <v>45779</v>
          </cell>
          <cell r="G184">
            <v>705835</v>
          </cell>
          <cell r="H184">
            <v>550000</v>
          </cell>
        </row>
        <row r="185">
          <cell r="D185" t="str">
            <v>AUTOMATIC CENTRE ALIMALL CUBAO</v>
          </cell>
          <cell r="E185" t="str">
            <v>BACOLOD, ERIC</v>
          </cell>
          <cell r="F185">
            <v>45400</v>
          </cell>
          <cell r="G185">
            <v>326625</v>
          </cell>
          <cell r="H185">
            <v>800000</v>
          </cell>
        </row>
        <row r="186">
          <cell r="D186" t="str">
            <v>AUTOMATIC CENTRE ATC</v>
          </cell>
          <cell r="E186" t="str">
            <v>PAREÑAS, HILTON</v>
          </cell>
          <cell r="F186">
            <v>45325</v>
          </cell>
          <cell r="G186">
            <v>441425</v>
          </cell>
          <cell r="H186">
            <v>950000</v>
          </cell>
        </row>
        <row r="187">
          <cell r="D187" t="str">
            <v>AUTOMATIC CENTRE FESTIVAL MALL</v>
          </cell>
          <cell r="E187" t="str">
            <v>GIMENA, CHARLES WINSTON</v>
          </cell>
          <cell r="F187">
            <v>45812</v>
          </cell>
          <cell r="G187">
            <v>149970</v>
          </cell>
          <cell r="H187">
            <v>540000</v>
          </cell>
        </row>
        <row r="188">
          <cell r="D188" t="str">
            <v>AUTOMATIC CENTRE GATEWAY CUBAO</v>
          </cell>
          <cell r="E188" t="str">
            <v>SUGBO, MARK ANGELO</v>
          </cell>
          <cell r="F188">
            <v>45366</v>
          </cell>
          <cell r="G188">
            <v>327435</v>
          </cell>
          <cell r="H188">
            <v>800000</v>
          </cell>
        </row>
        <row r="189">
          <cell r="D189" t="str">
            <v>AUTOMATIC CENTRE GLORIETTA 1</v>
          </cell>
          <cell r="E189" t="str">
            <v>OCO, PATRICK</v>
          </cell>
          <cell r="F189">
            <v>45521</v>
          </cell>
          <cell r="G189">
            <v>429530</v>
          </cell>
          <cell r="H189">
            <v>700000</v>
          </cell>
        </row>
        <row r="190">
          <cell r="D190" t="str">
            <v>AUTOMATIC CENTRE MARKET-MARKET</v>
          </cell>
          <cell r="E190" t="str">
            <v>MABANSAG, MARLON</v>
          </cell>
          <cell r="F190">
            <v>45358</v>
          </cell>
          <cell r="G190">
            <v>386635</v>
          </cell>
          <cell r="H190">
            <v>1350000</v>
          </cell>
        </row>
        <row r="191">
          <cell r="D191" t="str">
            <v>AUTOMATIC CENTRE SM NORTH</v>
          </cell>
          <cell r="E191" t="str">
            <v>MORALIDAD, KARL</v>
          </cell>
          <cell r="F191">
            <v>45335</v>
          </cell>
          <cell r="G191">
            <v>685670</v>
          </cell>
          <cell r="H191">
            <v>850000</v>
          </cell>
        </row>
        <row r="192">
          <cell r="D192" t="str">
            <v>AUTOMATIC CENTRE STA.LUCIA</v>
          </cell>
          <cell r="E192" t="str">
            <v>DIOCADO , CEDRICK</v>
          </cell>
          <cell r="F192">
            <v>45400</v>
          </cell>
          <cell r="G192">
            <v>380830</v>
          </cell>
          <cell r="H192">
            <v>700000</v>
          </cell>
        </row>
        <row r="193">
          <cell r="D193" t="str">
            <v>AUTOMATIC CENTRE TRINOMA</v>
          </cell>
          <cell r="E193" t="str">
            <v>VISAYA, EGIE A.</v>
          </cell>
          <cell r="F193">
            <v>45486</v>
          </cell>
          <cell r="G193">
            <v>239360</v>
          </cell>
          <cell r="H193">
            <v>700000</v>
          </cell>
        </row>
        <row r="194">
          <cell r="D194" t="str">
            <v>BOHOL QUALITY TAGBILARAN</v>
          </cell>
          <cell r="E194" t="str">
            <v xml:space="preserve">DUMASIG, ARIEL </v>
          </cell>
          <cell r="F194" t="str">
            <v>December 12,2016</v>
          </cell>
          <cell r="G194">
            <v>518225</v>
          </cell>
          <cell r="H194">
            <v>550000</v>
          </cell>
        </row>
        <row r="195">
          <cell r="D195" t="str">
            <v xml:space="preserve">BUDGETWISE AYALA </v>
          </cell>
          <cell r="E195" t="str">
            <v>ANTOLIN, KRISHELDA</v>
          </cell>
          <cell r="F195" t="str">
            <v>June 1, 2023</v>
          </cell>
          <cell r="G195">
            <v>64170</v>
          </cell>
          <cell r="H195">
            <v>550000</v>
          </cell>
        </row>
        <row r="196">
          <cell r="D196" t="str">
            <v>BUDGETWISE GUSU</v>
          </cell>
          <cell r="E196" t="str">
            <v xml:space="preserve">ENRIQUEZ, ANGELO FRANCISCO </v>
          </cell>
          <cell r="F196" t="str">
            <v>November 21, 2019</v>
          </cell>
          <cell r="G196">
            <v>36085</v>
          </cell>
          <cell r="H196">
            <v>550000</v>
          </cell>
        </row>
        <row r="197">
          <cell r="D197" t="str">
            <v>BUDGETWISE IPIL</v>
          </cell>
          <cell r="E197" t="str">
            <v>GELLA, CHARLIE</v>
          </cell>
          <cell r="F197" t="str">
            <v>June 26, 2023</v>
          </cell>
          <cell r="G197">
            <v>430000</v>
          </cell>
          <cell r="H197">
            <v>600000</v>
          </cell>
        </row>
        <row r="198">
          <cell r="D198" t="str">
            <v>BUDGETWISE MAIN</v>
          </cell>
          <cell r="E198" t="str">
            <v>PERAZ, JHOVAN</v>
          </cell>
          <cell r="F198" t="str">
            <v>Novemebr 17,2018</v>
          </cell>
          <cell r="G198">
            <v>1641900</v>
          </cell>
          <cell r="H198">
            <v>1200000</v>
          </cell>
        </row>
        <row r="199">
          <cell r="D199" t="str">
            <v xml:space="preserve">BUDGETWISE PASABOLONG </v>
          </cell>
          <cell r="E199" t="str">
            <v>YANONG, MARJOVANE</v>
          </cell>
          <cell r="F199" t="str">
            <v>June 2, 2025</v>
          </cell>
          <cell r="G199">
            <v>204040</v>
          </cell>
          <cell r="H199">
            <v>531666</v>
          </cell>
        </row>
        <row r="200">
          <cell r="D200" t="str">
            <v>BUDGETWISE TALON TALON</v>
          </cell>
          <cell r="E200" t="str">
            <v>SEDANO, REY BRYAN MARK</v>
          </cell>
          <cell r="F200" t="str">
            <v>September 6, 2023</v>
          </cell>
          <cell r="G200">
            <v>25390</v>
          </cell>
          <cell r="H200">
            <v>550000</v>
          </cell>
        </row>
        <row r="201">
          <cell r="D201" t="str">
            <v>CAGAYAN APP MAIN</v>
          </cell>
          <cell r="E201" t="str">
            <v>ROQUERO, JAYSON</v>
          </cell>
          <cell r="F201" t="str">
            <v>July 20, 2024</v>
          </cell>
          <cell r="G201">
            <v>528655</v>
          </cell>
          <cell r="H201">
            <v>550000</v>
          </cell>
        </row>
        <row r="202">
          <cell r="D202" t="str">
            <v>CSI AGOO LA UNION</v>
          </cell>
          <cell r="E202" t="str">
            <v>MARQUEZ, MARVIN</v>
          </cell>
          <cell r="F202">
            <v>42970</v>
          </cell>
          <cell r="G202">
            <v>1282875</v>
          </cell>
          <cell r="H202">
            <v>900000</v>
          </cell>
        </row>
        <row r="203">
          <cell r="D203" t="str">
            <v>CSI ALAMINOS</v>
          </cell>
          <cell r="E203" t="str">
            <v>MONTEMAYOR, FRANCO</v>
          </cell>
          <cell r="F203" t="str">
            <v>September 23, 2008</v>
          </cell>
          <cell r="G203">
            <v>400215</v>
          </cell>
          <cell r="H203">
            <v>950000</v>
          </cell>
        </row>
        <row r="204">
          <cell r="D204" t="str">
            <v>CSI CANDON</v>
          </cell>
          <cell r="E204" t="str">
            <v>MANZANO, RAYMART</v>
          </cell>
          <cell r="F204">
            <v>45019</v>
          </cell>
          <cell r="G204">
            <v>174255</v>
          </cell>
          <cell r="H204">
            <v>950000</v>
          </cell>
        </row>
        <row r="205">
          <cell r="D205" t="str">
            <v>CSI LA UNION</v>
          </cell>
          <cell r="E205" t="str">
            <v>MARQUEZ, DOMINADOR</v>
          </cell>
          <cell r="F205">
            <v>43750</v>
          </cell>
          <cell r="G205">
            <v>3082965</v>
          </cell>
          <cell r="H205">
            <v>3000000</v>
          </cell>
        </row>
        <row r="206">
          <cell r="D206" t="str">
            <v>CSI LUCAO</v>
          </cell>
          <cell r="E206" t="str">
            <v>FLORES, JOHN JEFFREY</v>
          </cell>
          <cell r="F206">
            <v>40547</v>
          </cell>
          <cell r="G206">
            <v>3520859</v>
          </cell>
          <cell r="H206">
            <v>2800000</v>
          </cell>
        </row>
        <row r="207">
          <cell r="D207" t="str">
            <v>CSI MANAOAG</v>
          </cell>
          <cell r="E207" t="str">
            <v>CAPITLE, BEEJAY</v>
          </cell>
          <cell r="F207">
            <v>44841</v>
          </cell>
          <cell r="G207">
            <v>136270</v>
          </cell>
          <cell r="H207">
            <v>900000</v>
          </cell>
        </row>
        <row r="208">
          <cell r="D208" t="str">
            <v>CSI MARKET SQUARE</v>
          </cell>
          <cell r="E208" t="str">
            <v>VINLUAN ARISTEDES</v>
          </cell>
          <cell r="F208">
            <v>38681</v>
          </cell>
          <cell r="G208">
            <v>901890</v>
          </cell>
          <cell r="H208">
            <v>850000</v>
          </cell>
        </row>
        <row r="209">
          <cell r="D209" t="str">
            <v>CSI SAN CARLOS</v>
          </cell>
          <cell r="E209" t="str">
            <v>CERDAN, ECOT</v>
          </cell>
          <cell r="F209">
            <v>41704</v>
          </cell>
          <cell r="G209">
            <v>1703340</v>
          </cell>
          <cell r="H209">
            <v>1650000</v>
          </cell>
        </row>
        <row r="210">
          <cell r="D210" t="str">
            <v>CSI TAYUG</v>
          </cell>
          <cell r="E210" t="str">
            <v>MADRIAGA, JEFFREY</v>
          </cell>
          <cell r="F210">
            <v>44511</v>
          </cell>
          <cell r="G210">
            <v>312950</v>
          </cell>
          <cell r="H210">
            <v>700000</v>
          </cell>
        </row>
        <row r="211">
          <cell r="D211" t="str">
            <v>CSI URDANETA</v>
          </cell>
          <cell r="E211" t="str">
            <v>SANTIAGO, REYNALDO</v>
          </cell>
          <cell r="F211">
            <v>43055</v>
          </cell>
          <cell r="G211">
            <v>108470</v>
          </cell>
          <cell r="H211">
            <v>600000</v>
          </cell>
        </row>
        <row r="212">
          <cell r="D212" t="str">
            <v>CSI ZAMBALES</v>
          </cell>
          <cell r="E212" t="str">
            <v>RABACA, VANNICK</v>
          </cell>
          <cell r="F212">
            <v>44597</v>
          </cell>
          <cell r="G212">
            <v>1093105</v>
          </cell>
          <cell r="H212">
            <v>2000000</v>
          </cell>
        </row>
        <row r="213">
          <cell r="D213" t="str">
            <v>ECHO BANILAD &amp; ECHO SAVERS MACTAN</v>
          </cell>
          <cell r="E213" t="str">
            <v>MUNEZ, JUNRIEL</v>
          </cell>
          <cell r="F213" t="str">
            <v>September 1,2014</v>
          </cell>
          <cell r="G213">
            <v>308520</v>
          </cell>
          <cell r="H213">
            <v>1200000</v>
          </cell>
        </row>
        <row r="214">
          <cell r="D214" t="str">
            <v>ECHO CARCAR</v>
          </cell>
          <cell r="E214" t="str">
            <v>BONGHANOY, JUDE</v>
          </cell>
          <cell r="F214">
            <v>45252</v>
          </cell>
          <cell r="G214">
            <v>391425</v>
          </cell>
          <cell r="H214">
            <v>550000</v>
          </cell>
        </row>
        <row r="215">
          <cell r="D215" t="str">
            <v>ECHO DANAO</v>
          </cell>
          <cell r="E215" t="str">
            <v>PEREZ, GIL MARK</v>
          </cell>
          <cell r="F215">
            <v>45502</v>
          </cell>
          <cell r="G215">
            <v>359830</v>
          </cell>
          <cell r="H215">
            <v>550000</v>
          </cell>
        </row>
        <row r="216">
          <cell r="D216" t="str">
            <v>ECHO LAPU-LAPU</v>
          </cell>
          <cell r="E216" t="str">
            <v>OLITRES, CARL MURPHY</v>
          </cell>
          <cell r="F216">
            <v>45279</v>
          </cell>
          <cell r="G216">
            <v>230240</v>
          </cell>
          <cell r="H216">
            <v>550000</v>
          </cell>
        </row>
        <row r="217">
          <cell r="D217" t="str">
            <v>ECHO MAGALLANES</v>
          </cell>
          <cell r="E217" t="str">
            <v>RIVEL, GEMARK</v>
          </cell>
          <cell r="F217" t="str">
            <v>April 27,2016</v>
          </cell>
          <cell r="G217">
            <v>1036980</v>
          </cell>
          <cell r="H217">
            <v>1300000</v>
          </cell>
        </row>
        <row r="218">
          <cell r="D218" t="str">
            <v>ECHO MANDAUE</v>
          </cell>
          <cell r="E218" t="str">
            <v>SALAUM, RAYWEL</v>
          </cell>
          <cell r="F218">
            <v>45411</v>
          </cell>
          <cell r="G218">
            <v>123170</v>
          </cell>
          <cell r="H218">
            <v>550000</v>
          </cell>
        </row>
        <row r="219">
          <cell r="D219" t="str">
            <v>ECHO TABUNOK</v>
          </cell>
          <cell r="E219" t="str">
            <v xml:space="preserve">DANGATE, JAMES RYAN </v>
          </cell>
          <cell r="F219" t="str">
            <v>April 24, 2025</v>
          </cell>
          <cell r="G219">
            <v>628015</v>
          </cell>
          <cell r="H219">
            <v>650000</v>
          </cell>
        </row>
        <row r="220">
          <cell r="D220" t="str">
            <v>EMCOR AGDAO</v>
          </cell>
          <cell r="E220" t="str">
            <v>ORLANDEZ, SHAREX</v>
          </cell>
          <cell r="F220">
            <v>44914</v>
          </cell>
          <cell r="G220">
            <v>352430</v>
          </cell>
          <cell r="H220">
            <v>550000</v>
          </cell>
        </row>
        <row r="221">
          <cell r="D221" t="str">
            <v>EMCOR BABAK</v>
          </cell>
          <cell r="E221" t="str">
            <v>HILARIO, ALDWIN JAMES</v>
          </cell>
          <cell r="F221" t="str">
            <v>December 14, 2024</v>
          </cell>
          <cell r="G221">
            <v>152460</v>
          </cell>
          <cell r="H221">
            <v>550000</v>
          </cell>
        </row>
        <row r="222">
          <cell r="D222" t="str">
            <v>EMCOR BAJADA MAIN</v>
          </cell>
          <cell r="E222" t="str">
            <v>CADETE, REYMUND</v>
          </cell>
          <cell r="F222">
            <v>44496</v>
          </cell>
          <cell r="G222">
            <v>661155</v>
          </cell>
          <cell r="H222">
            <v>900000</v>
          </cell>
        </row>
        <row r="223">
          <cell r="D223" t="str">
            <v>EMCOR BORJA</v>
          </cell>
          <cell r="E223" t="str">
            <v xml:space="preserve">GAANE, LOUISSE IGNACIO </v>
          </cell>
          <cell r="F223" t="str">
            <v>September 23, 2023</v>
          </cell>
          <cell r="G223">
            <v>421840</v>
          </cell>
          <cell r="H223">
            <v>650000</v>
          </cell>
        </row>
        <row r="224">
          <cell r="D224" t="str">
            <v>EMCOR CABALUNA</v>
          </cell>
          <cell r="E224" t="str">
            <v>BAYOTAS, JESSIE</v>
          </cell>
          <cell r="F224" t="str">
            <v>September 18, 2024</v>
          </cell>
          <cell r="G224">
            <v>337220</v>
          </cell>
          <cell r="H224">
            <v>550000</v>
          </cell>
        </row>
        <row r="225">
          <cell r="D225" t="str">
            <v>EMCOR DIGOS</v>
          </cell>
          <cell r="E225" t="str">
            <v>MANTE, CRIS JHON</v>
          </cell>
          <cell r="F225" t="str">
            <v>December 13, 2024</v>
          </cell>
          <cell r="G225">
            <v>558110</v>
          </cell>
          <cell r="H225">
            <v>900000</v>
          </cell>
        </row>
        <row r="226">
          <cell r="D226" t="str">
            <v>EMCOR DIPOLOG</v>
          </cell>
          <cell r="E226" t="str">
            <v>PERIDA, FRANKLYN</v>
          </cell>
          <cell r="F226" t="str">
            <v>April 5, 2025</v>
          </cell>
          <cell r="G226">
            <v>232065</v>
          </cell>
          <cell r="H226">
            <v>550000</v>
          </cell>
        </row>
        <row r="227">
          <cell r="D227" t="str">
            <v>EMCOR DIVERSION</v>
          </cell>
          <cell r="E227" t="str">
            <v xml:space="preserve">APACHICHA, KARL IAN </v>
          </cell>
          <cell r="F227" t="str">
            <v>October 27, 2023</v>
          </cell>
          <cell r="G227">
            <v>826685</v>
          </cell>
          <cell r="H227">
            <v>700000</v>
          </cell>
        </row>
        <row r="228">
          <cell r="D228" t="str">
            <v>EMCOR DUMAGETE</v>
          </cell>
          <cell r="E228" t="str">
            <v>RIO, MARK ANTHONY</v>
          </cell>
          <cell r="F228" t="str">
            <v>May 13, 2025</v>
          </cell>
          <cell r="G228">
            <v>85375</v>
          </cell>
          <cell r="H228">
            <v>550000</v>
          </cell>
        </row>
        <row r="229">
          <cell r="D229" t="str">
            <v>EMCOR GUSA / VELEZ</v>
          </cell>
          <cell r="E229" t="str">
            <v>IGAR, ALINE</v>
          </cell>
          <cell r="F229" t="str">
            <v>April 1,2011</v>
          </cell>
          <cell r="G229">
            <v>228255</v>
          </cell>
          <cell r="H229">
            <v>650000</v>
          </cell>
        </row>
        <row r="230">
          <cell r="D230" t="str">
            <v>EMCOR hiway&amp;PENDATUN</v>
          </cell>
          <cell r="E230" t="str">
            <v>PELEGRO, GILBERT</v>
          </cell>
          <cell r="F230" t="str">
            <v>May 23,2016</v>
          </cell>
          <cell r="G230">
            <v>45190</v>
          </cell>
          <cell r="H230">
            <v>550000</v>
          </cell>
        </row>
        <row r="231">
          <cell r="D231" t="str">
            <v>EMCOR ILIGAN</v>
          </cell>
          <cell r="E231" t="str">
            <v>OVILLO, ARGIE</v>
          </cell>
          <cell r="F231" t="str">
            <v>July 26, 2024</v>
          </cell>
          <cell r="G231">
            <v>893975</v>
          </cell>
          <cell r="H231">
            <v>550000</v>
          </cell>
        </row>
        <row r="232">
          <cell r="D232" t="str">
            <v>EMCOR IPIL-RIZAL</v>
          </cell>
          <cell r="E232" t="str">
            <v>MAGALLANES, JAMAICAH</v>
          </cell>
          <cell r="F232" t="str">
            <v>February 28, 2025</v>
          </cell>
          <cell r="G232">
            <v>108075</v>
          </cell>
          <cell r="H232">
            <v>550000</v>
          </cell>
        </row>
        <row r="233">
          <cell r="D233" t="str">
            <v>EMCOR IPONAN</v>
          </cell>
          <cell r="E233" t="str">
            <v>PACQUIAO, MARK ANTHONY</v>
          </cell>
          <cell r="F233" t="str">
            <v>October 16, 2024</v>
          </cell>
          <cell r="G233">
            <v>669475</v>
          </cell>
          <cell r="H233">
            <v>550000</v>
          </cell>
        </row>
        <row r="234">
          <cell r="D234" t="str">
            <v>EMCOR ISULAN</v>
          </cell>
          <cell r="E234" t="str">
            <v>SANDAY, NELSON AR-RASHID</v>
          </cell>
          <cell r="F234" t="str">
            <v>December 19, 2024</v>
          </cell>
          <cell r="G234">
            <v>40890</v>
          </cell>
          <cell r="H234">
            <v>550000</v>
          </cell>
        </row>
        <row r="235">
          <cell r="D235" t="str">
            <v>EMCOR KIDAPAWAN</v>
          </cell>
          <cell r="E235" t="str">
            <v>MAGBANUA, JR</v>
          </cell>
          <cell r="F235" t="str">
            <v>March 21, 2025</v>
          </cell>
          <cell r="G235">
            <v>341825</v>
          </cell>
          <cell r="H235">
            <v>550000</v>
          </cell>
        </row>
        <row r="236">
          <cell r="D236" t="str">
            <v>EMCOR LUPON</v>
          </cell>
          <cell r="E236" t="str">
            <v>BAYLA, WENDELL JOHN</v>
          </cell>
          <cell r="F236" t="str">
            <v>February 26, 2025</v>
          </cell>
          <cell r="G236">
            <v>405605</v>
          </cell>
          <cell r="H236">
            <v>550000</v>
          </cell>
        </row>
        <row r="237">
          <cell r="D237" t="str">
            <v>EMCOR MANDAUE</v>
          </cell>
          <cell r="E237" t="str">
            <v>REFUGIO, JENIEL</v>
          </cell>
          <cell r="F237" t="str">
            <v>April 26, 2025</v>
          </cell>
          <cell r="G237">
            <v>584195</v>
          </cell>
          <cell r="H237">
            <v>550000</v>
          </cell>
        </row>
        <row r="238">
          <cell r="D238" t="str">
            <v>EMCOR MANGAGOY</v>
          </cell>
          <cell r="E238" t="str">
            <v>COSARES, LEOVY CEMANES</v>
          </cell>
          <cell r="F238" t="str">
            <v>February 1, 2024</v>
          </cell>
          <cell r="G238">
            <v>454715</v>
          </cell>
          <cell r="H238">
            <v>550000</v>
          </cell>
        </row>
        <row r="239">
          <cell r="D239" t="str">
            <v>EMCOR MANUKAN</v>
          </cell>
          <cell r="E239" t="str">
            <v>MAGSAYO, MARK REY JEAN</v>
          </cell>
          <cell r="F239" t="str">
            <v>October 23, 2024</v>
          </cell>
          <cell r="G239">
            <v>255945</v>
          </cell>
          <cell r="H239">
            <v>550000</v>
          </cell>
        </row>
        <row r="240">
          <cell r="D240" t="str">
            <v>EMCOR MARBEL</v>
          </cell>
          <cell r="E240" t="str">
            <v>BERONDO, DAN CHRISTOPHER</v>
          </cell>
          <cell r="F240">
            <v>44496</v>
          </cell>
          <cell r="G240">
            <v>552885</v>
          </cell>
          <cell r="H240">
            <v>600000</v>
          </cell>
        </row>
        <row r="241">
          <cell r="D241" t="str">
            <v>EMCOR MATI</v>
          </cell>
          <cell r="E241" t="str">
            <v>ILIGAN, ARIEL</v>
          </cell>
          <cell r="F241" t="str">
            <v>February 22, 2024</v>
          </cell>
          <cell r="G241">
            <v>448605</v>
          </cell>
          <cell r="H241">
            <v>550000</v>
          </cell>
        </row>
        <row r="242">
          <cell r="D242" t="str">
            <v>EMCOR MIDSAYAP</v>
          </cell>
          <cell r="E242" t="str">
            <v>SAHIDSAHID, JULIUS CEASAR</v>
          </cell>
          <cell r="F242" t="str">
            <v>June 6, 2025</v>
          </cell>
          <cell r="G242">
            <v>779705</v>
          </cell>
          <cell r="H242">
            <v>458333</v>
          </cell>
        </row>
        <row r="243">
          <cell r="D243" t="str">
            <v>EMCOR MINTAL</v>
          </cell>
          <cell r="E243" t="str">
            <v>TEREC, MICHAEL</v>
          </cell>
          <cell r="F243" t="str">
            <v>May 27, 2025</v>
          </cell>
          <cell r="G243">
            <v>340925</v>
          </cell>
          <cell r="H243">
            <v>550000</v>
          </cell>
        </row>
        <row r="244">
          <cell r="D244" t="str">
            <v>EMCOR M'LANG</v>
          </cell>
          <cell r="E244" t="str">
            <v>BARROSA, ELIZER</v>
          </cell>
          <cell r="F244" t="str">
            <v>March 21, 2024</v>
          </cell>
          <cell r="G244">
            <v>236445</v>
          </cell>
          <cell r="H244">
            <v>550000</v>
          </cell>
        </row>
        <row r="245">
          <cell r="D245" t="str">
            <v>EMCOR NABUNTURAN</v>
          </cell>
          <cell r="E245" t="str">
            <v>CLOTARIO, DANTE</v>
          </cell>
          <cell r="F245">
            <v>44317</v>
          </cell>
          <cell r="G245">
            <v>365225</v>
          </cell>
          <cell r="H245">
            <v>550000</v>
          </cell>
        </row>
        <row r="246">
          <cell r="D246" t="str">
            <v xml:space="preserve">EMCOR NUÑEZ </v>
          </cell>
          <cell r="E246" t="str">
            <v>JULIAN, FLORA MAE</v>
          </cell>
          <cell r="F246">
            <v>44319</v>
          </cell>
          <cell r="G246">
            <v>536550</v>
          </cell>
          <cell r="H246">
            <v>550000</v>
          </cell>
        </row>
        <row r="247">
          <cell r="D247" t="str">
            <v>EMCOR OZAMIS</v>
          </cell>
          <cell r="E247" t="str">
            <v>VILLANUEVA, AX'L ROSE</v>
          </cell>
          <cell r="F247" t="str">
            <v>May 22, 2025</v>
          </cell>
          <cell r="G247">
            <v>51385</v>
          </cell>
          <cell r="H247">
            <v>550000</v>
          </cell>
        </row>
        <row r="248">
          <cell r="D248" t="str">
            <v>EMCOR PAGADIAN RIZAL</v>
          </cell>
          <cell r="E248" t="str">
            <v>PAITAN, PAUL DAN</v>
          </cell>
          <cell r="F248" t="str">
            <v>March 14, 2023</v>
          </cell>
          <cell r="G248">
            <v>364415</v>
          </cell>
          <cell r="H248">
            <v>550000</v>
          </cell>
        </row>
        <row r="249">
          <cell r="D249" t="str">
            <v>EMCOR PANABO</v>
          </cell>
          <cell r="E249" t="str">
            <v xml:space="preserve">PINGOT, CLAIRE JOYCE D. </v>
          </cell>
          <cell r="F249" t="str">
            <v>JANUARY 18, 2024</v>
          </cell>
          <cell r="G249">
            <v>244345</v>
          </cell>
          <cell r="H249">
            <v>550000</v>
          </cell>
        </row>
        <row r="250">
          <cell r="D250" t="str">
            <v>EMCOR POLOMOLOK</v>
          </cell>
          <cell r="E250" t="str">
            <v>PENDATUN, KIAN JAMES</v>
          </cell>
          <cell r="F250" t="str">
            <v>December 16, 2024</v>
          </cell>
          <cell r="G250">
            <v>220945</v>
          </cell>
          <cell r="H250">
            <v>550000</v>
          </cell>
        </row>
        <row r="251">
          <cell r="D251" t="str">
            <v>EMCOR PPC</v>
          </cell>
          <cell r="E251" t="str">
            <v>SANDOVAL, JEANINE LOU</v>
          </cell>
          <cell r="F251" t="str">
            <v>December 1, 2023</v>
          </cell>
          <cell r="G251">
            <v>181660</v>
          </cell>
          <cell r="H251">
            <v>550000</v>
          </cell>
        </row>
        <row r="252">
          <cell r="D252" t="str">
            <v>EMCOR PPC-RIZAL</v>
          </cell>
          <cell r="E252" t="str">
            <v>TOLING, KENT HENDRICKS</v>
          </cell>
          <cell r="F252" t="str">
            <v>February 17, 2025</v>
          </cell>
          <cell r="G252">
            <v>60190</v>
          </cell>
          <cell r="H252">
            <v>550000</v>
          </cell>
        </row>
        <row r="253">
          <cell r="D253" t="str">
            <v>EMCOR SAN FRANCISCO</v>
          </cell>
          <cell r="E253" t="str">
            <v>VERONILLA, ZALDYMAR</v>
          </cell>
          <cell r="F253" t="str">
            <v>April 3,2017</v>
          </cell>
          <cell r="G253">
            <v>458405</v>
          </cell>
          <cell r="H253">
            <v>550000</v>
          </cell>
        </row>
        <row r="254">
          <cell r="D254" t="str">
            <v>EMCOR SAN JOSE</v>
          </cell>
          <cell r="E254" t="str">
            <v>PATEGA, ALBERT</v>
          </cell>
          <cell r="F254" t="str">
            <v>May 2, 2025</v>
          </cell>
          <cell r="G254">
            <v>68775</v>
          </cell>
          <cell r="H254">
            <v>550000</v>
          </cell>
        </row>
        <row r="255">
          <cell r="D255" t="str">
            <v>EMCOR SAN PEDRO</v>
          </cell>
          <cell r="E255" t="str">
            <v>PUGADO, REMOND</v>
          </cell>
          <cell r="F255">
            <v>44728</v>
          </cell>
          <cell r="G255">
            <v>493285</v>
          </cell>
          <cell r="H255">
            <v>550000</v>
          </cell>
        </row>
        <row r="256">
          <cell r="D256" t="str">
            <v>EMCOR TACURONG</v>
          </cell>
          <cell r="E256" t="str">
            <v>ABARRIDO, JOEMARI</v>
          </cell>
          <cell r="F256" t="str">
            <v>March 5,2019</v>
          </cell>
          <cell r="G256">
            <v>518815</v>
          </cell>
          <cell r="H256">
            <v>550000</v>
          </cell>
        </row>
        <row r="257">
          <cell r="D257" t="str">
            <v>EMCOR TAGUM</v>
          </cell>
          <cell r="E257" t="str">
            <v>ZABATE, JOY</v>
          </cell>
          <cell r="F257" t="str">
            <v>March 5, 2024</v>
          </cell>
          <cell r="G257">
            <v>558685</v>
          </cell>
          <cell r="H257">
            <v>550000</v>
          </cell>
        </row>
        <row r="258">
          <cell r="D258" t="str">
            <v>EMCOR TAGUM RIZAL</v>
          </cell>
          <cell r="E258" t="str">
            <v>CALINGA, ANTONETTE FE</v>
          </cell>
          <cell r="F258" t="str">
            <v>September 17, 2024</v>
          </cell>
          <cell r="G258">
            <v>865770</v>
          </cell>
          <cell r="H258">
            <v>550000</v>
          </cell>
        </row>
        <row r="259">
          <cell r="D259" t="str">
            <v>EMCOR TORIL</v>
          </cell>
          <cell r="E259" t="str">
            <v>CELLONA, JUN</v>
          </cell>
          <cell r="F259" t="str">
            <v>August 1, 2024</v>
          </cell>
          <cell r="G259">
            <v>132460</v>
          </cell>
          <cell r="H259">
            <v>550000</v>
          </cell>
        </row>
        <row r="260">
          <cell r="D260" t="str">
            <v>EMCOR VETERANS</v>
          </cell>
          <cell r="E260" t="str">
            <v>FERRAREN, JAY</v>
          </cell>
          <cell r="F260" t="str">
            <v>November 28, 2024</v>
          </cell>
          <cell r="G260">
            <v>105165</v>
          </cell>
          <cell r="H260">
            <v>550000</v>
          </cell>
        </row>
        <row r="261">
          <cell r="D261" t="str">
            <v>FAIR N SQUARE BALIWAG</v>
          </cell>
          <cell r="E261" t="str">
            <v>EZEKIEL MACALAWAN</v>
          </cell>
          <cell r="F261">
            <v>45694</v>
          </cell>
          <cell r="G261">
            <v>148975</v>
          </cell>
          <cell r="H261">
            <v>600000</v>
          </cell>
        </row>
        <row r="262">
          <cell r="D262" t="str">
            <v>FAIR N SQUARE BINONDO</v>
          </cell>
          <cell r="E262" t="str">
            <v>DALISAY, RYAN</v>
          </cell>
          <cell r="F262" t="str">
            <v>March 02, 2023</v>
          </cell>
          <cell r="G262">
            <v>7710085</v>
          </cell>
          <cell r="H262">
            <v>6400000</v>
          </cell>
        </row>
        <row r="263">
          <cell r="D263" t="str">
            <v>FAIR N SQUARE CALOOCAN</v>
          </cell>
          <cell r="E263" t="str">
            <v>BAUTISTA, BRANDO L.</v>
          </cell>
          <cell r="F263" t="str">
            <v>May 16, 2015</v>
          </cell>
          <cell r="G263">
            <v>4598015</v>
          </cell>
          <cell r="H263">
            <v>4200000</v>
          </cell>
        </row>
        <row r="264">
          <cell r="D264" t="str">
            <v>FIESTA APP. BUHANGIN</v>
          </cell>
          <cell r="E264" t="str">
            <v>PINTUAN, JUMAR</v>
          </cell>
          <cell r="F264" t="str">
            <v>February 8, 2025</v>
          </cell>
          <cell r="G264">
            <v>129265</v>
          </cell>
          <cell r="H264">
            <v>550000</v>
          </cell>
        </row>
        <row r="265">
          <cell r="D265" t="str">
            <v>FIESTA APP. CALUMPANG</v>
          </cell>
          <cell r="E265" t="str">
            <v>EMBA, DARLENE JOYCE</v>
          </cell>
          <cell r="F265">
            <v>44837</v>
          </cell>
          <cell r="G265">
            <v>10695</v>
          </cell>
          <cell r="H265">
            <v>550000</v>
          </cell>
        </row>
        <row r="266">
          <cell r="D266" t="str">
            <v>FIESTA APP. GENSAN</v>
          </cell>
          <cell r="E266" t="str">
            <v>GUTIERREZ, JASON</v>
          </cell>
          <cell r="F266">
            <v>44460</v>
          </cell>
          <cell r="G266">
            <v>725460</v>
          </cell>
          <cell r="H266">
            <v>900000</v>
          </cell>
        </row>
        <row r="267">
          <cell r="D267" t="str">
            <v>FIESTA APP. MARBEL</v>
          </cell>
          <cell r="E267" t="str">
            <v>ALMIRANTE, IAN JAVE</v>
          </cell>
          <cell r="F267" t="str">
            <v>September 23, 2023</v>
          </cell>
          <cell r="G267">
            <v>402990</v>
          </cell>
          <cell r="H267">
            <v>550000</v>
          </cell>
        </row>
        <row r="268">
          <cell r="D268" t="str">
            <v>FIESTA APP. PANABO</v>
          </cell>
          <cell r="E268" t="str">
            <v>ROBELO, RYAN</v>
          </cell>
          <cell r="F268" t="str">
            <v>June 25, 2024</v>
          </cell>
          <cell r="G268">
            <v>200060</v>
          </cell>
          <cell r="H268">
            <v>550000</v>
          </cell>
        </row>
        <row r="269">
          <cell r="D269" t="str">
            <v>FIESTA APP. POLOMOLOK</v>
          </cell>
          <cell r="E269" t="str">
            <v>CAPARIDA, MAILYN</v>
          </cell>
          <cell r="F269" t="str">
            <v>April 17, 2025</v>
          </cell>
          <cell r="G269">
            <v>376930</v>
          </cell>
          <cell r="H269">
            <v>550000</v>
          </cell>
        </row>
        <row r="270">
          <cell r="D270" t="str">
            <v>FIESTA APP. TAGUM</v>
          </cell>
          <cell r="E270" t="str">
            <v>JUEZAN, ELJUN BERT</v>
          </cell>
          <cell r="F270" t="str">
            <v>April 22,2019</v>
          </cell>
          <cell r="G270">
            <v>339340</v>
          </cell>
          <cell r="H270">
            <v>550000</v>
          </cell>
        </row>
        <row r="271">
          <cell r="D271" t="str">
            <v>IMPERIAL APP AGDAO</v>
          </cell>
          <cell r="E271" t="str">
            <v>LABA, KYLE DAVE</v>
          </cell>
          <cell r="F271" t="str">
            <v>March 14, 2025</v>
          </cell>
          <cell r="G271">
            <v>442980</v>
          </cell>
          <cell r="H271">
            <v>600000</v>
          </cell>
        </row>
        <row r="272">
          <cell r="D272" t="str">
            <v>IMPERIAL APP ANGELES-BALIBAGO</v>
          </cell>
          <cell r="E272" t="str">
            <v>ABARCA, KENNIEL</v>
          </cell>
          <cell r="F272" t="str">
            <v>July 26, 2024</v>
          </cell>
          <cell r="G272">
            <v>1380985</v>
          </cell>
          <cell r="H272">
            <v>1250000</v>
          </cell>
        </row>
        <row r="273">
          <cell r="D273" t="str">
            <v>IMPERIAL APP ANTIQUE</v>
          </cell>
          <cell r="E273" t="str">
            <v>OSORIO, JAY</v>
          </cell>
          <cell r="F273" t="str">
            <v>August 3, 2023</v>
          </cell>
          <cell r="G273">
            <v>373000</v>
          </cell>
          <cell r="H273">
            <v>600000</v>
          </cell>
        </row>
        <row r="274">
          <cell r="D274" t="str">
            <v>IMPERIAL APP BACOLOD</v>
          </cell>
          <cell r="E274" t="str">
            <v>VENIEGAS, JOEL</v>
          </cell>
          <cell r="F274">
            <v>43210</v>
          </cell>
          <cell r="G274">
            <v>3675520</v>
          </cell>
          <cell r="H274">
            <v>2750000</v>
          </cell>
        </row>
        <row r="275">
          <cell r="D275" t="str">
            <v>IMPERIAL APP BACOLOD DOS</v>
          </cell>
          <cell r="E275" t="str">
            <v>SORBITO, MARK</v>
          </cell>
          <cell r="F275" t="str">
            <v>October 11, 2023</v>
          </cell>
          <cell r="G275">
            <v>3630900</v>
          </cell>
          <cell r="H275">
            <v>2500000</v>
          </cell>
        </row>
        <row r="276">
          <cell r="D276" t="str">
            <v>IMPERIAL APP BAGO</v>
          </cell>
          <cell r="E276" t="str">
            <v>JARDELEZA, MARLON</v>
          </cell>
          <cell r="F276" t="str">
            <v>May 5, 2025</v>
          </cell>
          <cell r="G276">
            <v>578385</v>
          </cell>
          <cell r="H276">
            <v>550000</v>
          </cell>
        </row>
        <row r="277">
          <cell r="D277" t="str">
            <v>IMPERIAL APP BAJADA</v>
          </cell>
          <cell r="E277" t="str">
            <v>LAGUNA, ROXANNE MAE</v>
          </cell>
          <cell r="F277" t="str">
            <v>May 24, 2023</v>
          </cell>
          <cell r="G277">
            <v>2169775</v>
          </cell>
          <cell r="H277">
            <v>1650000</v>
          </cell>
        </row>
        <row r="278">
          <cell r="D278" t="str">
            <v>IMPERIAL APP BALANGA</v>
          </cell>
          <cell r="E278" t="str">
            <v>BATUNGBACAL, KEITH SEIGFRED</v>
          </cell>
          <cell r="F278" t="str">
            <v>April 3, 2025</v>
          </cell>
          <cell r="G278">
            <v>1332760</v>
          </cell>
          <cell r="H278">
            <v>950000</v>
          </cell>
        </row>
        <row r="279">
          <cell r="D279" t="str">
            <v>IMPERIAL APP BALASAN</v>
          </cell>
          <cell r="E279" t="str">
            <v>BUYO, RYAN CHRISTOPHER</v>
          </cell>
          <cell r="F279" t="str">
            <v>September 11, 2024</v>
          </cell>
          <cell r="G279">
            <v>439790</v>
          </cell>
          <cell r="H279">
            <v>550000</v>
          </cell>
        </row>
        <row r="280">
          <cell r="D280" t="str">
            <v>IMPERIAL APP BANATE &amp; BAROTAC NUEVO</v>
          </cell>
          <cell r="E280" t="str">
            <v>SUPRESENCIA, WILHEM</v>
          </cell>
          <cell r="F280" t="str">
            <v>June 20, 2025</v>
          </cell>
          <cell r="G280">
            <v>77785</v>
          </cell>
          <cell r="H280">
            <v>201666</v>
          </cell>
        </row>
        <row r="281">
          <cell r="D281" t="str">
            <v>IMPERIAL APP BATANGAS</v>
          </cell>
          <cell r="E281" t="str">
            <v xml:space="preserve">RAMOS, RICHARD </v>
          </cell>
          <cell r="F281" t="str">
            <v>February 30, 2024</v>
          </cell>
          <cell r="G281">
            <v>2214975</v>
          </cell>
          <cell r="H281">
            <v>1500000</v>
          </cell>
        </row>
        <row r="282">
          <cell r="D282" t="str">
            <v>IMPERIAL APP BOGO</v>
          </cell>
          <cell r="E282" t="str">
            <v>BOJOS, JIMBOY</v>
          </cell>
          <cell r="F282" t="str">
            <v>October 28, 2023</v>
          </cell>
          <cell r="G282">
            <v>479410</v>
          </cell>
          <cell r="H282">
            <v>650000</v>
          </cell>
        </row>
        <row r="283">
          <cell r="D283" t="str">
            <v>IMPERIAL APP BULACAN</v>
          </cell>
          <cell r="E283" t="str">
            <v>PASINABAO, CHRISTIAN KHIM</v>
          </cell>
          <cell r="F283" t="str">
            <v>February 13, 2024</v>
          </cell>
          <cell r="G283">
            <v>642700</v>
          </cell>
          <cell r="H283">
            <v>650000</v>
          </cell>
        </row>
        <row r="284">
          <cell r="D284" t="str">
            <v>IMPERIAL APP BUTUAN DOS</v>
          </cell>
          <cell r="E284" t="str">
            <v>CASTRODES, KENT FELIX</v>
          </cell>
          <cell r="F284" t="str">
            <v>May 24, 2024</v>
          </cell>
          <cell r="G284">
            <v>888520</v>
          </cell>
          <cell r="H284">
            <v>800000</v>
          </cell>
        </row>
        <row r="285">
          <cell r="D285" t="str">
            <v>IMPERIAL APP BUTUAN UNO</v>
          </cell>
          <cell r="E285" t="str">
            <v>CANOY, JOHNMARK</v>
          </cell>
          <cell r="F285" t="str">
            <v>February 19, 2025</v>
          </cell>
          <cell r="G285">
            <v>212120</v>
          </cell>
          <cell r="H285">
            <v>550000</v>
          </cell>
        </row>
        <row r="286">
          <cell r="D286" t="str">
            <v>IMPERIAL APP CABANATUAN</v>
          </cell>
          <cell r="E286" t="str">
            <v>OCHIAI, SEAN KIEFFER</v>
          </cell>
          <cell r="F286" t="str">
            <v>Aprill 11, 2025</v>
          </cell>
          <cell r="G286">
            <v>204160</v>
          </cell>
          <cell r="H286">
            <v>550000</v>
          </cell>
        </row>
        <row r="287">
          <cell r="D287" t="str">
            <v>IMPERIAL APP CADIZ</v>
          </cell>
          <cell r="E287" t="str">
            <v>SENINING, JAMES</v>
          </cell>
          <cell r="F287" t="str">
            <v>June 16, 2023</v>
          </cell>
          <cell r="G287">
            <v>399810</v>
          </cell>
          <cell r="H287">
            <v>550000</v>
          </cell>
        </row>
        <row r="288">
          <cell r="D288" t="str">
            <v>IMPERIAL APP CALAMBA</v>
          </cell>
          <cell r="E288" t="str">
            <v>KAAMIÑO, JIM WIL</v>
          </cell>
          <cell r="F288" t="str">
            <v>July 16, 2024</v>
          </cell>
          <cell r="G288">
            <v>1165820</v>
          </cell>
          <cell r="H288">
            <v>1150000</v>
          </cell>
        </row>
        <row r="289">
          <cell r="D289" t="str">
            <v>IMPERIAL APP CALAPAN</v>
          </cell>
          <cell r="E289" t="str">
            <v>ALMANON, MARVIN</v>
          </cell>
          <cell r="F289" t="str">
            <v>February 13, 2024</v>
          </cell>
          <cell r="G289">
            <v>856950</v>
          </cell>
          <cell r="H289">
            <v>1100000</v>
          </cell>
        </row>
        <row r="290">
          <cell r="D290" t="str">
            <v>IMPERIAL APP CALOOCAN</v>
          </cell>
          <cell r="E290" t="str">
            <v>FORMARAN, CARLOS</v>
          </cell>
          <cell r="F290">
            <v>44341</v>
          </cell>
          <cell r="G290">
            <v>5962830</v>
          </cell>
          <cell r="H290">
            <v>6300000</v>
          </cell>
        </row>
        <row r="291">
          <cell r="D291" t="str">
            <v>IMPERIAL APP CATICLAN</v>
          </cell>
          <cell r="E291" t="str">
            <v>AREVALO, GLEN</v>
          </cell>
          <cell r="F291" t="str">
            <v>April 21, 2025</v>
          </cell>
          <cell r="G291">
            <v>442635</v>
          </cell>
          <cell r="H291">
            <v>550000</v>
          </cell>
        </row>
        <row r="292">
          <cell r="D292" t="str">
            <v>IMPERIAL APP CDO</v>
          </cell>
          <cell r="E292" t="str">
            <v>DELA PEÑA, MIKKO</v>
          </cell>
          <cell r="F292">
            <v>44685</v>
          </cell>
          <cell r="G292">
            <v>599910</v>
          </cell>
          <cell r="H292">
            <v>1250000</v>
          </cell>
        </row>
        <row r="293">
          <cell r="D293" t="str">
            <v>IMPERIAL APP CEBU</v>
          </cell>
          <cell r="E293" t="str">
            <v>JABERINA, JONANFIVE</v>
          </cell>
          <cell r="F293">
            <v>45043</v>
          </cell>
          <cell r="G293">
            <v>608480</v>
          </cell>
          <cell r="H293">
            <v>1000000</v>
          </cell>
        </row>
        <row r="294">
          <cell r="D294" t="str">
            <v>IMPERIAL APP DAGUPAN</v>
          </cell>
          <cell r="E294" t="str">
            <v>REYES, RAYMOND</v>
          </cell>
          <cell r="F294" t="str">
            <v>April 23, 2025</v>
          </cell>
          <cell r="G294">
            <v>276455</v>
          </cell>
          <cell r="H294">
            <v>550000</v>
          </cell>
        </row>
        <row r="295">
          <cell r="D295" t="str">
            <v>IMPERIAL APP DANAO</v>
          </cell>
          <cell r="E295" t="str">
            <v>PEREZ, JERSON</v>
          </cell>
          <cell r="F295" t="str">
            <v>February 17, 2025</v>
          </cell>
          <cell r="G295">
            <v>114465</v>
          </cell>
          <cell r="H295">
            <v>550000</v>
          </cell>
        </row>
        <row r="296">
          <cell r="D296" t="str">
            <v>IMPERIAL APP DASMA</v>
          </cell>
          <cell r="E296" t="str">
            <v>BORAGAY, MICHAEL</v>
          </cell>
          <cell r="F296">
            <v>45016</v>
          </cell>
          <cell r="G296">
            <v>1136040</v>
          </cell>
          <cell r="H296">
            <v>1300000</v>
          </cell>
        </row>
        <row r="297">
          <cell r="D297" t="str">
            <v>IMPERIAL APP DELGADO PLAZA</v>
          </cell>
          <cell r="E297" t="str">
            <v>ANAS, DARWIN</v>
          </cell>
          <cell r="F297">
            <v>44578</v>
          </cell>
          <cell r="G297">
            <v>1405715</v>
          </cell>
          <cell r="H297">
            <v>950000</v>
          </cell>
        </row>
        <row r="298">
          <cell r="D298" t="str">
            <v>IMPERIAL APP DIGOS</v>
          </cell>
          <cell r="E298" t="str">
            <v>LABAJO, JAY MARK</v>
          </cell>
          <cell r="F298" t="str">
            <v>May 16, 2024</v>
          </cell>
          <cell r="G298">
            <v>579190</v>
          </cell>
          <cell r="H298">
            <v>900000</v>
          </cell>
        </row>
        <row r="299">
          <cell r="D299" t="str">
            <v>IMPERIAL APP DIPOLOG</v>
          </cell>
          <cell r="E299" t="str">
            <v>LIBRANDO, MARY FAITH</v>
          </cell>
          <cell r="F299" t="str">
            <v>June 22, 2023</v>
          </cell>
          <cell r="G299">
            <v>1449815</v>
          </cell>
          <cell r="H299">
            <v>1200000</v>
          </cell>
        </row>
        <row r="300">
          <cell r="D300" t="str">
            <v>IMPERIAL APP DUMAGETE</v>
          </cell>
          <cell r="E300" t="str">
            <v>GABALES, EROLL FLYNN</v>
          </cell>
          <cell r="F300" t="str">
            <v>June 23, 2023</v>
          </cell>
          <cell r="G300">
            <v>540890</v>
          </cell>
          <cell r="H300">
            <v>750000</v>
          </cell>
        </row>
        <row r="301">
          <cell r="D301" t="str">
            <v>IMPERIAL APP GALLERIA</v>
          </cell>
          <cell r="E301" t="str">
            <v>SERDEÑA, CHRISTIAN</v>
          </cell>
          <cell r="F301">
            <v>45070</v>
          </cell>
          <cell r="G301">
            <v>1637390</v>
          </cell>
          <cell r="H301">
            <v>1200000</v>
          </cell>
        </row>
        <row r="302">
          <cell r="D302" t="str">
            <v>IMPERIAL APP GAPAN</v>
          </cell>
          <cell r="E302" t="str">
            <v xml:space="preserve">SIMBAHAN, JUAN  JR. </v>
          </cell>
          <cell r="F302" t="str">
            <v>February 26, 2024</v>
          </cell>
          <cell r="G302">
            <v>611235</v>
          </cell>
          <cell r="H302">
            <v>900000</v>
          </cell>
        </row>
        <row r="303">
          <cell r="D303" t="str">
            <v>IMPERIAL APP GENSAN</v>
          </cell>
          <cell r="E303" t="str">
            <v>VILLAVER, ALOHA SHEEN</v>
          </cell>
          <cell r="F303">
            <v>44791</v>
          </cell>
          <cell r="G303">
            <v>1225525</v>
          </cell>
          <cell r="H303">
            <v>1100000</v>
          </cell>
        </row>
        <row r="304">
          <cell r="D304" t="str">
            <v>IMPERIAL APP ILIGAN</v>
          </cell>
          <cell r="E304" t="str">
            <v>PIÑON, JASHEM</v>
          </cell>
          <cell r="F304">
            <v>44771</v>
          </cell>
          <cell r="G304">
            <v>2115800</v>
          </cell>
          <cell r="H304">
            <v>1300000</v>
          </cell>
        </row>
        <row r="305">
          <cell r="D305" t="str">
            <v>IMPERIAL APP IMUS</v>
          </cell>
          <cell r="E305" t="str">
            <v>TAYAG, BERNIE</v>
          </cell>
          <cell r="F305">
            <v>45010</v>
          </cell>
          <cell r="G305">
            <v>865660</v>
          </cell>
          <cell r="H305">
            <v>1250000</v>
          </cell>
        </row>
        <row r="306">
          <cell r="D306" t="str">
            <v>IMPERIAL APP IRIGA</v>
          </cell>
          <cell r="E306" t="str">
            <v>PATRICIO, WILFREDO JR.</v>
          </cell>
          <cell r="F306" t="str">
            <v>February 17, 2025</v>
          </cell>
          <cell r="G306">
            <v>41690</v>
          </cell>
          <cell r="H306">
            <v>550000</v>
          </cell>
        </row>
        <row r="307">
          <cell r="D307" t="str">
            <v>IMPERIAL APP KALIBO</v>
          </cell>
          <cell r="E307" t="str">
            <v>FULLONA, JASTIN LYN MARIE</v>
          </cell>
          <cell r="F307">
            <v>44994</v>
          </cell>
          <cell r="G307">
            <v>1031435</v>
          </cell>
          <cell r="H307">
            <v>1150000</v>
          </cell>
        </row>
        <row r="308">
          <cell r="D308" t="str">
            <v>IMPERIAL APP KIDAPAWAN</v>
          </cell>
          <cell r="E308" t="str">
            <v>NAVARRO, AREAN JAY</v>
          </cell>
          <cell r="F308" t="str">
            <v>February 12, 2025</v>
          </cell>
          <cell r="G308">
            <v>823645</v>
          </cell>
          <cell r="H308">
            <v>650000</v>
          </cell>
        </row>
        <row r="309">
          <cell r="D309" t="str">
            <v>IMPERIAL APP LAPULAPU</v>
          </cell>
          <cell r="E309" t="str">
            <v>CORTES, MARVIN</v>
          </cell>
          <cell r="F309" t="str">
            <v>February 3, 2025</v>
          </cell>
          <cell r="G309">
            <v>1412920</v>
          </cell>
          <cell r="H309">
            <v>1300000</v>
          </cell>
        </row>
        <row r="310">
          <cell r="D310" t="str">
            <v>IMPERIAL APP LAS PIÑAS</v>
          </cell>
          <cell r="E310" t="str">
            <v>BERJUEGA, NIEL</v>
          </cell>
          <cell r="F310" t="str">
            <v>April 11, 2024</v>
          </cell>
          <cell r="G310">
            <v>805385</v>
          </cell>
          <cell r="H310">
            <v>1200000</v>
          </cell>
        </row>
        <row r="311">
          <cell r="D311" t="str">
            <v>IMPERIAL APP LEGASPI</v>
          </cell>
          <cell r="E311" t="str">
            <v>CANAL, RUEL JAY</v>
          </cell>
          <cell r="F311" t="str">
            <v>May 8, 2025</v>
          </cell>
          <cell r="G311">
            <v>559780</v>
          </cell>
          <cell r="H311">
            <v>550000</v>
          </cell>
        </row>
        <row r="312">
          <cell r="D312" t="str">
            <v>IMPERIAL APP LEGAZPI ALBAY</v>
          </cell>
          <cell r="E312" t="str">
            <v>LORETO, NIÑO</v>
          </cell>
          <cell r="F312" t="str">
            <v>December 20, 2024</v>
          </cell>
          <cell r="G312">
            <v>262820</v>
          </cell>
          <cell r="H312">
            <v>600000</v>
          </cell>
        </row>
        <row r="313">
          <cell r="D313" t="str">
            <v>IMPERIAL APP LEMERY</v>
          </cell>
          <cell r="E313" t="str">
            <v>BUCETA, JOHN MICHAEL</v>
          </cell>
          <cell r="F313" t="str">
            <v>September 23, 2024</v>
          </cell>
          <cell r="G313">
            <v>493530</v>
          </cell>
          <cell r="H313">
            <v>600000</v>
          </cell>
        </row>
        <row r="314">
          <cell r="D314" t="str">
            <v>IMPERIAL APP LIPA</v>
          </cell>
          <cell r="E314" t="str">
            <v>QUITAIN, FRANZ GABRIEL</v>
          </cell>
          <cell r="F314" t="str">
            <v>December 11, 2023</v>
          </cell>
          <cell r="G314">
            <v>884545</v>
          </cell>
          <cell r="H314">
            <v>750000</v>
          </cell>
        </row>
        <row r="315">
          <cell r="D315" t="str">
            <v>IMPERIAL APP LUCENA</v>
          </cell>
          <cell r="E315" t="str">
            <v>MACEDA, JOSHUA LOYD</v>
          </cell>
          <cell r="F315">
            <v>44820</v>
          </cell>
          <cell r="G315">
            <v>1028055</v>
          </cell>
          <cell r="H315">
            <v>1050000</v>
          </cell>
        </row>
        <row r="316">
          <cell r="D316" t="str">
            <v>IMPERIAL APP LUCENA DOS</v>
          </cell>
          <cell r="E316" t="str">
            <v>QUEAÑO, CHRISTIAN</v>
          </cell>
          <cell r="F316" t="str">
            <v>February 21, 2024</v>
          </cell>
          <cell r="G316">
            <v>1183195</v>
          </cell>
          <cell r="H316">
            <v>1100000</v>
          </cell>
        </row>
        <row r="317">
          <cell r="D317" t="str">
            <v>IMPERIAL APP MALOLOS</v>
          </cell>
          <cell r="E317" t="str">
            <v>NALDA, REGINEL</v>
          </cell>
          <cell r="F317" t="str">
            <v>November 8, 2024</v>
          </cell>
          <cell r="G317">
            <v>76185</v>
          </cell>
          <cell r="H317">
            <v>600000</v>
          </cell>
        </row>
        <row r="318">
          <cell r="D318" t="str">
            <v>IMPERIAL APP MANDAUE</v>
          </cell>
          <cell r="E318" t="str">
            <v>ABORDO, JEFFERSON</v>
          </cell>
          <cell r="F318" t="str">
            <v>November 24,2020</v>
          </cell>
          <cell r="G318">
            <v>1892690</v>
          </cell>
          <cell r="H318">
            <v>1400000</v>
          </cell>
        </row>
        <row r="319">
          <cell r="D319" t="str">
            <v>IMPERIAL APP MARBEL</v>
          </cell>
          <cell r="E319" t="str">
            <v xml:space="preserve">LOSARIA, GRACE </v>
          </cell>
          <cell r="F319" t="str">
            <v>April 21, 2022</v>
          </cell>
          <cell r="G319">
            <v>705890</v>
          </cell>
          <cell r="H319">
            <v>550000</v>
          </cell>
        </row>
        <row r="320">
          <cell r="D320" t="str">
            <v>IMPERIAL APP MEGA SHOWROOM</v>
          </cell>
          <cell r="E320" t="str">
            <v>QUEBRAL, JULIUS</v>
          </cell>
          <cell r="F320">
            <v>43523</v>
          </cell>
          <cell r="G320">
            <v>8965365</v>
          </cell>
          <cell r="H320">
            <v>8100000</v>
          </cell>
        </row>
        <row r="321">
          <cell r="D321" t="str">
            <v>IMPERIAL APP MEGA SHOWROOM (S.A.)</v>
          </cell>
          <cell r="E321" t="str">
            <v>BRIOLA, JOHN MARK</v>
          </cell>
          <cell r="F321" t="str">
            <v>February 17, 2025</v>
          </cell>
          <cell r="G321">
            <v>789685</v>
          </cell>
          <cell r="H321">
            <v>750000</v>
          </cell>
        </row>
        <row r="322">
          <cell r="D322" t="str">
            <v>IMPERIAL APP MUNTINLUPA</v>
          </cell>
          <cell r="E322" t="str">
            <v>DE OCAMPO, RAFFY</v>
          </cell>
          <cell r="F322" t="str">
            <v>April 29, 2025</v>
          </cell>
          <cell r="G322">
            <v>516745</v>
          </cell>
          <cell r="H322">
            <v>600000</v>
          </cell>
        </row>
        <row r="323">
          <cell r="D323" t="str">
            <v>IMPERIAL APP NAGA</v>
          </cell>
          <cell r="E323" t="str">
            <v>SANTOS, ANDRIE</v>
          </cell>
          <cell r="F323" t="str">
            <v>February 6, 2025</v>
          </cell>
          <cell r="G323">
            <v>346135</v>
          </cell>
          <cell r="H323">
            <v>550000</v>
          </cell>
        </row>
        <row r="324">
          <cell r="D324" t="str">
            <v>IMPERIAL APP ORMOC</v>
          </cell>
          <cell r="E324" t="str">
            <v>RA, JOSE JR.</v>
          </cell>
          <cell r="F324" t="str">
            <v>July 29, 2023</v>
          </cell>
          <cell r="G324">
            <v>920260</v>
          </cell>
          <cell r="H324">
            <v>900000</v>
          </cell>
        </row>
        <row r="325">
          <cell r="D325" t="str">
            <v>IMPERIAL APP PAGADIAN</v>
          </cell>
          <cell r="E325" t="str">
            <v>LUMASAG, JAYMAR</v>
          </cell>
          <cell r="F325">
            <v>44896</v>
          </cell>
          <cell r="G325">
            <v>721945</v>
          </cell>
          <cell r="H325">
            <v>900000</v>
          </cell>
        </row>
        <row r="326">
          <cell r="D326" t="str">
            <v>IMPERIAL APP PAMPANGA</v>
          </cell>
          <cell r="E326" t="str">
            <v>MARMOL, JERLEY</v>
          </cell>
          <cell r="F326">
            <v>40108</v>
          </cell>
          <cell r="G326">
            <v>978730</v>
          </cell>
          <cell r="H326">
            <v>1500000</v>
          </cell>
        </row>
        <row r="327">
          <cell r="D327" t="str">
            <v>IMPERIAL APP PARANAQUE</v>
          </cell>
          <cell r="E327" t="str">
            <v>PASCUA, JAYSON</v>
          </cell>
          <cell r="F327" t="str">
            <v>October 17, 2024</v>
          </cell>
          <cell r="G327">
            <v>1973955</v>
          </cell>
          <cell r="H327">
            <v>1650000</v>
          </cell>
        </row>
        <row r="328">
          <cell r="D328" t="str">
            <v>IMPERIAL APP PINAMALAYAN</v>
          </cell>
          <cell r="E328" t="str">
            <v>LUARCA, JEFFREY</v>
          </cell>
          <cell r="F328" t="str">
            <v>January 30, 2025</v>
          </cell>
          <cell r="G328">
            <v>377340</v>
          </cell>
          <cell r="H328">
            <v>550000</v>
          </cell>
        </row>
        <row r="329">
          <cell r="D329" t="str">
            <v>IMPERIAL APP ROXAS DOS</v>
          </cell>
          <cell r="E329" t="str">
            <v>DEPANAY, JOMARK</v>
          </cell>
          <cell r="F329">
            <v>45055</v>
          </cell>
          <cell r="G329">
            <v>473180</v>
          </cell>
          <cell r="H329">
            <v>750000</v>
          </cell>
        </row>
        <row r="330">
          <cell r="D330" t="str">
            <v>IMPERIAL APP ROXAS UNO</v>
          </cell>
          <cell r="E330" t="str">
            <v>GALON, LARA MAE</v>
          </cell>
          <cell r="F330" t="str">
            <v>August 9, 2024</v>
          </cell>
          <cell r="G330">
            <v>675075</v>
          </cell>
          <cell r="H330">
            <v>550000</v>
          </cell>
        </row>
        <row r="331">
          <cell r="D331" t="str">
            <v>IMPERIAL APP SAGAY</v>
          </cell>
          <cell r="E331" t="str">
            <v>MARTINEZ, JOHN ALEN</v>
          </cell>
          <cell r="F331" t="str">
            <v>November 27, 2024</v>
          </cell>
          <cell r="G331">
            <v>631465</v>
          </cell>
          <cell r="H331">
            <v>700000</v>
          </cell>
        </row>
        <row r="332">
          <cell r="D332" t="str">
            <v>IMPERIAL APP SAN JOSE</v>
          </cell>
          <cell r="E332" t="str">
            <v>ZABANAL, KENNEDY JR.</v>
          </cell>
          <cell r="F332" t="str">
            <v>February 19, 2025</v>
          </cell>
          <cell r="G332">
            <v>133870</v>
          </cell>
          <cell r="H332">
            <v>700000</v>
          </cell>
        </row>
        <row r="333">
          <cell r="D333" t="str">
            <v>IMPERIAL APP SAN PABLO</v>
          </cell>
          <cell r="E333" t="str">
            <v>CUSI, LIMUEL</v>
          </cell>
          <cell r="F333">
            <v>44700</v>
          </cell>
          <cell r="G333">
            <v>1123100</v>
          </cell>
          <cell r="H333">
            <v>1300000</v>
          </cell>
        </row>
        <row r="334">
          <cell r="D334" t="str">
            <v>IMPERIAL APP SAN PEDRO</v>
          </cell>
          <cell r="E334" t="str">
            <v>CARUZ, MARK KEVIN</v>
          </cell>
          <cell r="F334">
            <v>44965</v>
          </cell>
          <cell r="G334">
            <v>1099125</v>
          </cell>
          <cell r="H334">
            <v>1300000</v>
          </cell>
        </row>
        <row r="335">
          <cell r="D335" t="str">
            <v>IMPERIAL APP SAN PEDRO PALAWAN</v>
          </cell>
          <cell r="E335" t="str">
            <v xml:space="preserve">SAMONTE, ALFREDO JR. </v>
          </cell>
          <cell r="F335" t="str">
            <v>May 9, 2025</v>
          </cell>
          <cell r="G335">
            <v>159080</v>
          </cell>
          <cell r="H335">
            <v>550000</v>
          </cell>
        </row>
        <row r="336">
          <cell r="D336" t="str">
            <v>IMPERIAL APP SARA</v>
          </cell>
          <cell r="E336" t="str">
            <v>GALICHA, LOUIE JAY</v>
          </cell>
          <cell r="F336" t="str">
            <v>October 1, 2024</v>
          </cell>
          <cell r="G336">
            <v>354535</v>
          </cell>
          <cell r="H336">
            <v>550000</v>
          </cell>
        </row>
        <row r="337">
          <cell r="D337" t="str">
            <v>IMPERIAL APP SILANG</v>
          </cell>
          <cell r="E337" t="str">
            <v>LUCENA, RONWALD</v>
          </cell>
          <cell r="F337" t="str">
            <v>May 21, 2025</v>
          </cell>
          <cell r="G337">
            <v>619575</v>
          </cell>
          <cell r="H337">
            <v>600000</v>
          </cell>
        </row>
        <row r="338">
          <cell r="D338" t="str">
            <v>IMPERIAL APP STA. BARBARA</v>
          </cell>
          <cell r="E338" t="str">
            <v>ACOPIO, ROQUE</v>
          </cell>
          <cell r="F338" t="str">
            <v>June 30, 2023</v>
          </cell>
          <cell r="G338">
            <v>567255</v>
          </cell>
          <cell r="H338">
            <v>600000</v>
          </cell>
        </row>
        <row r="339">
          <cell r="D339" t="str">
            <v>IMPERIAL APP SURIGAO</v>
          </cell>
          <cell r="E339" t="str">
            <v>TOROTORO, KEVIN</v>
          </cell>
          <cell r="F339">
            <v>44699</v>
          </cell>
          <cell r="G339">
            <v>2376535</v>
          </cell>
          <cell r="H339">
            <v>2000000</v>
          </cell>
        </row>
        <row r="340">
          <cell r="D340" t="str">
            <v>IMPERIAL APP TABACO</v>
          </cell>
          <cell r="E340" t="str">
            <v>BINOS, LORWELL JAY</v>
          </cell>
          <cell r="F340" t="str">
            <v>May 7, 2025</v>
          </cell>
          <cell r="G340">
            <v>73780</v>
          </cell>
          <cell r="H340">
            <v>550000</v>
          </cell>
        </row>
        <row r="341">
          <cell r="D341" t="str">
            <v>IMPERIAL APP TACLOBAN</v>
          </cell>
          <cell r="E341" t="str">
            <v>ESTRADA, JAYSON</v>
          </cell>
          <cell r="F341">
            <v>44730</v>
          </cell>
          <cell r="G341">
            <v>1329885</v>
          </cell>
          <cell r="H341">
            <v>1250000</v>
          </cell>
        </row>
        <row r="342">
          <cell r="D342" t="str">
            <v>IMPERIAL APP TACURONG</v>
          </cell>
          <cell r="E342" t="str">
            <v>NOLASCO, ARGIE</v>
          </cell>
          <cell r="F342" t="str">
            <v>June 2, 2023</v>
          </cell>
          <cell r="G342">
            <v>706635</v>
          </cell>
          <cell r="H342">
            <v>550000</v>
          </cell>
        </row>
        <row r="343">
          <cell r="D343" t="str">
            <v>IMPERIAL APP TAGBILARAN</v>
          </cell>
          <cell r="E343" t="str">
            <v xml:space="preserve">MONTON, NINO REV CEFERINO </v>
          </cell>
          <cell r="F343" t="str">
            <v>July 11, 2023</v>
          </cell>
          <cell r="G343">
            <v>322725</v>
          </cell>
          <cell r="H343">
            <v>550000</v>
          </cell>
        </row>
        <row r="344">
          <cell r="D344" t="str">
            <v>IMPERIAL APP TAGUM 1</v>
          </cell>
          <cell r="E344" t="str">
            <v>LUMEN, KIM</v>
          </cell>
          <cell r="F344" t="str">
            <v>February 17, 2025</v>
          </cell>
          <cell r="G344">
            <v>192255</v>
          </cell>
          <cell r="H344">
            <v>550000</v>
          </cell>
        </row>
        <row r="345">
          <cell r="D345" t="str">
            <v>IMPERIAL APP TAGUM DOS</v>
          </cell>
          <cell r="E345" t="str">
            <v>SUMBILON, MARK GIL</v>
          </cell>
          <cell r="F345">
            <v>44965</v>
          </cell>
          <cell r="G345">
            <v>883260</v>
          </cell>
          <cell r="H345">
            <v>600000</v>
          </cell>
        </row>
        <row r="346">
          <cell r="D346" t="str">
            <v>IMPERIAL APP TANAY</v>
          </cell>
          <cell r="E346" t="str">
            <v>UMUSIG, JOHN NOEL</v>
          </cell>
          <cell r="F346" t="str">
            <v>February 12, 2025</v>
          </cell>
          <cell r="G346">
            <v>223565</v>
          </cell>
          <cell r="H346">
            <v>550000</v>
          </cell>
        </row>
        <row r="347">
          <cell r="D347" t="str">
            <v>IMPERIAL APP TARLAC</v>
          </cell>
          <cell r="E347" t="str">
            <v>DE JESUS, JOHN WISLEY</v>
          </cell>
          <cell r="F347" t="str">
            <v>April 23, 2025</v>
          </cell>
          <cell r="G347">
            <v>577805</v>
          </cell>
          <cell r="H347">
            <v>800000</v>
          </cell>
        </row>
        <row r="348">
          <cell r="D348" t="str">
            <v>IMPERIAL APP TORIL</v>
          </cell>
          <cell r="E348" t="str">
            <v>ALURA, CARLO</v>
          </cell>
          <cell r="F348" t="str">
            <v>April 3, 2025</v>
          </cell>
          <cell r="G348">
            <v>358925</v>
          </cell>
          <cell r="H348">
            <v>550000</v>
          </cell>
        </row>
        <row r="349">
          <cell r="D349" t="str">
            <v>IMPERIAL APP VIAC ILOILO</v>
          </cell>
          <cell r="E349" t="str">
            <v>TACUYAN, ALZEN JOY</v>
          </cell>
          <cell r="F349" t="str">
            <v>July 27, 2023</v>
          </cell>
          <cell r="G349">
            <v>865020</v>
          </cell>
          <cell r="H349">
            <v>750000</v>
          </cell>
        </row>
        <row r="350">
          <cell r="D350" t="str">
            <v>IMPERIAL APP ZAMBOANGA DOS</v>
          </cell>
          <cell r="E350" t="str">
            <v xml:space="preserve">VILLAMERO, ANTHONY JAY </v>
          </cell>
          <cell r="F350" t="str">
            <v>February 26, 2024</v>
          </cell>
          <cell r="G350">
            <v>1757185</v>
          </cell>
          <cell r="H350">
            <v>1400000</v>
          </cell>
        </row>
        <row r="351">
          <cell r="D351" t="str">
            <v>J&amp;R BINONDO</v>
          </cell>
          <cell r="E351" t="str">
            <v>MUÑEZ, ROEL</v>
          </cell>
          <cell r="F351">
            <v>45145</v>
          </cell>
          <cell r="G351">
            <v>3006420</v>
          </cell>
          <cell r="H351">
            <v>2300000</v>
          </cell>
        </row>
        <row r="352">
          <cell r="D352" t="str">
            <v>J&amp;R IMUS</v>
          </cell>
          <cell r="E352" t="str">
            <v>SAGARIT, CARIN</v>
          </cell>
          <cell r="F352">
            <v>45148</v>
          </cell>
          <cell r="G352">
            <v>853900</v>
          </cell>
          <cell r="H352">
            <v>600000</v>
          </cell>
        </row>
        <row r="353">
          <cell r="D353" t="str">
            <v>M.SOLID CABADBARAN</v>
          </cell>
          <cell r="E353" t="str">
            <v>PARAJAS, REINHARD</v>
          </cell>
          <cell r="F353" t="str">
            <v>April 14, 2025</v>
          </cell>
          <cell r="G353">
            <v>368394</v>
          </cell>
          <cell r="H353">
            <v>550000</v>
          </cell>
        </row>
        <row r="354">
          <cell r="D354" t="str">
            <v>M.SOLID DIPOLOG</v>
          </cell>
          <cell r="E354" t="str">
            <v>FALCONETE, RENE BOY</v>
          </cell>
          <cell r="F354">
            <v>44333</v>
          </cell>
          <cell r="G354">
            <v>1409635</v>
          </cell>
          <cell r="H354">
            <v>950000</v>
          </cell>
        </row>
        <row r="355">
          <cell r="D355" t="str">
            <v>M.SOLID ILIGAN</v>
          </cell>
          <cell r="E355" t="str">
            <v xml:space="preserve">MAG-USARA, MICHAEL </v>
          </cell>
          <cell r="F355" t="str">
            <v>August 8,2019</v>
          </cell>
          <cell r="G355">
            <v>1622135</v>
          </cell>
          <cell r="H355">
            <v>1100000</v>
          </cell>
        </row>
        <row r="356">
          <cell r="D356" t="str">
            <v>M.SOLID JC AQUINO BUTUAN</v>
          </cell>
          <cell r="E356" t="str">
            <v>PAGARAN, JERICK</v>
          </cell>
          <cell r="F356" t="str">
            <v>March 29, 2023</v>
          </cell>
          <cell r="G356">
            <v>619940</v>
          </cell>
          <cell r="H356">
            <v>700000</v>
          </cell>
        </row>
        <row r="357">
          <cell r="D357" t="str">
            <v>M.SOLID LIMKETKAI</v>
          </cell>
          <cell r="E357" t="str">
            <v>DUTERTE, RYAN</v>
          </cell>
          <cell r="F357">
            <v>44504</v>
          </cell>
          <cell r="G357">
            <v>1118705</v>
          </cell>
          <cell r="H357">
            <v>1000000</v>
          </cell>
        </row>
        <row r="358">
          <cell r="D358" t="str">
            <v>M.SOLID MAIN</v>
          </cell>
          <cell r="E358" t="str">
            <v>ABELLANA, ALDRIN</v>
          </cell>
          <cell r="F358" t="str">
            <v>September 11, 2024</v>
          </cell>
          <cell r="G358">
            <v>689725</v>
          </cell>
          <cell r="H358">
            <v>900000</v>
          </cell>
        </row>
        <row r="359">
          <cell r="D359" t="str">
            <v>M.SOLID MALAYBALAY</v>
          </cell>
          <cell r="E359" t="str">
            <v>GADATE, JOHN REY</v>
          </cell>
          <cell r="F359" t="str">
            <v>February 17, 2025</v>
          </cell>
          <cell r="G359">
            <v>27995</v>
          </cell>
          <cell r="H359">
            <v>550000</v>
          </cell>
        </row>
        <row r="360">
          <cell r="D360" t="str">
            <v>M.SOLID OROQUIETA</v>
          </cell>
          <cell r="E360" t="str">
            <v xml:space="preserve">DELMO, MITCHEL </v>
          </cell>
          <cell r="F360" t="str">
            <v>October 17,2017</v>
          </cell>
          <cell r="G360">
            <v>354525</v>
          </cell>
          <cell r="H360">
            <v>550000</v>
          </cell>
        </row>
        <row r="361">
          <cell r="D361" t="str">
            <v>M.SOLID PAGADIAN</v>
          </cell>
          <cell r="E361" t="str">
            <v xml:space="preserve">BOLOCON, NESTOR </v>
          </cell>
          <cell r="F361" t="str">
            <v>June 14, 2023</v>
          </cell>
          <cell r="G361">
            <v>647975</v>
          </cell>
          <cell r="H361">
            <v>550000</v>
          </cell>
        </row>
        <row r="362">
          <cell r="D362" t="str">
            <v>M.SOLID SURIGAO</v>
          </cell>
          <cell r="E362" t="str">
            <v>BOSITO, NICOLO</v>
          </cell>
          <cell r="F362" t="str">
            <v>June 20,2016</v>
          </cell>
          <cell r="G362">
            <v>1573010</v>
          </cell>
          <cell r="H362">
            <v>1000000</v>
          </cell>
        </row>
        <row r="363">
          <cell r="D363" t="str">
            <v>M.SOLID TANGUB</v>
          </cell>
          <cell r="E363" t="str">
            <v>LABOR, BRYAN ROSEL</v>
          </cell>
          <cell r="F363" t="str">
            <v>February 1, 2024</v>
          </cell>
          <cell r="G363">
            <v>334315</v>
          </cell>
          <cell r="H363">
            <v>550000</v>
          </cell>
        </row>
        <row r="364">
          <cell r="D364" t="str">
            <v>M.SOLID TUBOD</v>
          </cell>
          <cell r="E364" t="str">
            <v>DEL VALLE, MEACHEL</v>
          </cell>
          <cell r="F364" t="str">
            <v>June 17, 2025</v>
          </cell>
          <cell r="G364">
            <v>92980</v>
          </cell>
          <cell r="H364">
            <v>256666</v>
          </cell>
        </row>
        <row r="365">
          <cell r="D365" t="str">
            <v>MABCES AIRE MKTG. INC TONDO</v>
          </cell>
          <cell r="E365" t="str">
            <v>ANACTA, JEFFREY</v>
          </cell>
          <cell r="F365">
            <v>43621</v>
          </cell>
          <cell r="G365">
            <v>927165</v>
          </cell>
          <cell r="H365">
            <v>700000</v>
          </cell>
        </row>
        <row r="366">
          <cell r="D366" t="str">
            <v>METRO PLAZA BAJADA</v>
          </cell>
          <cell r="E366" t="str">
            <v>LAPIZAR, JESS REX</v>
          </cell>
          <cell r="F366" t="str">
            <v>February 14, 2024</v>
          </cell>
          <cell r="G366">
            <v>376705</v>
          </cell>
          <cell r="H366">
            <v>550000</v>
          </cell>
        </row>
        <row r="367">
          <cell r="D367" t="str">
            <v>NATIONAL COMMERCIAL AYALA</v>
          </cell>
          <cell r="E367" t="str">
            <v>ALMAZON, MARK CHESTER</v>
          </cell>
          <cell r="F367" t="str">
            <v>May 24, 2023</v>
          </cell>
          <cell r="G367">
            <v>209745</v>
          </cell>
          <cell r="H367">
            <v>550000</v>
          </cell>
        </row>
        <row r="368">
          <cell r="D368" t="str">
            <v>NATIONAL COMMERCIAL ZAMBOANGA</v>
          </cell>
          <cell r="E368" t="str">
            <v>LABAD, CHARLIE</v>
          </cell>
          <cell r="F368" t="str">
            <v>Novemebr 21, 2018</v>
          </cell>
          <cell r="G368">
            <v>2358395</v>
          </cell>
          <cell r="H368">
            <v>1400000</v>
          </cell>
        </row>
        <row r="369">
          <cell r="D369" t="str">
            <v>NEW TARLAC HI-WAY</v>
          </cell>
          <cell r="E369" t="str">
            <v>MARIVELEZ, JOSELITO JR.</v>
          </cell>
          <cell r="F369">
            <v>45418</v>
          </cell>
          <cell r="G369">
            <v>881360</v>
          </cell>
          <cell r="H369">
            <v>550000</v>
          </cell>
        </row>
        <row r="370">
          <cell r="D370" t="str">
            <v>NEW TARLAC MAIN</v>
          </cell>
          <cell r="E370" t="str">
            <v>JUNIO, JHON VER</v>
          </cell>
          <cell r="F370">
            <v>43601</v>
          </cell>
          <cell r="G370">
            <v>58840</v>
          </cell>
          <cell r="H370">
            <v>750000</v>
          </cell>
        </row>
        <row r="371">
          <cell r="D371" t="str">
            <v>NIG MKTG BACOLOD</v>
          </cell>
          <cell r="E371" t="str">
            <v>DELA PENA, ALVIN</v>
          </cell>
          <cell r="F371">
            <v>44138</v>
          </cell>
          <cell r="G371">
            <v>319860</v>
          </cell>
          <cell r="H371">
            <v>1000000</v>
          </cell>
        </row>
        <row r="372">
          <cell r="D372" t="str">
            <v>NIG MKTG ILOILO</v>
          </cell>
          <cell r="E372" t="str">
            <v>MIATAPAL, ROCEL</v>
          </cell>
          <cell r="F372">
            <v>42887</v>
          </cell>
          <cell r="G372">
            <v>1143405</v>
          </cell>
          <cell r="H372">
            <v>1500000</v>
          </cell>
        </row>
        <row r="373">
          <cell r="D373" t="str">
            <v>NIG MKTG SAGAY</v>
          </cell>
          <cell r="E373" t="str">
            <v>CHICO, CHERRY GRACE</v>
          </cell>
          <cell r="F373" t="str">
            <v>June 28, 2025</v>
          </cell>
          <cell r="G373">
            <v>26195</v>
          </cell>
          <cell r="H373">
            <v>54999</v>
          </cell>
        </row>
        <row r="374">
          <cell r="D374" t="str">
            <v>NIG MKTG SAN CARLOS</v>
          </cell>
          <cell r="E374" t="str">
            <v>HELIM, JOSHUA</v>
          </cell>
          <cell r="F374" t="str">
            <v>April 29, 2025</v>
          </cell>
          <cell r="G374">
            <v>31290</v>
          </cell>
          <cell r="H374">
            <v>550000</v>
          </cell>
        </row>
        <row r="375">
          <cell r="D375" t="str">
            <v>POWERAIRE ALABANG</v>
          </cell>
          <cell r="E375" t="str">
            <v>SUSON, ALDRIN JAYSON</v>
          </cell>
          <cell r="F375">
            <v>44406</v>
          </cell>
          <cell r="G375">
            <v>647105</v>
          </cell>
          <cell r="H375">
            <v>1300000</v>
          </cell>
        </row>
        <row r="376">
          <cell r="D376" t="str">
            <v>POWERAIRE BINONDO</v>
          </cell>
          <cell r="E376" t="str">
            <v xml:space="preserve">LOPEZ, ANJOMARI </v>
          </cell>
          <cell r="F376">
            <v>45012</v>
          </cell>
          <cell r="G376">
            <v>1122640</v>
          </cell>
          <cell r="H376">
            <v>1850000</v>
          </cell>
        </row>
        <row r="377">
          <cell r="D377" t="str">
            <v>POWERAIRE GREENHILLS</v>
          </cell>
          <cell r="E377" t="str">
            <v xml:space="preserve">SANTILICES, NILO </v>
          </cell>
          <cell r="F377">
            <v>45948</v>
          </cell>
          <cell r="G377">
            <v>4391825</v>
          </cell>
          <cell r="H377">
            <v>900000</v>
          </cell>
        </row>
        <row r="378">
          <cell r="D378" t="str">
            <v>POWERAIRE ORTIGAS</v>
          </cell>
          <cell r="E378" t="str">
            <v>LAONAM, ANA MARIE ROSE Q.</v>
          </cell>
          <cell r="F378" t="str">
            <v>August 14, 2019</v>
          </cell>
          <cell r="G378">
            <v>1824870</v>
          </cell>
          <cell r="H378">
            <v>1800000</v>
          </cell>
        </row>
        <row r="379">
          <cell r="D379" t="str">
            <v>RL APP BAYBAY</v>
          </cell>
          <cell r="E379" t="str">
            <v>OCIER, JOHN ORLAND</v>
          </cell>
          <cell r="F379">
            <v>45588</v>
          </cell>
          <cell r="G379">
            <v>146175</v>
          </cell>
          <cell r="H379">
            <v>421666</v>
          </cell>
        </row>
        <row r="380">
          <cell r="D380" t="str">
            <v>RL APP MAASIN</v>
          </cell>
          <cell r="E380" t="str">
            <v>IMBOY, AXELMAR</v>
          </cell>
          <cell r="F380">
            <v>45588</v>
          </cell>
          <cell r="G380">
            <v>10695</v>
          </cell>
          <cell r="H380">
            <v>421666</v>
          </cell>
        </row>
        <row r="381">
          <cell r="D381" t="str">
            <v>RL APP NAVAL</v>
          </cell>
          <cell r="E381" t="str">
            <v>ESTRELLA, IROME</v>
          </cell>
          <cell r="F381">
            <v>45554</v>
          </cell>
          <cell r="G381">
            <v>382015</v>
          </cell>
          <cell r="H381">
            <v>550000</v>
          </cell>
        </row>
        <row r="382">
          <cell r="D382" t="str">
            <v>RL APP ORMOC</v>
          </cell>
          <cell r="E382" t="str">
            <v>GIGANTO, CAREBEY</v>
          </cell>
          <cell r="F382">
            <v>45189</v>
          </cell>
          <cell r="G382">
            <v>472110</v>
          </cell>
          <cell r="H382">
            <v>550000</v>
          </cell>
        </row>
        <row r="383">
          <cell r="D383" t="str">
            <v>RL APP SOGOD</v>
          </cell>
          <cell r="E383" t="str">
            <v>ARGUILLES, CLEO JANE</v>
          </cell>
          <cell r="F383" t="str">
            <v>April 29, 2025</v>
          </cell>
          <cell r="G383">
            <v>98465</v>
          </cell>
          <cell r="H383">
            <v>550000</v>
          </cell>
        </row>
        <row r="384">
          <cell r="D384" t="str">
            <v xml:space="preserve">RL APP TACLOBAN   </v>
          </cell>
          <cell r="E384" t="str">
            <v>ODULLO, MARK JAMES</v>
          </cell>
          <cell r="F384" t="str">
            <v>September 23,2019</v>
          </cell>
          <cell r="G384">
            <v>1980455</v>
          </cell>
          <cell r="H384">
            <v>1500000</v>
          </cell>
        </row>
        <row r="385">
          <cell r="D385" t="str">
            <v>ROBINSONS ANTIPOLO</v>
          </cell>
          <cell r="E385" t="str">
            <v xml:space="preserve">RAMOS, BRILLIANT </v>
          </cell>
          <cell r="F385">
            <v>42282</v>
          </cell>
          <cell r="G385">
            <v>669935</v>
          </cell>
          <cell r="H385">
            <v>1000000</v>
          </cell>
        </row>
        <row r="386">
          <cell r="D386" t="str">
            <v>ROBINSONS ANTIQUE</v>
          </cell>
          <cell r="E386" t="str">
            <v>AGUILLON, JOHN MICHAEL</v>
          </cell>
          <cell r="F386" t="str">
            <v>June 10, 2025</v>
          </cell>
          <cell r="G386">
            <v>54880</v>
          </cell>
          <cell r="H386">
            <v>385000</v>
          </cell>
        </row>
        <row r="387">
          <cell r="D387" t="str">
            <v>ROBINSONS ARVO</v>
          </cell>
          <cell r="E387" t="str">
            <v>MABANSAG, ALDRIN S.</v>
          </cell>
          <cell r="F387" t="str">
            <v>July 16, 2023</v>
          </cell>
          <cell r="G387">
            <v>499105</v>
          </cell>
          <cell r="H387">
            <v>700000</v>
          </cell>
        </row>
        <row r="388">
          <cell r="D388" t="str">
            <v>ROBINSONS AYALA CENTRIO CDO</v>
          </cell>
          <cell r="E388" t="str">
            <v>PEREZ, ANGELITO</v>
          </cell>
          <cell r="F388" t="str">
            <v>March 05, 2025</v>
          </cell>
          <cell r="G388">
            <v>154110</v>
          </cell>
          <cell r="H388">
            <v>550000</v>
          </cell>
        </row>
        <row r="389">
          <cell r="D389" t="str">
            <v>ROBINSONS BACOLOD</v>
          </cell>
          <cell r="E389" t="str">
            <v>YANGYANG, JEVY</v>
          </cell>
          <cell r="F389">
            <v>42606</v>
          </cell>
          <cell r="G389">
            <v>925005</v>
          </cell>
          <cell r="H389">
            <v>1250000</v>
          </cell>
        </row>
        <row r="390">
          <cell r="D390" t="str">
            <v>ROBINSONS BALAGTAS</v>
          </cell>
          <cell r="E390" t="str">
            <v>AMPER, JOHN KARL</v>
          </cell>
          <cell r="F390" t="str">
            <v>March 11, 2025</v>
          </cell>
          <cell r="G390">
            <v>551810</v>
          </cell>
          <cell r="H390">
            <v>600000</v>
          </cell>
        </row>
        <row r="391">
          <cell r="D391" t="str">
            <v>ROBINSONS BALER</v>
          </cell>
          <cell r="E391" t="str">
            <v>NERO, NORBERT</v>
          </cell>
          <cell r="F391">
            <v>44659</v>
          </cell>
          <cell r="G391">
            <v>881560</v>
          </cell>
          <cell r="H391">
            <v>700000</v>
          </cell>
        </row>
        <row r="392">
          <cell r="D392" t="str">
            <v>ROBINSONS BINANGONAN</v>
          </cell>
          <cell r="E392" t="str">
            <v xml:space="preserve">SAMAN, JOMARIE </v>
          </cell>
          <cell r="F392">
            <v>43725</v>
          </cell>
          <cell r="G392">
            <v>953640</v>
          </cell>
          <cell r="H392">
            <v>900000</v>
          </cell>
        </row>
        <row r="393">
          <cell r="D393" t="str">
            <v>ROBINSONS BLUE WAVE</v>
          </cell>
          <cell r="E393" t="str">
            <v>RABAGO, GERONIMO JR.</v>
          </cell>
          <cell r="F393">
            <v>43755</v>
          </cell>
          <cell r="G393">
            <v>633985</v>
          </cell>
          <cell r="H393">
            <v>600000</v>
          </cell>
        </row>
        <row r="394">
          <cell r="D394" t="str">
            <v>ROBINSONS BUTUAN</v>
          </cell>
          <cell r="E394" t="str">
            <v>TENAN, LEO</v>
          </cell>
          <cell r="F394" t="str">
            <v>May 03, 2025</v>
          </cell>
          <cell r="G394">
            <v>443205</v>
          </cell>
          <cell r="H394">
            <v>550000</v>
          </cell>
        </row>
        <row r="395">
          <cell r="D395" t="str">
            <v>ROBINSONS CABANATUAN</v>
          </cell>
          <cell r="E395" t="str">
            <v>ANTIMANO, OMAR</v>
          </cell>
          <cell r="F395" t="str">
            <v>March 13, 2025</v>
          </cell>
          <cell r="G395">
            <v>205100</v>
          </cell>
          <cell r="H395">
            <v>550000</v>
          </cell>
        </row>
        <row r="396">
          <cell r="D396" t="str">
            <v>ROBINSONS CABUYAO</v>
          </cell>
          <cell r="E396" t="str">
            <v>SEVILLA, RUFINO JR.</v>
          </cell>
          <cell r="F396" t="str">
            <v>January 25, 2025</v>
          </cell>
          <cell r="G396">
            <v>342950</v>
          </cell>
          <cell r="H396">
            <v>700000</v>
          </cell>
        </row>
        <row r="397">
          <cell r="D397" t="str">
            <v>ROBINSONS CAINTA</v>
          </cell>
          <cell r="E397" t="str">
            <v>MATITO, JUNICHIE</v>
          </cell>
          <cell r="F397" t="str">
            <v>March 06, 2025</v>
          </cell>
          <cell r="G397">
            <v>187460</v>
          </cell>
          <cell r="H397">
            <v>600000</v>
          </cell>
        </row>
        <row r="398">
          <cell r="D398" t="str">
            <v>ROBINSONS CANLUBANG</v>
          </cell>
          <cell r="E398" t="str">
            <v>GARCIA, LOBERT</v>
          </cell>
          <cell r="F398" t="str">
            <v>April 29, 2025</v>
          </cell>
          <cell r="G398">
            <v>442940</v>
          </cell>
          <cell r="H398">
            <v>600000</v>
          </cell>
        </row>
        <row r="399">
          <cell r="D399" t="str">
            <v>ROBINSONS CATARMAN</v>
          </cell>
          <cell r="E399" t="str">
            <v>ARGENIO, PETER JOHN</v>
          </cell>
          <cell r="F399" t="str">
            <v>April 09, 2025</v>
          </cell>
          <cell r="G399">
            <v>213355</v>
          </cell>
          <cell r="H399">
            <v>550000</v>
          </cell>
        </row>
        <row r="400">
          <cell r="D400" t="str">
            <v>ROBINSONS CDO</v>
          </cell>
          <cell r="E400" t="str">
            <v xml:space="preserve">LAHOYLAHOY, ALVEN </v>
          </cell>
          <cell r="F400" t="str">
            <v>May 16, 2024</v>
          </cell>
          <cell r="G400">
            <v>832355</v>
          </cell>
          <cell r="H400">
            <v>600000</v>
          </cell>
        </row>
        <row r="401">
          <cell r="D401" t="str">
            <v>ROBINSONS CEBU</v>
          </cell>
          <cell r="E401" t="str">
            <v xml:space="preserve">UMIPIG, BRYAN </v>
          </cell>
          <cell r="F401" t="str">
            <v>October 12, 2024</v>
          </cell>
          <cell r="G401">
            <v>151070</v>
          </cell>
          <cell r="H401">
            <v>220000</v>
          </cell>
        </row>
        <row r="402">
          <cell r="D402" t="str">
            <v>ROBINSONS COTABATO</v>
          </cell>
          <cell r="E402" t="str">
            <v xml:space="preserve">LARROZA, JAN ASTER </v>
          </cell>
          <cell r="F402" t="str">
            <v>November 11,2018</v>
          </cell>
          <cell r="G402">
            <v>683790</v>
          </cell>
          <cell r="H402">
            <v>1100000</v>
          </cell>
        </row>
        <row r="403">
          <cell r="D403" t="str">
            <v>ROBINSONS DASMA</v>
          </cell>
          <cell r="E403" t="str">
            <v xml:space="preserve">POBLETE, JOHN NICKEL CRIS </v>
          </cell>
          <cell r="F403" t="str">
            <v>January 15, 2025</v>
          </cell>
          <cell r="G403">
            <v>740965</v>
          </cell>
          <cell r="H403">
            <v>1100000</v>
          </cell>
        </row>
        <row r="404">
          <cell r="D404" t="str">
            <v>ROBINSONS DAVAO</v>
          </cell>
          <cell r="E404" t="str">
            <v>TUBOG, RACHELL ANN</v>
          </cell>
          <cell r="F404">
            <v>44631</v>
          </cell>
          <cell r="G404">
            <v>726360</v>
          </cell>
          <cell r="H404">
            <v>600000</v>
          </cell>
        </row>
        <row r="405">
          <cell r="D405" t="str">
            <v>ROBINSONS DIGOS</v>
          </cell>
          <cell r="E405" t="str">
            <v xml:space="preserve">SARIOL, GLENN </v>
          </cell>
          <cell r="F405" t="str">
            <v>April 11,2016</v>
          </cell>
          <cell r="G405">
            <v>1000260</v>
          </cell>
          <cell r="H405">
            <v>1000000</v>
          </cell>
        </row>
        <row r="406">
          <cell r="D406" t="str">
            <v>ROBINSONS DUMAGUETE</v>
          </cell>
          <cell r="E406" t="str">
            <v>DAIS, ARIEL</v>
          </cell>
          <cell r="F406" t="str">
            <v>February 18, 2025</v>
          </cell>
          <cell r="G406">
            <v>623775</v>
          </cell>
          <cell r="H406">
            <v>600000</v>
          </cell>
        </row>
        <row r="407">
          <cell r="D407" t="str">
            <v>ROBINSONS ERMITA</v>
          </cell>
          <cell r="E407" t="str">
            <v xml:space="preserve">BALTAZAR, JASFER </v>
          </cell>
          <cell r="F407" t="str">
            <v>September 09, 2024</v>
          </cell>
          <cell r="G407">
            <v>683175</v>
          </cell>
          <cell r="H407">
            <v>1050000</v>
          </cell>
        </row>
        <row r="408">
          <cell r="D408" t="str">
            <v>ROBINSONS FESTIVAL MALL</v>
          </cell>
          <cell r="E408" t="str">
            <v>CABOG, REYNALDO</v>
          </cell>
          <cell r="F408" t="str">
            <v>May 10, 2025</v>
          </cell>
          <cell r="G408">
            <v>495425</v>
          </cell>
          <cell r="H408">
            <v>550000</v>
          </cell>
        </row>
        <row r="409">
          <cell r="D409" t="str">
            <v>ROBINSONS GALLERIA</v>
          </cell>
          <cell r="E409" t="str">
            <v xml:space="preserve">REYES, MARCO </v>
          </cell>
          <cell r="F409" t="str">
            <v>February 17, 2024</v>
          </cell>
          <cell r="G409">
            <v>500900</v>
          </cell>
          <cell r="H409">
            <v>650000</v>
          </cell>
        </row>
        <row r="410">
          <cell r="D410" t="str">
            <v>ROBINSONS GALLERIA CEBU</v>
          </cell>
          <cell r="E410" t="str">
            <v>OLIVEROS, ARMANDO JR.</v>
          </cell>
          <cell r="F410" t="str">
            <v>August 10,2018</v>
          </cell>
          <cell r="G410">
            <v>1122165</v>
          </cell>
          <cell r="H410">
            <v>1100000</v>
          </cell>
        </row>
        <row r="411">
          <cell r="D411" t="str">
            <v>ROBINSONS GALLERIA SOUTH</v>
          </cell>
          <cell r="E411" t="str">
            <v>SALUNOY, NELVIN</v>
          </cell>
          <cell r="F411" t="str">
            <v>May 27, 2025</v>
          </cell>
          <cell r="G411">
            <v>629195</v>
          </cell>
          <cell r="H411">
            <v>600000</v>
          </cell>
        </row>
        <row r="412">
          <cell r="D412" t="str">
            <v>ROBINSONS GAPAN</v>
          </cell>
          <cell r="E412" t="str">
            <v>NUDO, ELJAY</v>
          </cell>
          <cell r="F412" t="str">
            <v>March 25, 2024</v>
          </cell>
          <cell r="G412">
            <v>552505</v>
          </cell>
          <cell r="H412">
            <v>550000</v>
          </cell>
        </row>
        <row r="413">
          <cell r="D413" t="str">
            <v>ROBINSONS GATEWAY</v>
          </cell>
          <cell r="E413" t="str">
            <v>HAZ, MICHAEL ANGELO</v>
          </cell>
          <cell r="F413" t="str">
            <v>June 16, 2025</v>
          </cell>
          <cell r="G413">
            <v>183365</v>
          </cell>
          <cell r="H413">
            <v>300000</v>
          </cell>
        </row>
        <row r="414">
          <cell r="D414" t="str">
            <v>ROBINSONS GENERAL TRIAS</v>
          </cell>
          <cell r="E414" t="str">
            <v>FLORES, ARTHUR</v>
          </cell>
          <cell r="F414">
            <v>43728</v>
          </cell>
          <cell r="G414">
            <v>2119670</v>
          </cell>
          <cell r="H414">
            <v>1600000</v>
          </cell>
        </row>
        <row r="415">
          <cell r="D415" t="str">
            <v>ROBINSONS GENSAN</v>
          </cell>
          <cell r="E415" t="str">
            <v xml:space="preserve">CIUDAD, JASON </v>
          </cell>
          <cell r="F415" t="str">
            <v>January 19, 2024</v>
          </cell>
          <cell r="G415">
            <v>797675</v>
          </cell>
          <cell r="H415">
            <v>700000</v>
          </cell>
        </row>
        <row r="416">
          <cell r="D416" t="str">
            <v>ROBINSONS ILIGAN</v>
          </cell>
          <cell r="E416" t="str">
            <v xml:space="preserve">CUBAR, MICHAEL EARVIN </v>
          </cell>
          <cell r="F416" t="str">
            <v>August 06, 2023</v>
          </cell>
          <cell r="G416">
            <v>537705</v>
          </cell>
          <cell r="H416">
            <v>700000</v>
          </cell>
        </row>
        <row r="417">
          <cell r="D417" t="str">
            <v>ROBINSONS ILOCOS NORTE</v>
          </cell>
          <cell r="E417" t="str">
            <v xml:space="preserve">CASIMIRO, CARLO </v>
          </cell>
          <cell r="F417">
            <v>45039</v>
          </cell>
          <cell r="G417">
            <v>196145</v>
          </cell>
          <cell r="H417">
            <v>600000</v>
          </cell>
        </row>
        <row r="418">
          <cell r="D418" t="str">
            <v>ROBINSONS ILOILO</v>
          </cell>
          <cell r="E418" t="str">
            <v>ALGER, JEFF</v>
          </cell>
          <cell r="F418" t="str">
            <v>April 15, 2025</v>
          </cell>
          <cell r="G418">
            <v>157950</v>
          </cell>
          <cell r="H418">
            <v>550000</v>
          </cell>
        </row>
        <row r="419">
          <cell r="D419" t="str">
            <v>ROBINSONS IMUS</v>
          </cell>
          <cell r="E419" t="str">
            <v>FERRER, ALEXANDER</v>
          </cell>
          <cell r="F419" t="str">
            <v>June 20, 2025</v>
          </cell>
          <cell r="G419">
            <v>0</v>
          </cell>
          <cell r="H419">
            <v>220000</v>
          </cell>
        </row>
        <row r="420">
          <cell r="D420" t="str">
            <v>ROBINSONS IMUS (OLD 1)</v>
          </cell>
          <cell r="E420" t="str">
            <v>AZANA, DONNELL</v>
          </cell>
          <cell r="F420" t="str">
            <v>February 15, 2025</v>
          </cell>
          <cell r="G420">
            <v>32995</v>
          </cell>
          <cell r="H420">
            <v>40000</v>
          </cell>
        </row>
        <row r="421">
          <cell r="D421" t="str">
            <v>ROBINSONS LA UNION</v>
          </cell>
          <cell r="E421" t="str">
            <v>SANDAGA, RUFINO III</v>
          </cell>
          <cell r="F421" t="str">
            <v>April 09, 2025</v>
          </cell>
          <cell r="G421">
            <v>83655</v>
          </cell>
          <cell r="H421">
            <v>550000</v>
          </cell>
        </row>
        <row r="422">
          <cell r="D422" t="str">
            <v>ROBINSONS LAS PIÑAS</v>
          </cell>
          <cell r="E422" t="str">
            <v>PRESBITERO, JOENELL</v>
          </cell>
          <cell r="F422" t="str">
            <v>April 17, 2024</v>
          </cell>
          <cell r="G422">
            <v>700360</v>
          </cell>
          <cell r="H422">
            <v>900000</v>
          </cell>
        </row>
        <row r="423">
          <cell r="D423" t="str">
            <v>ROBINSONS LEMERY</v>
          </cell>
          <cell r="E423" t="str">
            <v>EGUIA, MARK</v>
          </cell>
          <cell r="F423" t="str">
            <v>October 27, 2023</v>
          </cell>
          <cell r="G423">
            <v>468420</v>
          </cell>
          <cell r="H423">
            <v>600000</v>
          </cell>
        </row>
        <row r="424">
          <cell r="D424" t="str">
            <v>ROBINSONS LIPA</v>
          </cell>
          <cell r="E424" t="str">
            <v>CABRERA, ERIC</v>
          </cell>
          <cell r="F424">
            <v>44593</v>
          </cell>
          <cell r="G424">
            <v>802010</v>
          </cell>
          <cell r="H424">
            <v>950000</v>
          </cell>
        </row>
        <row r="425">
          <cell r="D425" t="str">
            <v>ROBINSONS MAGNOLIA</v>
          </cell>
          <cell r="E425" t="str">
            <v>PIMENTEL, ALBERT</v>
          </cell>
          <cell r="F425">
            <v>44620</v>
          </cell>
          <cell r="G425">
            <v>484505</v>
          </cell>
          <cell r="H425">
            <v>600000</v>
          </cell>
        </row>
        <row r="426">
          <cell r="D426" t="str">
            <v>ROBINSONS MALABON</v>
          </cell>
          <cell r="E426" t="str">
            <v>ENRIQUEZ, AL QUINCY</v>
          </cell>
          <cell r="F426" t="str">
            <v>March 21, 2025</v>
          </cell>
          <cell r="G426">
            <v>443620</v>
          </cell>
          <cell r="H426">
            <v>600000</v>
          </cell>
        </row>
        <row r="427">
          <cell r="D427" t="str">
            <v>ROBINSONS MALOLOS</v>
          </cell>
          <cell r="E427" t="str">
            <v>SAMPANA, JOHN MARVIN</v>
          </cell>
          <cell r="F427" t="str">
            <v>June 28, 2023</v>
          </cell>
          <cell r="G427">
            <v>842135</v>
          </cell>
          <cell r="H427">
            <v>1100000</v>
          </cell>
        </row>
        <row r="428">
          <cell r="D428" t="str">
            <v>ROBINSONS MARQUEE</v>
          </cell>
          <cell r="E428" t="str">
            <v>FAJUTAGANA, RONALD</v>
          </cell>
          <cell r="F428" t="str">
            <v>December 04, 2023</v>
          </cell>
          <cell r="G428">
            <v>353545</v>
          </cell>
          <cell r="H428">
            <v>550000</v>
          </cell>
        </row>
        <row r="429">
          <cell r="D429" t="str">
            <v>ROBINSONS METRO EAST</v>
          </cell>
          <cell r="E429" t="str">
            <v>DADOL, ANIEL</v>
          </cell>
          <cell r="F429" t="str">
            <v>February 26, 2025</v>
          </cell>
          <cell r="G429">
            <v>716445</v>
          </cell>
          <cell r="H429">
            <v>700000</v>
          </cell>
        </row>
        <row r="430">
          <cell r="D430" t="str">
            <v>ROBINSONS MEYCAUAYAN</v>
          </cell>
          <cell r="E430" t="str">
            <v>GARBIN, PATRICK JAMES N.</v>
          </cell>
          <cell r="F430" t="str">
            <v>November 07, 2023</v>
          </cell>
          <cell r="G430">
            <v>195055</v>
          </cell>
          <cell r="H430">
            <v>600000</v>
          </cell>
        </row>
        <row r="431">
          <cell r="D431" t="str">
            <v>ROBINSONS MONTALBAN</v>
          </cell>
          <cell r="E431" t="str">
            <v>BAUTISTA, LENARD</v>
          </cell>
          <cell r="F431" t="str">
            <v>May 11, 2024</v>
          </cell>
          <cell r="G431">
            <v>645080</v>
          </cell>
          <cell r="H431">
            <v>900000</v>
          </cell>
        </row>
        <row r="432">
          <cell r="D432" t="str">
            <v>ROBINSONS NORTH TACLOBAN</v>
          </cell>
          <cell r="E432" t="str">
            <v>LUMBRE, DARWIN</v>
          </cell>
          <cell r="F432">
            <v>44889</v>
          </cell>
          <cell r="G432">
            <v>637350</v>
          </cell>
          <cell r="H432">
            <v>600000</v>
          </cell>
        </row>
        <row r="433">
          <cell r="D433" t="str">
            <v>ROBINSONS NOVALICHES</v>
          </cell>
          <cell r="E433" t="str">
            <v>PADER, PATRICK</v>
          </cell>
          <cell r="F433">
            <v>41945</v>
          </cell>
          <cell r="G433">
            <v>945120</v>
          </cell>
          <cell r="H433">
            <v>950000</v>
          </cell>
        </row>
        <row r="434">
          <cell r="D434" t="str">
            <v>ROBINSONS OPUS</v>
          </cell>
          <cell r="E434" t="str">
            <v>AGRIPA, ARJAY</v>
          </cell>
          <cell r="F434" t="str">
            <v>June 06, 2025</v>
          </cell>
          <cell r="G434">
            <v>14985</v>
          </cell>
          <cell r="H434">
            <v>500000</v>
          </cell>
        </row>
        <row r="435">
          <cell r="D435" t="str">
            <v>ROBINSONS PAGADIAN</v>
          </cell>
          <cell r="E435" t="str">
            <v>MATABAT, JONNELLE</v>
          </cell>
          <cell r="F435" t="str">
            <v>March 27, 2025</v>
          </cell>
          <cell r="G435">
            <v>372750</v>
          </cell>
          <cell r="H435">
            <v>550000</v>
          </cell>
        </row>
        <row r="436">
          <cell r="D436" t="str">
            <v>ROBINSONS PALAWAN</v>
          </cell>
          <cell r="E436" t="str">
            <v xml:space="preserve">MEJORADA, PAUL BREXTER </v>
          </cell>
          <cell r="F436" t="str">
            <v>November 01, 2024</v>
          </cell>
          <cell r="G436">
            <v>248240</v>
          </cell>
          <cell r="H436">
            <v>550000</v>
          </cell>
        </row>
        <row r="437">
          <cell r="D437" t="str">
            <v>ROBINSONS PAMPANGA</v>
          </cell>
          <cell r="E437" t="str">
            <v>PABUSTAN, GIAN PAUL</v>
          </cell>
          <cell r="F437">
            <v>42864</v>
          </cell>
          <cell r="G437">
            <v>810985</v>
          </cell>
          <cell r="H437">
            <v>1100000</v>
          </cell>
        </row>
        <row r="438">
          <cell r="D438" t="str">
            <v>ROBINSONS PANGASINAN</v>
          </cell>
          <cell r="E438" t="str">
            <v>CALAGNAS, KEYSARY</v>
          </cell>
          <cell r="F438" t="str">
            <v>November 05, 2023</v>
          </cell>
          <cell r="G438">
            <v>520600</v>
          </cell>
          <cell r="H438">
            <v>600000</v>
          </cell>
        </row>
        <row r="439">
          <cell r="D439" t="str">
            <v>ROBINSONS PULILAN</v>
          </cell>
          <cell r="E439" t="str">
            <v xml:space="preserve">RUEDA, NEIL </v>
          </cell>
          <cell r="F439" t="str">
            <v>April 27, 2024</v>
          </cell>
          <cell r="G439">
            <v>360540</v>
          </cell>
          <cell r="H439">
            <v>600000</v>
          </cell>
        </row>
        <row r="440">
          <cell r="D440" t="str">
            <v>ROBINSONS REGALADO</v>
          </cell>
          <cell r="E440" t="str">
            <v>VIRAY, JEANCEFF DAVIDSON</v>
          </cell>
          <cell r="F440" t="str">
            <v>February 16, 2025</v>
          </cell>
          <cell r="G440">
            <v>414530</v>
          </cell>
          <cell r="H440">
            <v>600000</v>
          </cell>
        </row>
        <row r="441">
          <cell r="D441" t="str">
            <v>ROBINSONS RIVERBANKS</v>
          </cell>
          <cell r="E441" t="str">
            <v xml:space="preserve">VALENZUELA, ROLANDO </v>
          </cell>
          <cell r="F441">
            <v>44958</v>
          </cell>
          <cell r="G441">
            <v>612590</v>
          </cell>
          <cell r="H441">
            <v>650000</v>
          </cell>
        </row>
        <row r="442">
          <cell r="D442" t="str">
            <v>ROBINSONS SAN CARLOS</v>
          </cell>
          <cell r="E442" t="str">
            <v>MARQUEZ, CHRISTOPHER</v>
          </cell>
          <cell r="F442" t="str">
            <v>March 12, 2025</v>
          </cell>
          <cell r="G442">
            <v>348640</v>
          </cell>
          <cell r="H442">
            <v>750000</v>
          </cell>
        </row>
        <row r="443">
          <cell r="D443" t="str">
            <v>ROBINSONS SAN FRANCISCO</v>
          </cell>
          <cell r="E443" t="str">
            <v xml:space="preserve">BIAÑO, MICHAEL VINCENT  </v>
          </cell>
          <cell r="F443">
            <v>44973</v>
          </cell>
          <cell r="G443">
            <v>592075</v>
          </cell>
          <cell r="H443">
            <v>600000</v>
          </cell>
        </row>
        <row r="444">
          <cell r="D444" t="str">
            <v>ROBINSONS SANTIAGO</v>
          </cell>
          <cell r="E444" t="str">
            <v>RICOMANO, CHRISTIAN</v>
          </cell>
          <cell r="F444" t="str">
            <v>April 21, 2025</v>
          </cell>
          <cell r="G444">
            <v>226355</v>
          </cell>
          <cell r="H444">
            <v>550000</v>
          </cell>
        </row>
        <row r="445">
          <cell r="D445" t="str">
            <v>ROBINSONS SILANG</v>
          </cell>
          <cell r="E445" t="str">
            <v>BANCALE, JEFSON CLINT</v>
          </cell>
          <cell r="F445" t="str">
            <v>February 16, 2025</v>
          </cell>
          <cell r="G445">
            <v>40690</v>
          </cell>
          <cell r="H445">
            <v>600000</v>
          </cell>
        </row>
        <row r="446">
          <cell r="D446" t="str">
            <v>ROBINSONS TACLOBAN</v>
          </cell>
          <cell r="E446" t="str">
            <v xml:space="preserve">EGONIO, JOE MARI </v>
          </cell>
          <cell r="F446" t="str">
            <v>August 10, 2024</v>
          </cell>
          <cell r="G446">
            <v>657735</v>
          </cell>
          <cell r="H446">
            <v>1000000</v>
          </cell>
        </row>
        <row r="447">
          <cell r="D447" t="str">
            <v>ROBINSONS TAGUM</v>
          </cell>
          <cell r="E447" t="str">
            <v xml:space="preserve">BARLISAN, CATHERINE </v>
          </cell>
          <cell r="F447" t="str">
            <v>January 18, 2025</v>
          </cell>
          <cell r="G447">
            <v>183465</v>
          </cell>
          <cell r="H447">
            <v>550000</v>
          </cell>
        </row>
        <row r="448">
          <cell r="D448" t="str">
            <v>ROBINSONS TANAY</v>
          </cell>
          <cell r="E448" t="str">
            <v>JESUITAS, SEBASTIAN</v>
          </cell>
          <cell r="F448" t="str">
            <v>December 28, 2024</v>
          </cell>
          <cell r="G448">
            <v>414320</v>
          </cell>
          <cell r="H448">
            <v>600000</v>
          </cell>
        </row>
        <row r="449">
          <cell r="D449" t="str">
            <v>ROBINSONS TORIL</v>
          </cell>
          <cell r="E449" t="str">
            <v xml:space="preserve">TORRES, KING ELY </v>
          </cell>
          <cell r="F449" t="str">
            <v>September 14, 2023</v>
          </cell>
          <cell r="G449">
            <v>441395</v>
          </cell>
          <cell r="H449">
            <v>600000</v>
          </cell>
        </row>
        <row r="450">
          <cell r="D450" t="str">
            <v>ROBINSONS TUGUEGARAO</v>
          </cell>
          <cell r="E450" t="str">
            <v>BINARAO, JULIO</v>
          </cell>
          <cell r="F450">
            <v>43330</v>
          </cell>
          <cell r="G450">
            <v>213455</v>
          </cell>
          <cell r="H450">
            <v>1000000</v>
          </cell>
        </row>
        <row r="451">
          <cell r="D451" t="str">
            <v>ROBINSONS VALENCIA</v>
          </cell>
          <cell r="E451" t="str">
            <v xml:space="preserve">CABILAO, JOHN JEFFREY </v>
          </cell>
          <cell r="F451" t="str">
            <v>November 26, 2024</v>
          </cell>
          <cell r="G451">
            <v>314735</v>
          </cell>
          <cell r="H451">
            <v>600000</v>
          </cell>
        </row>
        <row r="452">
          <cell r="D452" t="str">
            <v>ROBINSONS VERMOSA</v>
          </cell>
          <cell r="E452" t="str">
            <v>ASIBO, JULIUS</v>
          </cell>
          <cell r="F452" t="str">
            <v>March 19, 2025</v>
          </cell>
          <cell r="G452">
            <v>526685</v>
          </cell>
          <cell r="H452">
            <v>600000</v>
          </cell>
        </row>
        <row r="453">
          <cell r="D453" t="str">
            <v>ROBINSONS VIRAC</v>
          </cell>
          <cell r="E453" t="str">
            <v>CABILOS, JOHN LESTER</v>
          </cell>
          <cell r="F453" t="str">
            <v>May 17, 2025</v>
          </cell>
          <cell r="G453">
            <v>116280</v>
          </cell>
          <cell r="H453">
            <v>550000</v>
          </cell>
        </row>
        <row r="454">
          <cell r="D454" t="str">
            <v>ROBINSONS XENTRO ROXAS</v>
          </cell>
          <cell r="E454" t="str">
            <v>CARANTO, GASPAR JR</v>
          </cell>
          <cell r="F454" t="str">
            <v>April 04, 2025</v>
          </cell>
          <cell r="G454">
            <v>234960</v>
          </cell>
          <cell r="H454">
            <v>550000</v>
          </cell>
        </row>
        <row r="455">
          <cell r="D455" t="str">
            <v>ROBINSONS ZAMBALES</v>
          </cell>
          <cell r="E455" t="str">
            <v>JOSAFAT, JOSEPH MARK</v>
          </cell>
          <cell r="F455">
            <v>43560</v>
          </cell>
          <cell r="G455">
            <v>156455</v>
          </cell>
          <cell r="H455">
            <v>600000</v>
          </cell>
        </row>
        <row r="456">
          <cell r="D456" t="str">
            <v>RRS MARKETING CALBAYOG</v>
          </cell>
          <cell r="E456" t="str">
            <v>ARNEJO, JOHN JAY</v>
          </cell>
          <cell r="F456">
            <v>45822</v>
          </cell>
          <cell r="G456">
            <v>63270</v>
          </cell>
          <cell r="H456">
            <v>311661</v>
          </cell>
        </row>
        <row r="457">
          <cell r="D457" t="str">
            <v>RRS MARKETING DAET</v>
          </cell>
          <cell r="E457" t="str">
            <v xml:space="preserve">ABIN, DARVIN </v>
          </cell>
          <cell r="F457">
            <v>45660</v>
          </cell>
          <cell r="G457">
            <v>28285</v>
          </cell>
          <cell r="H457">
            <v>550000</v>
          </cell>
        </row>
        <row r="458">
          <cell r="D458" t="str">
            <v>RRS MARKETING GOA</v>
          </cell>
          <cell r="E458" t="str">
            <v>ODIAMAR, CHRISTIAN</v>
          </cell>
          <cell r="F458">
            <v>45601</v>
          </cell>
          <cell r="G458">
            <v>238050</v>
          </cell>
          <cell r="H458">
            <v>550000</v>
          </cell>
        </row>
        <row r="459">
          <cell r="D459" t="str">
            <v>RRS MARKETING IRIGA</v>
          </cell>
          <cell r="E459" t="str">
            <v>YALDUA, JHUNY</v>
          </cell>
          <cell r="F459">
            <v>45828</v>
          </cell>
          <cell r="G459">
            <v>0</v>
          </cell>
          <cell r="H459">
            <v>550000</v>
          </cell>
        </row>
        <row r="460">
          <cell r="D460" t="str">
            <v>RRS MARKETING LEGAZPI</v>
          </cell>
          <cell r="E460" t="str">
            <v xml:space="preserve">OCBINA, JAYSON </v>
          </cell>
          <cell r="F460">
            <v>45617</v>
          </cell>
          <cell r="G460">
            <v>0</v>
          </cell>
          <cell r="H460">
            <v>550000</v>
          </cell>
        </row>
        <row r="461">
          <cell r="D461" t="str">
            <v>RRS MARKETING LIGAO</v>
          </cell>
          <cell r="E461" t="str">
            <v xml:space="preserve">CALPE, JOHN CARLO </v>
          </cell>
          <cell r="F461">
            <v>45622</v>
          </cell>
          <cell r="G461">
            <v>14695</v>
          </cell>
          <cell r="H461">
            <v>550000</v>
          </cell>
        </row>
        <row r="462">
          <cell r="D462" t="str">
            <v>RRS MARKETING NAGA</v>
          </cell>
          <cell r="E462" t="str">
            <v xml:space="preserve">FULLERO, JAYSON </v>
          </cell>
          <cell r="F462" t="str">
            <v>10/03/2025</v>
          </cell>
          <cell r="G462">
            <v>65185</v>
          </cell>
          <cell r="H462">
            <v>550000</v>
          </cell>
        </row>
        <row r="463">
          <cell r="D463" t="str">
            <v>RRS MARKETING SORSOGON</v>
          </cell>
          <cell r="E463" t="str">
            <v xml:space="preserve">ARGOTE, JULIUS </v>
          </cell>
          <cell r="F463" t="str">
            <v>07/04/2025</v>
          </cell>
          <cell r="G463">
            <v>57975</v>
          </cell>
          <cell r="H463">
            <v>550000</v>
          </cell>
        </row>
        <row r="464">
          <cell r="D464" t="str">
            <v>SAVERS BALIBAGO</v>
          </cell>
          <cell r="E464" t="str">
            <v>MANALASTAS, JAY-AR</v>
          </cell>
          <cell r="F464" t="str">
            <v>March 28, 2025</v>
          </cell>
          <cell r="G464">
            <v>558115</v>
          </cell>
          <cell r="H464">
            <v>550000</v>
          </cell>
        </row>
        <row r="465">
          <cell r="D465" t="str">
            <v>SAVERS BARRETO</v>
          </cell>
          <cell r="E465" t="str">
            <v>ARGUEZA, SHAN VREEN</v>
          </cell>
          <cell r="F465">
            <v>45313</v>
          </cell>
          <cell r="G465">
            <v>120380</v>
          </cell>
          <cell r="H465">
            <v>650000</v>
          </cell>
        </row>
        <row r="466">
          <cell r="D466" t="str">
            <v>SAVERS BATAAN 1</v>
          </cell>
          <cell r="E466" t="str">
            <v>PAGUIO, CHESTER</v>
          </cell>
          <cell r="F466">
            <v>45558</v>
          </cell>
          <cell r="G466">
            <v>173180</v>
          </cell>
          <cell r="H466">
            <v>550000</v>
          </cell>
        </row>
        <row r="467">
          <cell r="D467" t="str">
            <v>SAVERS CABANATUAN</v>
          </cell>
          <cell r="E467" t="str">
            <v>PUMEDA, ROSALIE</v>
          </cell>
          <cell r="F467">
            <v>43885</v>
          </cell>
          <cell r="G467">
            <v>99090</v>
          </cell>
          <cell r="H467">
            <v>550000</v>
          </cell>
        </row>
        <row r="468">
          <cell r="D468" t="str">
            <v>SAVERS DON BONI</v>
          </cell>
          <cell r="E468" t="str">
            <v>CALAGUAS, REYNARD</v>
          </cell>
          <cell r="F468">
            <v>44637</v>
          </cell>
          <cell r="G468">
            <v>103675</v>
          </cell>
          <cell r="H468">
            <v>550000</v>
          </cell>
        </row>
        <row r="469">
          <cell r="D469" t="str">
            <v>SAVERS GUIGUINTO</v>
          </cell>
          <cell r="E469" t="str">
            <v>DELA CRUZ, VIA</v>
          </cell>
          <cell r="F469">
            <v>45433</v>
          </cell>
          <cell r="G469">
            <v>84485</v>
          </cell>
          <cell r="H469">
            <v>600000</v>
          </cell>
        </row>
        <row r="470">
          <cell r="D470" t="str">
            <v>SAVERS HENSON</v>
          </cell>
          <cell r="E470" t="str">
            <v>PADAOAN, MENANDRO</v>
          </cell>
          <cell r="F470">
            <v>45141</v>
          </cell>
          <cell r="G470">
            <v>30580</v>
          </cell>
          <cell r="H470">
            <v>550000</v>
          </cell>
        </row>
        <row r="471">
          <cell r="D471" t="str">
            <v>SAVERS HIWAY BATAAN</v>
          </cell>
          <cell r="E471" t="str">
            <v>LICAS, LORDY</v>
          </cell>
          <cell r="F471">
            <v>45457</v>
          </cell>
          <cell r="G471">
            <v>412325</v>
          </cell>
          <cell r="H471">
            <v>201666</v>
          </cell>
        </row>
        <row r="472">
          <cell r="D472" t="str">
            <v>SAVERS ILAGAN</v>
          </cell>
          <cell r="E472" t="str">
            <v>CASTRO, JETHRO</v>
          </cell>
          <cell r="F472">
            <v>43291</v>
          </cell>
          <cell r="G472">
            <v>119675</v>
          </cell>
          <cell r="H472">
            <v>550000</v>
          </cell>
        </row>
        <row r="473">
          <cell r="D473" t="str">
            <v>SAVERS LA UNION</v>
          </cell>
          <cell r="E473" t="str">
            <v>NISPEROS, JOHN MICHAEL</v>
          </cell>
          <cell r="F473">
            <v>45040</v>
          </cell>
          <cell r="G473">
            <v>114165</v>
          </cell>
          <cell r="H473">
            <v>550000</v>
          </cell>
        </row>
        <row r="474">
          <cell r="D474" t="str">
            <v>SAVERS MABALACAT</v>
          </cell>
          <cell r="E474" t="str">
            <v>MUSNI, RAYMARK</v>
          </cell>
          <cell r="F474">
            <v>44891</v>
          </cell>
          <cell r="G474">
            <v>343830</v>
          </cell>
          <cell r="H474">
            <v>550000</v>
          </cell>
        </row>
        <row r="475">
          <cell r="D475" t="str">
            <v>SAVERS NORTH CALOOCAN</v>
          </cell>
          <cell r="E475" t="str">
            <v>COLMINAR, JERRYCO</v>
          </cell>
          <cell r="F475">
            <v>45796</v>
          </cell>
          <cell r="G475">
            <v>88480</v>
          </cell>
          <cell r="H475">
            <v>600000</v>
          </cell>
        </row>
        <row r="476">
          <cell r="D476" t="str">
            <v>SAVERS OLONGAPO</v>
          </cell>
          <cell r="E476" t="str">
            <v>FELARCA, SAMUEL</v>
          </cell>
          <cell r="F476">
            <v>45638</v>
          </cell>
          <cell r="G476">
            <v>172670</v>
          </cell>
          <cell r="H476">
            <v>650000</v>
          </cell>
        </row>
        <row r="477">
          <cell r="D477" t="str">
            <v>SAVERS PENGUE</v>
          </cell>
          <cell r="E477" t="str">
            <v>BALIGOD, JONALD</v>
          </cell>
          <cell r="F477">
            <v>44970</v>
          </cell>
          <cell r="G477">
            <v>389650</v>
          </cell>
          <cell r="H477">
            <v>600000</v>
          </cell>
        </row>
        <row r="478">
          <cell r="D478" t="str">
            <v>SAVERS PLARIDEL</v>
          </cell>
          <cell r="E478" t="str">
            <v>RAZO, JOHN CRIS</v>
          </cell>
          <cell r="F478">
            <v>45642</v>
          </cell>
          <cell r="G478">
            <v>170755</v>
          </cell>
          <cell r="H478">
            <v>600000</v>
          </cell>
        </row>
        <row r="479">
          <cell r="D479" t="str">
            <v>SAVERS SAN FERNANDO</v>
          </cell>
          <cell r="E479" t="str">
            <v>LAGASCA, OLIVER</v>
          </cell>
          <cell r="F479" t="str">
            <v>February 03, 2025</v>
          </cell>
          <cell r="G479">
            <v>91180</v>
          </cell>
          <cell r="H479">
            <v>550000</v>
          </cell>
        </row>
        <row r="480">
          <cell r="D480" t="str">
            <v>SAVERS SOUTH CALOOCAN</v>
          </cell>
          <cell r="E480" t="str">
            <v>ZAPATA, ARQUIM</v>
          </cell>
          <cell r="F480">
            <v>45307</v>
          </cell>
          <cell r="G480">
            <v>170750</v>
          </cell>
          <cell r="H480">
            <v>600000</v>
          </cell>
        </row>
        <row r="481">
          <cell r="D481" t="str">
            <v>SAVERS STA. CRUZ</v>
          </cell>
          <cell r="E481" t="str">
            <v>MORENO, LESTER</v>
          </cell>
          <cell r="F481">
            <v>45297</v>
          </cell>
          <cell r="G481">
            <v>517805</v>
          </cell>
          <cell r="H481">
            <v>600000</v>
          </cell>
        </row>
        <row r="482">
          <cell r="D482" t="str">
            <v>SAVERS UGAC</v>
          </cell>
          <cell r="E482" t="str">
            <v>GABUN, JOHN CESAR</v>
          </cell>
          <cell r="F482">
            <v>43575</v>
          </cell>
          <cell r="G482">
            <v>332130</v>
          </cell>
          <cell r="H482">
            <v>550000</v>
          </cell>
        </row>
        <row r="483">
          <cell r="D483" t="str">
            <v>SAVERS VISAYAS AVE.,</v>
          </cell>
          <cell r="E483" t="str">
            <v>VICTOR, JOHN PAUL</v>
          </cell>
          <cell r="F483">
            <v>45825</v>
          </cell>
          <cell r="G483">
            <v>369155</v>
          </cell>
          <cell r="H483">
            <v>256666</v>
          </cell>
        </row>
        <row r="484">
          <cell r="D484" t="str">
            <v>SAVERS VISAYAS AVE.,</v>
          </cell>
          <cell r="E484" t="str">
            <v>LOBIGAS, ROLAND E.</v>
          </cell>
          <cell r="F484">
            <v>43839</v>
          </cell>
          <cell r="G484">
            <v>10995</v>
          </cell>
          <cell r="H484">
            <v>300000</v>
          </cell>
        </row>
        <row r="485">
          <cell r="D485" t="str">
            <v>SCG CITI APP BACOLOD</v>
          </cell>
          <cell r="E485" t="str">
            <v>MAGBANUA, RICKY</v>
          </cell>
          <cell r="F485" t="str">
            <v>July 10, 2024</v>
          </cell>
          <cell r="G485">
            <v>1831825</v>
          </cell>
          <cell r="H485">
            <v>1800000</v>
          </cell>
        </row>
        <row r="486">
          <cell r="D486" t="str">
            <v>SIMOSA PUTIK</v>
          </cell>
          <cell r="E486" t="str">
            <v xml:space="preserve">TUBIO, GERRY </v>
          </cell>
          <cell r="F486" t="str">
            <v>July 19,2014</v>
          </cell>
          <cell r="G486">
            <v>91410</v>
          </cell>
          <cell r="H486">
            <v>550000</v>
          </cell>
        </row>
        <row r="487">
          <cell r="D487" t="str">
            <v>THE 1ST FAMILY BANILAD</v>
          </cell>
          <cell r="E487" t="str">
            <v>BRAÑA, JERRY JR.</v>
          </cell>
          <cell r="F487">
            <v>45307</v>
          </cell>
          <cell r="G487">
            <v>559530</v>
          </cell>
          <cell r="H487">
            <v>550000</v>
          </cell>
        </row>
        <row r="488">
          <cell r="D488" t="str">
            <v>THE 1ST FAMILY PARKMALL</v>
          </cell>
          <cell r="E488" t="str">
            <v>SILVANO, ROLLY JOHN</v>
          </cell>
          <cell r="F488">
            <v>45193</v>
          </cell>
          <cell r="G488">
            <v>616270</v>
          </cell>
          <cell r="H488">
            <v>1400000</v>
          </cell>
        </row>
        <row r="489">
          <cell r="D489" t="str">
            <v>VPR MARKETING LALUD</v>
          </cell>
          <cell r="E489" t="str">
            <v>TORRES, JAKE LESTER</v>
          </cell>
          <cell r="F489" t="str">
            <v>28/04/2025</v>
          </cell>
          <cell r="G489">
            <v>1138400</v>
          </cell>
          <cell r="H489">
            <v>700000</v>
          </cell>
        </row>
        <row r="490">
          <cell r="D490" t="str">
            <v>VPR MARKETING PINAMALAYAN</v>
          </cell>
          <cell r="E490" t="str">
            <v>PUDICO, DERICK JOHN</v>
          </cell>
          <cell r="F490">
            <v>45203</v>
          </cell>
          <cell r="G490">
            <v>760135</v>
          </cell>
          <cell r="H490">
            <v>550000</v>
          </cell>
        </row>
        <row r="491">
          <cell r="D491" t="str">
            <v>VPR MARKETING PUERTO GALERA</v>
          </cell>
          <cell r="E491" t="str">
            <v xml:space="preserve">CATAQUIS, MARY NATHALIE </v>
          </cell>
          <cell r="F491">
            <v>45317</v>
          </cell>
          <cell r="G491">
            <v>434980</v>
          </cell>
          <cell r="H491">
            <v>550000</v>
          </cell>
        </row>
        <row r="492">
          <cell r="D492" t="str">
            <v>VPR MARKETING ROMBLON</v>
          </cell>
          <cell r="E492" t="str">
            <v>FLORES, EG BOY</v>
          </cell>
          <cell r="F492">
            <v>45617</v>
          </cell>
          <cell r="G492">
            <v>234180</v>
          </cell>
          <cell r="H492">
            <v>550000</v>
          </cell>
        </row>
        <row r="493">
          <cell r="D493" t="str">
            <v>WELCOME HOME BINONDO</v>
          </cell>
          <cell r="E493" t="str">
            <v>ECARMA, KEVIN B.</v>
          </cell>
          <cell r="F493">
            <v>41353</v>
          </cell>
          <cell r="G493">
            <v>10894790</v>
          </cell>
          <cell r="H493">
            <v>8000000</v>
          </cell>
        </row>
        <row r="494">
          <cell r="D494" t="str">
            <v>WELCOME HOME GREENHILLS</v>
          </cell>
          <cell r="E494" t="str">
            <v>FLORES, JERRY D.</v>
          </cell>
          <cell r="F494">
            <v>41596</v>
          </cell>
          <cell r="G494">
            <v>10446450</v>
          </cell>
          <cell r="H494">
            <v>9500000</v>
          </cell>
        </row>
        <row r="495">
          <cell r="D495" t="str">
            <v>WESTERN BATANGAS</v>
          </cell>
          <cell r="E495" t="str">
            <v>SALENDREZ, MARK JOSEPH</v>
          </cell>
          <cell r="F495" t="str">
            <v>February 19, 2024</v>
          </cell>
          <cell r="G495">
            <v>431910</v>
          </cell>
          <cell r="H495">
            <v>800000</v>
          </cell>
        </row>
        <row r="496">
          <cell r="D496" t="str">
            <v>WESTERN CALOOCAN</v>
          </cell>
          <cell r="E496" t="str">
            <v>SEGOVIA, KEM</v>
          </cell>
          <cell r="F496">
            <v>45190</v>
          </cell>
          <cell r="G496">
            <v>516805</v>
          </cell>
          <cell r="H496">
            <v>1300000</v>
          </cell>
        </row>
        <row r="497">
          <cell r="D497" t="str">
            <v>WESTERN COMMONWEALTH</v>
          </cell>
          <cell r="E497" t="str">
            <v>LOBIGAS, ROLAND</v>
          </cell>
          <cell r="F497" t="str">
            <v>June 16, 2025</v>
          </cell>
          <cell r="G497">
            <v>626470</v>
          </cell>
          <cell r="H497">
            <v>607000</v>
          </cell>
        </row>
        <row r="498">
          <cell r="D498" t="str">
            <v>WESTERN COMMONWEALTH</v>
          </cell>
          <cell r="E498" t="str">
            <v>MAHAYHAY, GEYAN</v>
          </cell>
          <cell r="F498" t="str">
            <v>June 22, 2024</v>
          </cell>
          <cell r="G498">
            <v>285630</v>
          </cell>
          <cell r="H498">
            <v>693000</v>
          </cell>
        </row>
        <row r="499">
          <cell r="D499" t="str">
            <v>WESTERN FAIRVIEW TERRACES</v>
          </cell>
          <cell r="E499" t="str">
            <v xml:space="preserve">CASEDA, CARLO VINCENT </v>
          </cell>
          <cell r="F499">
            <v>44987</v>
          </cell>
          <cell r="G499">
            <v>959815</v>
          </cell>
          <cell r="H499">
            <v>1300000</v>
          </cell>
        </row>
        <row r="500">
          <cell r="D500" t="str">
            <v>WESTERN FARMERS PLAZA</v>
          </cell>
          <cell r="E500" t="str">
            <v xml:space="preserve">SERFA JUAN, JOSEPH </v>
          </cell>
          <cell r="F500">
            <v>45082</v>
          </cell>
          <cell r="G500">
            <v>1100025</v>
          </cell>
          <cell r="H500">
            <v>1300000</v>
          </cell>
        </row>
        <row r="501">
          <cell r="D501" t="str">
            <v>WESTERN FESTIVAL</v>
          </cell>
          <cell r="E501" t="str">
            <v xml:space="preserve">GABELIÑO, ROBERT </v>
          </cell>
          <cell r="F501">
            <v>41003</v>
          </cell>
          <cell r="G501">
            <v>468900</v>
          </cell>
          <cell r="H501">
            <v>1500000</v>
          </cell>
        </row>
        <row r="502">
          <cell r="D502" t="str">
            <v>WESTERN FISHERMALL</v>
          </cell>
          <cell r="E502" t="str">
            <v>PARULAN, ANTONIO JR.</v>
          </cell>
          <cell r="F502">
            <v>44579</v>
          </cell>
          <cell r="G502">
            <v>1141990</v>
          </cell>
          <cell r="H502">
            <v>1600000</v>
          </cell>
        </row>
        <row r="503">
          <cell r="D503" t="str">
            <v>WESTERN IMUS-ANABU</v>
          </cell>
          <cell r="E503" t="str">
            <v>GOHOL , ARIEL</v>
          </cell>
          <cell r="F503">
            <v>44988</v>
          </cell>
          <cell r="G503">
            <v>660325</v>
          </cell>
          <cell r="H503">
            <v>1150000</v>
          </cell>
        </row>
        <row r="504">
          <cell r="D504" t="str">
            <v>WESTERN KAWIT</v>
          </cell>
          <cell r="E504" t="str">
            <v>ANGEL, ZYRENZ</v>
          </cell>
          <cell r="F504">
            <v>44958</v>
          </cell>
          <cell r="G504">
            <v>182460</v>
          </cell>
          <cell r="H504">
            <v>1100000</v>
          </cell>
        </row>
        <row r="505">
          <cell r="D505" t="str">
            <v>WESTERN LAS PINAS</v>
          </cell>
          <cell r="E505" t="str">
            <v xml:space="preserve">OLIVIANO, JASON  </v>
          </cell>
          <cell r="F505" t="str">
            <v>August 01, 2023</v>
          </cell>
          <cell r="G505">
            <v>827860</v>
          </cell>
          <cell r="H505">
            <v>1300000</v>
          </cell>
        </row>
        <row r="506">
          <cell r="D506" t="str">
            <v>WESTERN MAKATI</v>
          </cell>
          <cell r="E506" t="str">
            <v>ABACA, CARLOS JR.</v>
          </cell>
          <cell r="F506" t="str">
            <v>August 28, 2024</v>
          </cell>
          <cell r="G506">
            <v>911070</v>
          </cell>
          <cell r="H506">
            <v>1200000</v>
          </cell>
        </row>
        <row r="507">
          <cell r="D507" t="str">
            <v>WESTERN MEGAMALL</v>
          </cell>
          <cell r="E507" t="str">
            <v>LOPEZ, ARCHIE ABE</v>
          </cell>
          <cell r="F507" t="str">
            <v>February 06, 2024</v>
          </cell>
          <cell r="G507">
            <v>1477285</v>
          </cell>
          <cell r="H507">
            <v>1600000</v>
          </cell>
        </row>
        <row r="508">
          <cell r="D508" t="str">
            <v>WESTERN MOLINO</v>
          </cell>
          <cell r="E508" t="str">
            <v xml:space="preserve">GARCIA, ROLAND </v>
          </cell>
          <cell r="F508">
            <v>42821</v>
          </cell>
          <cell r="G508">
            <v>981770</v>
          </cell>
          <cell r="H508">
            <v>1100000</v>
          </cell>
        </row>
        <row r="509">
          <cell r="D509" t="str">
            <v>WESTERN P. TUAZON</v>
          </cell>
          <cell r="E509" t="str">
            <v>JOLANGCOB, REGIE</v>
          </cell>
          <cell r="F509">
            <v>44408</v>
          </cell>
          <cell r="G509">
            <v>4829110</v>
          </cell>
          <cell r="H509">
            <v>2100000</v>
          </cell>
        </row>
        <row r="510">
          <cell r="D510" t="str">
            <v>WESTERN PAMPANGA</v>
          </cell>
          <cell r="E510" t="str">
            <v xml:space="preserve">LIONGSON, MARK </v>
          </cell>
          <cell r="F510" t="str">
            <v>August 09, 2023</v>
          </cell>
          <cell r="G510">
            <v>585075</v>
          </cell>
          <cell r="H510">
            <v>900000</v>
          </cell>
        </row>
        <row r="511">
          <cell r="D511" t="str">
            <v>WESTERN RECTO</v>
          </cell>
          <cell r="E511" t="str">
            <v>MATEO, RAFAEL</v>
          </cell>
          <cell r="F511">
            <v>42471</v>
          </cell>
          <cell r="G511">
            <v>1990680</v>
          </cell>
          <cell r="H511">
            <v>1700000</v>
          </cell>
        </row>
        <row r="512">
          <cell r="D512" t="str">
            <v>WESTERN STA. LUCIA</v>
          </cell>
          <cell r="E512" t="str">
            <v>DETRAN, ADONIS</v>
          </cell>
          <cell r="F512" t="str">
            <v>August 30, 2017</v>
          </cell>
          <cell r="G512">
            <v>1078615</v>
          </cell>
          <cell r="H512">
            <v>1500000</v>
          </cell>
        </row>
        <row r="513">
          <cell r="D513" t="str">
            <v>WESTERN TRINOMA</v>
          </cell>
          <cell r="E513" t="str">
            <v xml:space="preserve">BERNAL, RALPH LORENZ </v>
          </cell>
          <cell r="F513" t="str">
            <v>October 10, 2024</v>
          </cell>
          <cell r="G513">
            <v>1266790</v>
          </cell>
          <cell r="H513">
            <v>1050000</v>
          </cell>
        </row>
        <row r="514">
          <cell r="D514" t="str">
            <v>WESTERN UPTOWN</v>
          </cell>
          <cell r="E514" t="str">
            <v xml:space="preserve">CABAYACRUZ, ALFIE </v>
          </cell>
          <cell r="F514">
            <v>43625</v>
          </cell>
          <cell r="G514">
            <v>941590</v>
          </cell>
          <cell r="H514">
            <v>1100000</v>
          </cell>
        </row>
        <row r="515">
          <cell r="D515" t="str">
            <v>WILLY &amp; SONS BATANGAS</v>
          </cell>
          <cell r="E515" t="str">
            <v>MERCADO, ERIC</v>
          </cell>
          <cell r="F515">
            <v>45832</v>
          </cell>
          <cell r="G515">
            <v>0</v>
          </cell>
          <cell r="H515">
            <v>128333</v>
          </cell>
        </row>
        <row r="516">
          <cell r="D516" t="str">
            <v>WILLY &amp; SONS DAET</v>
          </cell>
          <cell r="E516" t="str">
            <v xml:space="preserve">ABINA, MARK JUNLER </v>
          </cell>
          <cell r="F516">
            <v>45621</v>
          </cell>
          <cell r="G516">
            <v>332330</v>
          </cell>
          <cell r="H516">
            <v>550000</v>
          </cell>
        </row>
        <row r="517">
          <cell r="D517" t="str">
            <v>WILLY &amp; SONS GOA</v>
          </cell>
          <cell r="E517" t="str">
            <v xml:space="preserve">CAMENSE, JERALD </v>
          </cell>
          <cell r="F517">
            <v>45698</v>
          </cell>
          <cell r="G517">
            <v>119060</v>
          </cell>
          <cell r="H517">
            <v>550000</v>
          </cell>
        </row>
        <row r="518">
          <cell r="D518" t="str">
            <v>WILLY &amp; SONS NAGA</v>
          </cell>
          <cell r="E518" t="str">
            <v>MAHAYHAY, GEYAN</v>
          </cell>
          <cell r="F518">
            <v>45834</v>
          </cell>
          <cell r="G518">
            <v>0</v>
          </cell>
          <cell r="H518">
            <v>91667</v>
          </cell>
        </row>
        <row r="519">
          <cell r="D519" t="str">
            <v>WILLY &amp; SONS TABACO</v>
          </cell>
          <cell r="E519" t="str">
            <v xml:space="preserve">BONGAYAN, JOHN MARK </v>
          </cell>
          <cell r="F519">
            <v>45674</v>
          </cell>
          <cell r="G519">
            <v>30990</v>
          </cell>
          <cell r="H519">
            <v>550000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 TARGET W GROUP"/>
    </sheetNames>
    <sheetDataSet>
      <sheetData sheetId="0">
        <row r="14">
          <cell r="G14">
            <v>9176017.8710000012</v>
          </cell>
          <cell r="J14">
            <v>7660256.7235000003</v>
          </cell>
        </row>
        <row r="15">
          <cell r="J15">
            <v>8074324.6545000002</v>
          </cell>
        </row>
        <row r="16">
          <cell r="J16">
            <v>4968815.1720000003</v>
          </cell>
        </row>
        <row r="18">
          <cell r="J18">
            <v>23088649.938000001</v>
          </cell>
        </row>
        <row r="19">
          <cell r="J19">
            <v>14582305.223999999</v>
          </cell>
        </row>
        <row r="20">
          <cell r="J20">
            <v>2835448.2380000004</v>
          </cell>
        </row>
        <row r="63">
          <cell r="J63">
            <v>1291112.7</v>
          </cell>
        </row>
        <row r="64">
          <cell r="J64">
            <v>372465.8</v>
          </cell>
        </row>
        <row r="69">
          <cell r="J69">
            <v>3201569.3360000001</v>
          </cell>
        </row>
        <row r="70">
          <cell r="J70">
            <v>2515518.764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BV739"/>
  <sheetViews>
    <sheetView tabSelected="1" zoomScale="85" zoomScaleNormal="85" workbookViewId="0">
      <pane xSplit="3" ySplit="2" topLeftCell="BQ3" activePane="bottomRight" state="frozen"/>
      <selection pane="topRight" activeCell="BB1" sqref="BB1"/>
      <selection pane="bottomLeft" activeCell="A177" sqref="A177"/>
      <selection pane="bottomRight" activeCell="BQ3" sqref="BQ3"/>
    </sheetView>
  </sheetViews>
  <sheetFormatPr defaultColWidth="8.6640625" defaultRowHeight="15.6"/>
  <cols>
    <col min="1" max="1" width="7.33203125" style="70" customWidth="1"/>
    <col min="2" max="2" width="0" style="71" hidden="1" customWidth="1"/>
    <col min="3" max="3" width="41.33203125" style="72" customWidth="1"/>
    <col min="4" max="4" width="12.77734375" style="73" hidden="1" customWidth="1"/>
    <col min="5" max="5" width="12.44140625" style="73" hidden="1" customWidth="1"/>
    <col min="6" max="6" width="9.109375" style="74" hidden="1" customWidth="1"/>
    <col min="7" max="8" width="12.77734375" style="73" hidden="1" customWidth="1"/>
    <col min="9" max="9" width="9.109375" style="74" hidden="1" customWidth="1"/>
    <col min="10" max="10" width="12.44140625" style="73" hidden="1" customWidth="1"/>
    <col min="11" max="11" width="12.77734375" style="73" hidden="1" customWidth="1"/>
    <col min="12" max="12" width="9.109375" style="74" hidden="1" customWidth="1"/>
    <col min="13" max="14" width="12.77734375" style="73" hidden="1" customWidth="1"/>
    <col min="15" max="15" width="9.109375" style="74" hidden="1" customWidth="1"/>
    <col min="16" max="16" width="12.77734375" style="73" hidden="1" customWidth="1"/>
    <col min="17" max="17" width="11.6640625" style="73" hidden="1" customWidth="1"/>
    <col min="18" max="18" width="9.109375" style="74" hidden="1" customWidth="1"/>
    <col min="19" max="20" width="11.6640625" style="73" hidden="1" customWidth="1"/>
    <col min="21" max="21" width="9.109375" style="74" hidden="1" customWidth="1"/>
    <col min="22" max="23" width="11.6640625" style="73" hidden="1" customWidth="1"/>
    <col min="24" max="24" width="9.109375" style="74" hidden="1" customWidth="1"/>
    <col min="25" max="26" width="11.6640625" style="73" hidden="1" customWidth="1"/>
    <col min="27" max="27" width="9.109375" style="74" hidden="1" customWidth="1"/>
    <col min="28" max="29" width="11.33203125" style="73" hidden="1" customWidth="1"/>
    <col min="30" max="30" width="9.109375" style="74" hidden="1" customWidth="1"/>
    <col min="31" max="32" width="12.44140625" style="73" hidden="1" customWidth="1"/>
    <col min="33" max="33" width="9.109375" style="74" hidden="1" customWidth="1"/>
    <col min="34" max="35" width="11.6640625" style="73" hidden="1" customWidth="1"/>
    <col min="36" max="36" width="9.109375" style="74" hidden="1" customWidth="1"/>
    <col min="37" max="38" width="11.6640625" style="73" hidden="1" customWidth="1"/>
    <col min="39" max="39" width="8.21875" style="74" hidden="1" customWidth="1"/>
    <col min="40" max="41" width="14.6640625" style="70" hidden="1" customWidth="1"/>
    <col min="42" max="42" width="14.6640625" style="74" hidden="1" customWidth="1"/>
    <col min="43" max="44" width="14.6640625" style="73" hidden="1" customWidth="1"/>
    <col min="45" max="45" width="14.6640625" style="74" hidden="1" customWidth="1"/>
    <col min="46" max="47" width="14.6640625" style="73" hidden="1" customWidth="1"/>
    <col min="48" max="48" width="14.6640625" style="74" hidden="1" customWidth="1"/>
    <col min="49" max="50" width="14.6640625" style="92" hidden="1" customWidth="1"/>
    <col min="51" max="51" width="14.6640625" style="93" hidden="1" customWidth="1"/>
    <col min="52" max="53" width="14.6640625" style="92" hidden="1" customWidth="1"/>
    <col min="54" max="54" width="14.6640625" style="93" hidden="1" customWidth="1"/>
    <col min="55" max="56" width="14.6640625" style="92" hidden="1" customWidth="1"/>
    <col min="57" max="57" width="14.6640625" style="93" hidden="1" customWidth="1"/>
    <col min="58" max="58" width="14.6640625" style="78" hidden="1" customWidth="1"/>
    <col min="59" max="59" width="14.6640625" style="79" hidden="1" customWidth="1"/>
    <col min="60" max="60" width="14.6640625" style="70" hidden="1" customWidth="1"/>
    <col min="61" max="61" width="14.6640625" style="77" hidden="1" customWidth="1"/>
    <col min="62" max="62" width="12.77734375" style="235" hidden="1" customWidth="1"/>
    <col min="63" max="63" width="12.77734375" style="238" hidden="1" customWidth="1"/>
    <col min="64" max="64" width="22.44140625" style="97" hidden="1" customWidth="1"/>
    <col min="65" max="65" width="14" style="98" hidden="1" customWidth="1"/>
    <col min="66" max="66" width="12.77734375" style="85" hidden="1" customWidth="1"/>
    <col min="67" max="67" width="12.77734375" style="86" hidden="1" customWidth="1"/>
    <col min="68" max="68" width="11.33203125" style="87" hidden="1" customWidth="1"/>
    <col min="69" max="69" width="13.44140625" style="237" customWidth="1"/>
    <col min="70" max="70" width="12.88671875" style="102" customWidth="1"/>
    <col min="71" max="71" width="8.88671875" style="103" bestFit="1" customWidth="1"/>
    <col min="72" max="72" width="11.6640625" style="91" bestFit="1" customWidth="1"/>
    <col min="73" max="73" width="8.6640625" style="91"/>
    <col min="74" max="74" width="11.6640625" style="91" bestFit="1" customWidth="1"/>
    <col min="75" max="270" width="8.6640625" style="91"/>
    <col min="271" max="271" width="7.33203125" style="91" customWidth="1"/>
    <col min="272" max="272" width="0" style="91" hidden="1" customWidth="1"/>
    <col min="273" max="273" width="41.33203125" style="91" customWidth="1"/>
    <col min="274" max="318" width="0" style="91" hidden="1" customWidth="1"/>
    <col min="319" max="320" width="17" style="91" customWidth="1"/>
    <col min="321" max="323" width="0" style="91" hidden="1" customWidth="1"/>
    <col min="324" max="324" width="13.44140625" style="91" customWidth="1"/>
    <col min="325" max="325" width="12.88671875" style="91" customWidth="1"/>
    <col min="326" max="326" width="8.88671875" style="91" bestFit="1" customWidth="1"/>
    <col min="327" max="327" width="11.5546875" style="91" customWidth="1"/>
    <col min="328" max="328" width="10.6640625" style="91" bestFit="1" customWidth="1"/>
    <col min="329" max="526" width="8.6640625" style="91"/>
    <col min="527" max="527" width="7.33203125" style="91" customWidth="1"/>
    <col min="528" max="528" width="0" style="91" hidden="1" customWidth="1"/>
    <col min="529" max="529" width="41.33203125" style="91" customWidth="1"/>
    <col min="530" max="574" width="0" style="91" hidden="1" customWidth="1"/>
    <col min="575" max="576" width="17" style="91" customWidth="1"/>
    <col min="577" max="579" width="0" style="91" hidden="1" customWidth="1"/>
    <col min="580" max="580" width="13.44140625" style="91" customWidth="1"/>
    <col min="581" max="581" width="12.88671875" style="91" customWidth="1"/>
    <col min="582" max="582" width="8.88671875" style="91" bestFit="1" customWidth="1"/>
    <col min="583" max="583" width="11.5546875" style="91" customWidth="1"/>
    <col min="584" max="584" width="10.6640625" style="91" bestFit="1" customWidth="1"/>
    <col min="585" max="782" width="8.6640625" style="91"/>
    <col min="783" max="783" width="7.33203125" style="91" customWidth="1"/>
    <col min="784" max="784" width="0" style="91" hidden="1" customWidth="1"/>
    <col min="785" max="785" width="41.33203125" style="91" customWidth="1"/>
    <col min="786" max="830" width="0" style="91" hidden="1" customWidth="1"/>
    <col min="831" max="832" width="17" style="91" customWidth="1"/>
    <col min="833" max="835" width="0" style="91" hidden="1" customWidth="1"/>
    <col min="836" max="836" width="13.44140625" style="91" customWidth="1"/>
    <col min="837" max="837" width="12.88671875" style="91" customWidth="1"/>
    <col min="838" max="838" width="8.88671875" style="91" bestFit="1" customWidth="1"/>
    <col min="839" max="839" width="11.5546875" style="91" customWidth="1"/>
    <col min="840" max="840" width="10.6640625" style="91" bestFit="1" customWidth="1"/>
    <col min="841" max="1038" width="8.6640625" style="91"/>
    <col min="1039" max="1039" width="7.33203125" style="91" customWidth="1"/>
    <col min="1040" max="1040" width="0" style="91" hidden="1" customWidth="1"/>
    <col min="1041" max="1041" width="41.33203125" style="91" customWidth="1"/>
    <col min="1042" max="1086" width="0" style="91" hidden="1" customWidth="1"/>
    <col min="1087" max="1088" width="17" style="91" customWidth="1"/>
    <col min="1089" max="1091" width="0" style="91" hidden="1" customWidth="1"/>
    <col min="1092" max="1092" width="13.44140625" style="91" customWidth="1"/>
    <col min="1093" max="1093" width="12.88671875" style="91" customWidth="1"/>
    <col min="1094" max="1094" width="8.88671875" style="91" bestFit="1" customWidth="1"/>
    <col min="1095" max="1095" width="11.5546875" style="91" customWidth="1"/>
    <col min="1096" max="1096" width="10.6640625" style="91" bestFit="1" customWidth="1"/>
    <col min="1097" max="1294" width="8.6640625" style="91"/>
    <col min="1295" max="1295" width="7.33203125" style="91" customWidth="1"/>
    <col min="1296" max="1296" width="0" style="91" hidden="1" customWidth="1"/>
    <col min="1297" max="1297" width="41.33203125" style="91" customWidth="1"/>
    <col min="1298" max="1342" width="0" style="91" hidden="1" customWidth="1"/>
    <col min="1343" max="1344" width="17" style="91" customWidth="1"/>
    <col min="1345" max="1347" width="0" style="91" hidden="1" customWidth="1"/>
    <col min="1348" max="1348" width="13.44140625" style="91" customWidth="1"/>
    <col min="1349" max="1349" width="12.88671875" style="91" customWidth="1"/>
    <col min="1350" max="1350" width="8.88671875" style="91" bestFit="1" customWidth="1"/>
    <col min="1351" max="1351" width="11.5546875" style="91" customWidth="1"/>
    <col min="1352" max="1352" width="10.6640625" style="91" bestFit="1" customWidth="1"/>
    <col min="1353" max="1550" width="8.6640625" style="91"/>
    <col min="1551" max="1551" width="7.33203125" style="91" customWidth="1"/>
    <col min="1552" max="1552" width="0" style="91" hidden="1" customWidth="1"/>
    <col min="1553" max="1553" width="41.33203125" style="91" customWidth="1"/>
    <col min="1554" max="1598" width="0" style="91" hidden="1" customWidth="1"/>
    <col min="1599" max="1600" width="17" style="91" customWidth="1"/>
    <col min="1601" max="1603" width="0" style="91" hidden="1" customWidth="1"/>
    <col min="1604" max="1604" width="13.44140625" style="91" customWidth="1"/>
    <col min="1605" max="1605" width="12.88671875" style="91" customWidth="1"/>
    <col min="1606" max="1606" width="8.88671875" style="91" bestFit="1" customWidth="1"/>
    <col min="1607" max="1607" width="11.5546875" style="91" customWidth="1"/>
    <col min="1608" max="1608" width="10.6640625" style="91" bestFit="1" customWidth="1"/>
    <col min="1609" max="1806" width="8.6640625" style="91"/>
    <col min="1807" max="1807" width="7.33203125" style="91" customWidth="1"/>
    <col min="1808" max="1808" width="0" style="91" hidden="1" customWidth="1"/>
    <col min="1809" max="1809" width="41.33203125" style="91" customWidth="1"/>
    <col min="1810" max="1854" width="0" style="91" hidden="1" customWidth="1"/>
    <col min="1855" max="1856" width="17" style="91" customWidth="1"/>
    <col min="1857" max="1859" width="0" style="91" hidden="1" customWidth="1"/>
    <col min="1860" max="1860" width="13.44140625" style="91" customWidth="1"/>
    <col min="1861" max="1861" width="12.88671875" style="91" customWidth="1"/>
    <col min="1862" max="1862" width="8.88671875" style="91" bestFit="1" customWidth="1"/>
    <col min="1863" max="1863" width="11.5546875" style="91" customWidth="1"/>
    <col min="1864" max="1864" width="10.6640625" style="91" bestFit="1" customWidth="1"/>
    <col min="1865" max="2062" width="8.6640625" style="91"/>
    <col min="2063" max="2063" width="7.33203125" style="91" customWidth="1"/>
    <col min="2064" max="2064" width="0" style="91" hidden="1" customWidth="1"/>
    <col min="2065" max="2065" width="41.33203125" style="91" customWidth="1"/>
    <col min="2066" max="2110" width="0" style="91" hidden="1" customWidth="1"/>
    <col min="2111" max="2112" width="17" style="91" customWidth="1"/>
    <col min="2113" max="2115" width="0" style="91" hidden="1" customWidth="1"/>
    <col min="2116" max="2116" width="13.44140625" style="91" customWidth="1"/>
    <col min="2117" max="2117" width="12.88671875" style="91" customWidth="1"/>
    <col min="2118" max="2118" width="8.88671875" style="91" bestFit="1" customWidth="1"/>
    <col min="2119" max="2119" width="11.5546875" style="91" customWidth="1"/>
    <col min="2120" max="2120" width="10.6640625" style="91" bestFit="1" customWidth="1"/>
    <col min="2121" max="2318" width="8.6640625" style="91"/>
    <col min="2319" max="2319" width="7.33203125" style="91" customWidth="1"/>
    <col min="2320" max="2320" width="0" style="91" hidden="1" customWidth="1"/>
    <col min="2321" max="2321" width="41.33203125" style="91" customWidth="1"/>
    <col min="2322" max="2366" width="0" style="91" hidden="1" customWidth="1"/>
    <col min="2367" max="2368" width="17" style="91" customWidth="1"/>
    <col min="2369" max="2371" width="0" style="91" hidden="1" customWidth="1"/>
    <col min="2372" max="2372" width="13.44140625" style="91" customWidth="1"/>
    <col min="2373" max="2373" width="12.88671875" style="91" customWidth="1"/>
    <col min="2374" max="2374" width="8.88671875" style="91" bestFit="1" customWidth="1"/>
    <col min="2375" max="2375" width="11.5546875" style="91" customWidth="1"/>
    <col min="2376" max="2376" width="10.6640625" style="91" bestFit="1" customWidth="1"/>
    <col min="2377" max="2574" width="8.6640625" style="91"/>
    <col min="2575" max="2575" width="7.33203125" style="91" customWidth="1"/>
    <col min="2576" max="2576" width="0" style="91" hidden="1" customWidth="1"/>
    <col min="2577" max="2577" width="41.33203125" style="91" customWidth="1"/>
    <col min="2578" max="2622" width="0" style="91" hidden="1" customWidth="1"/>
    <col min="2623" max="2624" width="17" style="91" customWidth="1"/>
    <col min="2625" max="2627" width="0" style="91" hidden="1" customWidth="1"/>
    <col min="2628" max="2628" width="13.44140625" style="91" customWidth="1"/>
    <col min="2629" max="2629" width="12.88671875" style="91" customWidth="1"/>
    <col min="2630" max="2630" width="8.88671875" style="91" bestFit="1" customWidth="1"/>
    <col min="2631" max="2631" width="11.5546875" style="91" customWidth="1"/>
    <col min="2632" max="2632" width="10.6640625" style="91" bestFit="1" customWidth="1"/>
    <col min="2633" max="2830" width="8.6640625" style="91"/>
    <col min="2831" max="2831" width="7.33203125" style="91" customWidth="1"/>
    <col min="2832" max="2832" width="0" style="91" hidden="1" customWidth="1"/>
    <col min="2833" max="2833" width="41.33203125" style="91" customWidth="1"/>
    <col min="2834" max="2878" width="0" style="91" hidden="1" customWidth="1"/>
    <col min="2879" max="2880" width="17" style="91" customWidth="1"/>
    <col min="2881" max="2883" width="0" style="91" hidden="1" customWidth="1"/>
    <col min="2884" max="2884" width="13.44140625" style="91" customWidth="1"/>
    <col min="2885" max="2885" width="12.88671875" style="91" customWidth="1"/>
    <col min="2886" max="2886" width="8.88671875" style="91" bestFit="1" customWidth="1"/>
    <col min="2887" max="2887" width="11.5546875" style="91" customWidth="1"/>
    <col min="2888" max="2888" width="10.6640625" style="91" bestFit="1" customWidth="1"/>
    <col min="2889" max="3086" width="8.6640625" style="91"/>
    <col min="3087" max="3087" width="7.33203125" style="91" customWidth="1"/>
    <col min="3088" max="3088" width="0" style="91" hidden="1" customWidth="1"/>
    <col min="3089" max="3089" width="41.33203125" style="91" customWidth="1"/>
    <col min="3090" max="3134" width="0" style="91" hidden="1" customWidth="1"/>
    <col min="3135" max="3136" width="17" style="91" customWidth="1"/>
    <col min="3137" max="3139" width="0" style="91" hidden="1" customWidth="1"/>
    <col min="3140" max="3140" width="13.44140625" style="91" customWidth="1"/>
    <col min="3141" max="3141" width="12.88671875" style="91" customWidth="1"/>
    <col min="3142" max="3142" width="8.88671875" style="91" bestFit="1" customWidth="1"/>
    <col min="3143" max="3143" width="11.5546875" style="91" customWidth="1"/>
    <col min="3144" max="3144" width="10.6640625" style="91" bestFit="1" customWidth="1"/>
    <col min="3145" max="3342" width="8.6640625" style="91"/>
    <col min="3343" max="3343" width="7.33203125" style="91" customWidth="1"/>
    <col min="3344" max="3344" width="0" style="91" hidden="1" customWidth="1"/>
    <col min="3345" max="3345" width="41.33203125" style="91" customWidth="1"/>
    <col min="3346" max="3390" width="0" style="91" hidden="1" customWidth="1"/>
    <col min="3391" max="3392" width="17" style="91" customWidth="1"/>
    <col min="3393" max="3395" width="0" style="91" hidden="1" customWidth="1"/>
    <col min="3396" max="3396" width="13.44140625" style="91" customWidth="1"/>
    <col min="3397" max="3397" width="12.88671875" style="91" customWidth="1"/>
    <col min="3398" max="3398" width="8.88671875" style="91" bestFit="1" customWidth="1"/>
    <col min="3399" max="3399" width="11.5546875" style="91" customWidth="1"/>
    <col min="3400" max="3400" width="10.6640625" style="91" bestFit="1" customWidth="1"/>
    <col min="3401" max="3598" width="8.6640625" style="91"/>
    <col min="3599" max="3599" width="7.33203125" style="91" customWidth="1"/>
    <col min="3600" max="3600" width="0" style="91" hidden="1" customWidth="1"/>
    <col min="3601" max="3601" width="41.33203125" style="91" customWidth="1"/>
    <col min="3602" max="3646" width="0" style="91" hidden="1" customWidth="1"/>
    <col min="3647" max="3648" width="17" style="91" customWidth="1"/>
    <col min="3649" max="3651" width="0" style="91" hidden="1" customWidth="1"/>
    <col min="3652" max="3652" width="13.44140625" style="91" customWidth="1"/>
    <col min="3653" max="3653" width="12.88671875" style="91" customWidth="1"/>
    <col min="3654" max="3654" width="8.88671875" style="91" bestFit="1" customWidth="1"/>
    <col min="3655" max="3655" width="11.5546875" style="91" customWidth="1"/>
    <col min="3656" max="3656" width="10.6640625" style="91" bestFit="1" customWidth="1"/>
    <col min="3657" max="3854" width="8.6640625" style="91"/>
    <col min="3855" max="3855" width="7.33203125" style="91" customWidth="1"/>
    <col min="3856" max="3856" width="0" style="91" hidden="1" customWidth="1"/>
    <col min="3857" max="3857" width="41.33203125" style="91" customWidth="1"/>
    <col min="3858" max="3902" width="0" style="91" hidden="1" customWidth="1"/>
    <col min="3903" max="3904" width="17" style="91" customWidth="1"/>
    <col min="3905" max="3907" width="0" style="91" hidden="1" customWidth="1"/>
    <col min="3908" max="3908" width="13.44140625" style="91" customWidth="1"/>
    <col min="3909" max="3909" width="12.88671875" style="91" customWidth="1"/>
    <col min="3910" max="3910" width="8.88671875" style="91" bestFit="1" customWidth="1"/>
    <col min="3911" max="3911" width="11.5546875" style="91" customWidth="1"/>
    <col min="3912" max="3912" width="10.6640625" style="91" bestFit="1" customWidth="1"/>
    <col min="3913" max="4110" width="8.6640625" style="91"/>
    <col min="4111" max="4111" width="7.33203125" style="91" customWidth="1"/>
    <col min="4112" max="4112" width="0" style="91" hidden="1" customWidth="1"/>
    <col min="4113" max="4113" width="41.33203125" style="91" customWidth="1"/>
    <col min="4114" max="4158" width="0" style="91" hidden="1" customWidth="1"/>
    <col min="4159" max="4160" width="17" style="91" customWidth="1"/>
    <col min="4161" max="4163" width="0" style="91" hidden="1" customWidth="1"/>
    <col min="4164" max="4164" width="13.44140625" style="91" customWidth="1"/>
    <col min="4165" max="4165" width="12.88671875" style="91" customWidth="1"/>
    <col min="4166" max="4166" width="8.88671875" style="91" bestFit="1" customWidth="1"/>
    <col min="4167" max="4167" width="11.5546875" style="91" customWidth="1"/>
    <col min="4168" max="4168" width="10.6640625" style="91" bestFit="1" customWidth="1"/>
    <col min="4169" max="4366" width="8.6640625" style="91"/>
    <col min="4367" max="4367" width="7.33203125" style="91" customWidth="1"/>
    <col min="4368" max="4368" width="0" style="91" hidden="1" customWidth="1"/>
    <col min="4369" max="4369" width="41.33203125" style="91" customWidth="1"/>
    <col min="4370" max="4414" width="0" style="91" hidden="1" customWidth="1"/>
    <col min="4415" max="4416" width="17" style="91" customWidth="1"/>
    <col min="4417" max="4419" width="0" style="91" hidden="1" customWidth="1"/>
    <col min="4420" max="4420" width="13.44140625" style="91" customWidth="1"/>
    <col min="4421" max="4421" width="12.88671875" style="91" customWidth="1"/>
    <col min="4422" max="4422" width="8.88671875" style="91" bestFit="1" customWidth="1"/>
    <col min="4423" max="4423" width="11.5546875" style="91" customWidth="1"/>
    <col min="4424" max="4424" width="10.6640625" style="91" bestFit="1" customWidth="1"/>
    <col min="4425" max="4622" width="8.6640625" style="91"/>
    <col min="4623" max="4623" width="7.33203125" style="91" customWidth="1"/>
    <col min="4624" max="4624" width="0" style="91" hidden="1" customWidth="1"/>
    <col min="4625" max="4625" width="41.33203125" style="91" customWidth="1"/>
    <col min="4626" max="4670" width="0" style="91" hidden="1" customWidth="1"/>
    <col min="4671" max="4672" width="17" style="91" customWidth="1"/>
    <col min="4673" max="4675" width="0" style="91" hidden="1" customWidth="1"/>
    <col min="4676" max="4676" width="13.44140625" style="91" customWidth="1"/>
    <col min="4677" max="4677" width="12.88671875" style="91" customWidth="1"/>
    <col min="4678" max="4678" width="8.88671875" style="91" bestFit="1" customWidth="1"/>
    <col min="4679" max="4679" width="11.5546875" style="91" customWidth="1"/>
    <col min="4680" max="4680" width="10.6640625" style="91" bestFit="1" customWidth="1"/>
    <col min="4681" max="4878" width="8.6640625" style="91"/>
    <col min="4879" max="4879" width="7.33203125" style="91" customWidth="1"/>
    <col min="4880" max="4880" width="0" style="91" hidden="1" customWidth="1"/>
    <col min="4881" max="4881" width="41.33203125" style="91" customWidth="1"/>
    <col min="4882" max="4926" width="0" style="91" hidden="1" customWidth="1"/>
    <col min="4927" max="4928" width="17" style="91" customWidth="1"/>
    <col min="4929" max="4931" width="0" style="91" hidden="1" customWidth="1"/>
    <col min="4932" max="4932" width="13.44140625" style="91" customWidth="1"/>
    <col min="4933" max="4933" width="12.88671875" style="91" customWidth="1"/>
    <col min="4934" max="4934" width="8.88671875" style="91" bestFit="1" customWidth="1"/>
    <col min="4935" max="4935" width="11.5546875" style="91" customWidth="1"/>
    <col min="4936" max="4936" width="10.6640625" style="91" bestFit="1" customWidth="1"/>
    <col min="4937" max="5134" width="8.6640625" style="91"/>
    <col min="5135" max="5135" width="7.33203125" style="91" customWidth="1"/>
    <col min="5136" max="5136" width="0" style="91" hidden="1" customWidth="1"/>
    <col min="5137" max="5137" width="41.33203125" style="91" customWidth="1"/>
    <col min="5138" max="5182" width="0" style="91" hidden="1" customWidth="1"/>
    <col min="5183" max="5184" width="17" style="91" customWidth="1"/>
    <col min="5185" max="5187" width="0" style="91" hidden="1" customWidth="1"/>
    <col min="5188" max="5188" width="13.44140625" style="91" customWidth="1"/>
    <col min="5189" max="5189" width="12.88671875" style="91" customWidth="1"/>
    <col min="5190" max="5190" width="8.88671875" style="91" bestFit="1" customWidth="1"/>
    <col min="5191" max="5191" width="11.5546875" style="91" customWidth="1"/>
    <col min="5192" max="5192" width="10.6640625" style="91" bestFit="1" customWidth="1"/>
    <col min="5193" max="5390" width="8.6640625" style="91"/>
    <col min="5391" max="5391" width="7.33203125" style="91" customWidth="1"/>
    <col min="5392" max="5392" width="0" style="91" hidden="1" customWidth="1"/>
    <col min="5393" max="5393" width="41.33203125" style="91" customWidth="1"/>
    <col min="5394" max="5438" width="0" style="91" hidden="1" customWidth="1"/>
    <col min="5439" max="5440" width="17" style="91" customWidth="1"/>
    <col min="5441" max="5443" width="0" style="91" hidden="1" customWidth="1"/>
    <col min="5444" max="5444" width="13.44140625" style="91" customWidth="1"/>
    <col min="5445" max="5445" width="12.88671875" style="91" customWidth="1"/>
    <col min="5446" max="5446" width="8.88671875" style="91" bestFit="1" customWidth="1"/>
    <col min="5447" max="5447" width="11.5546875" style="91" customWidth="1"/>
    <col min="5448" max="5448" width="10.6640625" style="91" bestFit="1" customWidth="1"/>
    <col min="5449" max="5646" width="8.6640625" style="91"/>
    <col min="5647" max="5647" width="7.33203125" style="91" customWidth="1"/>
    <col min="5648" max="5648" width="0" style="91" hidden="1" customWidth="1"/>
    <col min="5649" max="5649" width="41.33203125" style="91" customWidth="1"/>
    <col min="5650" max="5694" width="0" style="91" hidden="1" customWidth="1"/>
    <col min="5695" max="5696" width="17" style="91" customWidth="1"/>
    <col min="5697" max="5699" width="0" style="91" hidden="1" customWidth="1"/>
    <col min="5700" max="5700" width="13.44140625" style="91" customWidth="1"/>
    <col min="5701" max="5701" width="12.88671875" style="91" customWidth="1"/>
    <col min="5702" max="5702" width="8.88671875" style="91" bestFit="1" customWidth="1"/>
    <col min="5703" max="5703" width="11.5546875" style="91" customWidth="1"/>
    <col min="5704" max="5704" width="10.6640625" style="91" bestFit="1" customWidth="1"/>
    <col min="5705" max="5902" width="8.6640625" style="91"/>
    <col min="5903" max="5903" width="7.33203125" style="91" customWidth="1"/>
    <col min="5904" max="5904" width="0" style="91" hidden="1" customWidth="1"/>
    <col min="5905" max="5905" width="41.33203125" style="91" customWidth="1"/>
    <col min="5906" max="5950" width="0" style="91" hidden="1" customWidth="1"/>
    <col min="5951" max="5952" width="17" style="91" customWidth="1"/>
    <col min="5953" max="5955" width="0" style="91" hidden="1" customWidth="1"/>
    <col min="5956" max="5956" width="13.44140625" style="91" customWidth="1"/>
    <col min="5957" max="5957" width="12.88671875" style="91" customWidth="1"/>
    <col min="5958" max="5958" width="8.88671875" style="91" bestFit="1" customWidth="1"/>
    <col min="5959" max="5959" width="11.5546875" style="91" customWidth="1"/>
    <col min="5960" max="5960" width="10.6640625" style="91" bestFit="1" customWidth="1"/>
    <col min="5961" max="6158" width="8.6640625" style="91"/>
    <col min="6159" max="6159" width="7.33203125" style="91" customWidth="1"/>
    <col min="6160" max="6160" width="0" style="91" hidden="1" customWidth="1"/>
    <col min="6161" max="6161" width="41.33203125" style="91" customWidth="1"/>
    <col min="6162" max="6206" width="0" style="91" hidden="1" customWidth="1"/>
    <col min="6207" max="6208" width="17" style="91" customWidth="1"/>
    <col min="6209" max="6211" width="0" style="91" hidden="1" customWidth="1"/>
    <col min="6212" max="6212" width="13.44140625" style="91" customWidth="1"/>
    <col min="6213" max="6213" width="12.88671875" style="91" customWidth="1"/>
    <col min="6214" max="6214" width="8.88671875" style="91" bestFit="1" customWidth="1"/>
    <col min="6215" max="6215" width="11.5546875" style="91" customWidth="1"/>
    <col min="6216" max="6216" width="10.6640625" style="91" bestFit="1" customWidth="1"/>
    <col min="6217" max="6414" width="8.6640625" style="91"/>
    <col min="6415" max="6415" width="7.33203125" style="91" customWidth="1"/>
    <col min="6416" max="6416" width="0" style="91" hidden="1" customWidth="1"/>
    <col min="6417" max="6417" width="41.33203125" style="91" customWidth="1"/>
    <col min="6418" max="6462" width="0" style="91" hidden="1" customWidth="1"/>
    <col min="6463" max="6464" width="17" style="91" customWidth="1"/>
    <col min="6465" max="6467" width="0" style="91" hidden="1" customWidth="1"/>
    <col min="6468" max="6468" width="13.44140625" style="91" customWidth="1"/>
    <col min="6469" max="6469" width="12.88671875" style="91" customWidth="1"/>
    <col min="6470" max="6470" width="8.88671875" style="91" bestFit="1" customWidth="1"/>
    <col min="6471" max="6471" width="11.5546875" style="91" customWidth="1"/>
    <col min="6472" max="6472" width="10.6640625" style="91" bestFit="1" customWidth="1"/>
    <col min="6473" max="6670" width="8.6640625" style="91"/>
    <col min="6671" max="6671" width="7.33203125" style="91" customWidth="1"/>
    <col min="6672" max="6672" width="0" style="91" hidden="1" customWidth="1"/>
    <col min="6673" max="6673" width="41.33203125" style="91" customWidth="1"/>
    <col min="6674" max="6718" width="0" style="91" hidden="1" customWidth="1"/>
    <col min="6719" max="6720" width="17" style="91" customWidth="1"/>
    <col min="6721" max="6723" width="0" style="91" hidden="1" customWidth="1"/>
    <col min="6724" max="6724" width="13.44140625" style="91" customWidth="1"/>
    <col min="6725" max="6725" width="12.88671875" style="91" customWidth="1"/>
    <col min="6726" max="6726" width="8.88671875" style="91" bestFit="1" customWidth="1"/>
    <col min="6727" max="6727" width="11.5546875" style="91" customWidth="1"/>
    <col min="6728" max="6728" width="10.6640625" style="91" bestFit="1" customWidth="1"/>
    <col min="6729" max="6926" width="8.6640625" style="91"/>
    <col min="6927" max="6927" width="7.33203125" style="91" customWidth="1"/>
    <col min="6928" max="6928" width="0" style="91" hidden="1" customWidth="1"/>
    <col min="6929" max="6929" width="41.33203125" style="91" customWidth="1"/>
    <col min="6930" max="6974" width="0" style="91" hidden="1" customWidth="1"/>
    <col min="6975" max="6976" width="17" style="91" customWidth="1"/>
    <col min="6977" max="6979" width="0" style="91" hidden="1" customWidth="1"/>
    <col min="6980" max="6980" width="13.44140625" style="91" customWidth="1"/>
    <col min="6981" max="6981" width="12.88671875" style="91" customWidth="1"/>
    <col min="6982" max="6982" width="8.88671875" style="91" bestFit="1" customWidth="1"/>
    <col min="6983" max="6983" width="11.5546875" style="91" customWidth="1"/>
    <col min="6984" max="6984" width="10.6640625" style="91" bestFit="1" customWidth="1"/>
    <col min="6985" max="7182" width="8.6640625" style="91"/>
    <col min="7183" max="7183" width="7.33203125" style="91" customWidth="1"/>
    <col min="7184" max="7184" width="0" style="91" hidden="1" customWidth="1"/>
    <col min="7185" max="7185" width="41.33203125" style="91" customWidth="1"/>
    <col min="7186" max="7230" width="0" style="91" hidden="1" customWidth="1"/>
    <col min="7231" max="7232" width="17" style="91" customWidth="1"/>
    <col min="7233" max="7235" width="0" style="91" hidden="1" customWidth="1"/>
    <col min="7236" max="7236" width="13.44140625" style="91" customWidth="1"/>
    <col min="7237" max="7237" width="12.88671875" style="91" customWidth="1"/>
    <col min="7238" max="7238" width="8.88671875" style="91" bestFit="1" customWidth="1"/>
    <col min="7239" max="7239" width="11.5546875" style="91" customWidth="1"/>
    <col min="7240" max="7240" width="10.6640625" style="91" bestFit="1" customWidth="1"/>
    <col min="7241" max="7438" width="8.6640625" style="91"/>
    <col min="7439" max="7439" width="7.33203125" style="91" customWidth="1"/>
    <col min="7440" max="7440" width="0" style="91" hidden="1" customWidth="1"/>
    <col min="7441" max="7441" width="41.33203125" style="91" customWidth="1"/>
    <col min="7442" max="7486" width="0" style="91" hidden="1" customWidth="1"/>
    <col min="7487" max="7488" width="17" style="91" customWidth="1"/>
    <col min="7489" max="7491" width="0" style="91" hidden="1" customWidth="1"/>
    <col min="7492" max="7492" width="13.44140625" style="91" customWidth="1"/>
    <col min="7493" max="7493" width="12.88671875" style="91" customWidth="1"/>
    <col min="7494" max="7494" width="8.88671875" style="91" bestFit="1" customWidth="1"/>
    <col min="7495" max="7495" width="11.5546875" style="91" customWidth="1"/>
    <col min="7496" max="7496" width="10.6640625" style="91" bestFit="1" customWidth="1"/>
    <col min="7497" max="7694" width="8.6640625" style="91"/>
    <col min="7695" max="7695" width="7.33203125" style="91" customWidth="1"/>
    <col min="7696" max="7696" width="0" style="91" hidden="1" customWidth="1"/>
    <col min="7697" max="7697" width="41.33203125" style="91" customWidth="1"/>
    <col min="7698" max="7742" width="0" style="91" hidden="1" customWidth="1"/>
    <col min="7743" max="7744" width="17" style="91" customWidth="1"/>
    <col min="7745" max="7747" width="0" style="91" hidden="1" customWidth="1"/>
    <col min="7748" max="7748" width="13.44140625" style="91" customWidth="1"/>
    <col min="7749" max="7749" width="12.88671875" style="91" customWidth="1"/>
    <col min="7750" max="7750" width="8.88671875" style="91" bestFit="1" customWidth="1"/>
    <col min="7751" max="7751" width="11.5546875" style="91" customWidth="1"/>
    <col min="7752" max="7752" width="10.6640625" style="91" bestFit="1" customWidth="1"/>
    <col min="7753" max="7950" width="8.6640625" style="91"/>
    <col min="7951" max="7951" width="7.33203125" style="91" customWidth="1"/>
    <col min="7952" max="7952" width="0" style="91" hidden="1" customWidth="1"/>
    <col min="7953" max="7953" width="41.33203125" style="91" customWidth="1"/>
    <col min="7954" max="7998" width="0" style="91" hidden="1" customWidth="1"/>
    <col min="7999" max="8000" width="17" style="91" customWidth="1"/>
    <col min="8001" max="8003" width="0" style="91" hidden="1" customWidth="1"/>
    <col min="8004" max="8004" width="13.44140625" style="91" customWidth="1"/>
    <col min="8005" max="8005" width="12.88671875" style="91" customWidth="1"/>
    <col min="8006" max="8006" width="8.88671875" style="91" bestFit="1" customWidth="1"/>
    <col min="8007" max="8007" width="11.5546875" style="91" customWidth="1"/>
    <col min="8008" max="8008" width="10.6640625" style="91" bestFit="1" customWidth="1"/>
    <col min="8009" max="8206" width="8.6640625" style="91"/>
    <col min="8207" max="8207" width="7.33203125" style="91" customWidth="1"/>
    <col min="8208" max="8208" width="0" style="91" hidden="1" customWidth="1"/>
    <col min="8209" max="8209" width="41.33203125" style="91" customWidth="1"/>
    <col min="8210" max="8254" width="0" style="91" hidden="1" customWidth="1"/>
    <col min="8255" max="8256" width="17" style="91" customWidth="1"/>
    <col min="8257" max="8259" width="0" style="91" hidden="1" customWidth="1"/>
    <col min="8260" max="8260" width="13.44140625" style="91" customWidth="1"/>
    <col min="8261" max="8261" width="12.88671875" style="91" customWidth="1"/>
    <col min="8262" max="8262" width="8.88671875" style="91" bestFit="1" customWidth="1"/>
    <col min="8263" max="8263" width="11.5546875" style="91" customWidth="1"/>
    <col min="8264" max="8264" width="10.6640625" style="91" bestFit="1" customWidth="1"/>
    <col min="8265" max="8462" width="8.6640625" style="91"/>
    <col min="8463" max="8463" width="7.33203125" style="91" customWidth="1"/>
    <col min="8464" max="8464" width="0" style="91" hidden="1" customWidth="1"/>
    <col min="8465" max="8465" width="41.33203125" style="91" customWidth="1"/>
    <col min="8466" max="8510" width="0" style="91" hidden="1" customWidth="1"/>
    <col min="8511" max="8512" width="17" style="91" customWidth="1"/>
    <col min="8513" max="8515" width="0" style="91" hidden="1" customWidth="1"/>
    <col min="8516" max="8516" width="13.44140625" style="91" customWidth="1"/>
    <col min="8517" max="8517" width="12.88671875" style="91" customWidth="1"/>
    <col min="8518" max="8518" width="8.88671875" style="91" bestFit="1" customWidth="1"/>
    <col min="8519" max="8519" width="11.5546875" style="91" customWidth="1"/>
    <col min="8520" max="8520" width="10.6640625" style="91" bestFit="1" customWidth="1"/>
    <col min="8521" max="8718" width="8.6640625" style="91"/>
    <col min="8719" max="8719" width="7.33203125" style="91" customWidth="1"/>
    <col min="8720" max="8720" width="0" style="91" hidden="1" customWidth="1"/>
    <col min="8721" max="8721" width="41.33203125" style="91" customWidth="1"/>
    <col min="8722" max="8766" width="0" style="91" hidden="1" customWidth="1"/>
    <col min="8767" max="8768" width="17" style="91" customWidth="1"/>
    <col min="8769" max="8771" width="0" style="91" hidden="1" customWidth="1"/>
    <col min="8772" max="8772" width="13.44140625" style="91" customWidth="1"/>
    <col min="8773" max="8773" width="12.88671875" style="91" customWidth="1"/>
    <col min="8774" max="8774" width="8.88671875" style="91" bestFit="1" customWidth="1"/>
    <col min="8775" max="8775" width="11.5546875" style="91" customWidth="1"/>
    <col min="8776" max="8776" width="10.6640625" style="91" bestFit="1" customWidth="1"/>
    <col min="8777" max="8974" width="8.6640625" style="91"/>
    <col min="8975" max="8975" width="7.33203125" style="91" customWidth="1"/>
    <col min="8976" max="8976" width="0" style="91" hidden="1" customWidth="1"/>
    <col min="8977" max="8977" width="41.33203125" style="91" customWidth="1"/>
    <col min="8978" max="9022" width="0" style="91" hidden="1" customWidth="1"/>
    <col min="9023" max="9024" width="17" style="91" customWidth="1"/>
    <col min="9025" max="9027" width="0" style="91" hidden="1" customWidth="1"/>
    <col min="9028" max="9028" width="13.44140625" style="91" customWidth="1"/>
    <col min="9029" max="9029" width="12.88671875" style="91" customWidth="1"/>
    <col min="9030" max="9030" width="8.88671875" style="91" bestFit="1" customWidth="1"/>
    <col min="9031" max="9031" width="11.5546875" style="91" customWidth="1"/>
    <col min="9032" max="9032" width="10.6640625" style="91" bestFit="1" customWidth="1"/>
    <col min="9033" max="9230" width="8.6640625" style="91"/>
    <col min="9231" max="9231" width="7.33203125" style="91" customWidth="1"/>
    <col min="9232" max="9232" width="0" style="91" hidden="1" customWidth="1"/>
    <col min="9233" max="9233" width="41.33203125" style="91" customWidth="1"/>
    <col min="9234" max="9278" width="0" style="91" hidden="1" customWidth="1"/>
    <col min="9279" max="9280" width="17" style="91" customWidth="1"/>
    <col min="9281" max="9283" width="0" style="91" hidden="1" customWidth="1"/>
    <col min="9284" max="9284" width="13.44140625" style="91" customWidth="1"/>
    <col min="9285" max="9285" width="12.88671875" style="91" customWidth="1"/>
    <col min="9286" max="9286" width="8.88671875" style="91" bestFit="1" customWidth="1"/>
    <col min="9287" max="9287" width="11.5546875" style="91" customWidth="1"/>
    <col min="9288" max="9288" width="10.6640625" style="91" bestFit="1" customWidth="1"/>
    <col min="9289" max="9486" width="8.6640625" style="91"/>
    <col min="9487" max="9487" width="7.33203125" style="91" customWidth="1"/>
    <col min="9488" max="9488" width="0" style="91" hidden="1" customWidth="1"/>
    <col min="9489" max="9489" width="41.33203125" style="91" customWidth="1"/>
    <col min="9490" max="9534" width="0" style="91" hidden="1" customWidth="1"/>
    <col min="9535" max="9536" width="17" style="91" customWidth="1"/>
    <col min="9537" max="9539" width="0" style="91" hidden="1" customWidth="1"/>
    <col min="9540" max="9540" width="13.44140625" style="91" customWidth="1"/>
    <col min="9541" max="9541" width="12.88671875" style="91" customWidth="1"/>
    <col min="9542" max="9542" width="8.88671875" style="91" bestFit="1" customWidth="1"/>
    <col min="9543" max="9543" width="11.5546875" style="91" customWidth="1"/>
    <col min="9544" max="9544" width="10.6640625" style="91" bestFit="1" customWidth="1"/>
    <col min="9545" max="9742" width="8.6640625" style="91"/>
    <col min="9743" max="9743" width="7.33203125" style="91" customWidth="1"/>
    <col min="9744" max="9744" width="0" style="91" hidden="1" customWidth="1"/>
    <col min="9745" max="9745" width="41.33203125" style="91" customWidth="1"/>
    <col min="9746" max="9790" width="0" style="91" hidden="1" customWidth="1"/>
    <col min="9791" max="9792" width="17" style="91" customWidth="1"/>
    <col min="9793" max="9795" width="0" style="91" hidden="1" customWidth="1"/>
    <col min="9796" max="9796" width="13.44140625" style="91" customWidth="1"/>
    <col min="9797" max="9797" width="12.88671875" style="91" customWidth="1"/>
    <col min="9798" max="9798" width="8.88671875" style="91" bestFit="1" customWidth="1"/>
    <col min="9799" max="9799" width="11.5546875" style="91" customWidth="1"/>
    <col min="9800" max="9800" width="10.6640625" style="91" bestFit="1" customWidth="1"/>
    <col min="9801" max="9998" width="8.6640625" style="91"/>
    <col min="9999" max="9999" width="7.33203125" style="91" customWidth="1"/>
    <col min="10000" max="10000" width="0" style="91" hidden="1" customWidth="1"/>
    <col min="10001" max="10001" width="41.33203125" style="91" customWidth="1"/>
    <col min="10002" max="10046" width="0" style="91" hidden="1" customWidth="1"/>
    <col min="10047" max="10048" width="17" style="91" customWidth="1"/>
    <col min="10049" max="10051" width="0" style="91" hidden="1" customWidth="1"/>
    <col min="10052" max="10052" width="13.44140625" style="91" customWidth="1"/>
    <col min="10053" max="10053" width="12.88671875" style="91" customWidth="1"/>
    <col min="10054" max="10054" width="8.88671875" style="91" bestFit="1" customWidth="1"/>
    <col min="10055" max="10055" width="11.5546875" style="91" customWidth="1"/>
    <col min="10056" max="10056" width="10.6640625" style="91" bestFit="1" customWidth="1"/>
    <col min="10057" max="10254" width="8.6640625" style="91"/>
    <col min="10255" max="10255" width="7.33203125" style="91" customWidth="1"/>
    <col min="10256" max="10256" width="0" style="91" hidden="1" customWidth="1"/>
    <col min="10257" max="10257" width="41.33203125" style="91" customWidth="1"/>
    <col min="10258" max="10302" width="0" style="91" hidden="1" customWidth="1"/>
    <col min="10303" max="10304" width="17" style="91" customWidth="1"/>
    <col min="10305" max="10307" width="0" style="91" hidden="1" customWidth="1"/>
    <col min="10308" max="10308" width="13.44140625" style="91" customWidth="1"/>
    <col min="10309" max="10309" width="12.88671875" style="91" customWidth="1"/>
    <col min="10310" max="10310" width="8.88671875" style="91" bestFit="1" customWidth="1"/>
    <col min="10311" max="10311" width="11.5546875" style="91" customWidth="1"/>
    <col min="10312" max="10312" width="10.6640625" style="91" bestFit="1" customWidth="1"/>
    <col min="10313" max="10510" width="8.6640625" style="91"/>
    <col min="10511" max="10511" width="7.33203125" style="91" customWidth="1"/>
    <col min="10512" max="10512" width="0" style="91" hidden="1" customWidth="1"/>
    <col min="10513" max="10513" width="41.33203125" style="91" customWidth="1"/>
    <col min="10514" max="10558" width="0" style="91" hidden="1" customWidth="1"/>
    <col min="10559" max="10560" width="17" style="91" customWidth="1"/>
    <col min="10561" max="10563" width="0" style="91" hidden="1" customWidth="1"/>
    <col min="10564" max="10564" width="13.44140625" style="91" customWidth="1"/>
    <col min="10565" max="10565" width="12.88671875" style="91" customWidth="1"/>
    <col min="10566" max="10566" width="8.88671875" style="91" bestFit="1" customWidth="1"/>
    <col min="10567" max="10567" width="11.5546875" style="91" customWidth="1"/>
    <col min="10568" max="10568" width="10.6640625" style="91" bestFit="1" customWidth="1"/>
    <col min="10569" max="10766" width="8.6640625" style="91"/>
    <col min="10767" max="10767" width="7.33203125" style="91" customWidth="1"/>
    <col min="10768" max="10768" width="0" style="91" hidden="1" customWidth="1"/>
    <col min="10769" max="10769" width="41.33203125" style="91" customWidth="1"/>
    <col min="10770" max="10814" width="0" style="91" hidden="1" customWidth="1"/>
    <col min="10815" max="10816" width="17" style="91" customWidth="1"/>
    <col min="10817" max="10819" width="0" style="91" hidden="1" customWidth="1"/>
    <col min="10820" max="10820" width="13.44140625" style="91" customWidth="1"/>
    <col min="10821" max="10821" width="12.88671875" style="91" customWidth="1"/>
    <col min="10822" max="10822" width="8.88671875" style="91" bestFit="1" customWidth="1"/>
    <col min="10823" max="10823" width="11.5546875" style="91" customWidth="1"/>
    <col min="10824" max="10824" width="10.6640625" style="91" bestFit="1" customWidth="1"/>
    <col min="10825" max="11022" width="8.6640625" style="91"/>
    <col min="11023" max="11023" width="7.33203125" style="91" customWidth="1"/>
    <col min="11024" max="11024" width="0" style="91" hidden="1" customWidth="1"/>
    <col min="11025" max="11025" width="41.33203125" style="91" customWidth="1"/>
    <col min="11026" max="11070" width="0" style="91" hidden="1" customWidth="1"/>
    <col min="11071" max="11072" width="17" style="91" customWidth="1"/>
    <col min="11073" max="11075" width="0" style="91" hidden="1" customWidth="1"/>
    <col min="11076" max="11076" width="13.44140625" style="91" customWidth="1"/>
    <col min="11077" max="11077" width="12.88671875" style="91" customWidth="1"/>
    <col min="11078" max="11078" width="8.88671875" style="91" bestFit="1" customWidth="1"/>
    <col min="11079" max="11079" width="11.5546875" style="91" customWidth="1"/>
    <col min="11080" max="11080" width="10.6640625" style="91" bestFit="1" customWidth="1"/>
    <col min="11081" max="11278" width="8.6640625" style="91"/>
    <col min="11279" max="11279" width="7.33203125" style="91" customWidth="1"/>
    <col min="11280" max="11280" width="0" style="91" hidden="1" customWidth="1"/>
    <col min="11281" max="11281" width="41.33203125" style="91" customWidth="1"/>
    <col min="11282" max="11326" width="0" style="91" hidden="1" customWidth="1"/>
    <col min="11327" max="11328" width="17" style="91" customWidth="1"/>
    <col min="11329" max="11331" width="0" style="91" hidden="1" customWidth="1"/>
    <col min="11332" max="11332" width="13.44140625" style="91" customWidth="1"/>
    <col min="11333" max="11333" width="12.88671875" style="91" customWidth="1"/>
    <col min="11334" max="11334" width="8.88671875" style="91" bestFit="1" customWidth="1"/>
    <col min="11335" max="11335" width="11.5546875" style="91" customWidth="1"/>
    <col min="11336" max="11336" width="10.6640625" style="91" bestFit="1" customWidth="1"/>
    <col min="11337" max="11534" width="8.6640625" style="91"/>
    <col min="11535" max="11535" width="7.33203125" style="91" customWidth="1"/>
    <col min="11536" max="11536" width="0" style="91" hidden="1" customWidth="1"/>
    <col min="11537" max="11537" width="41.33203125" style="91" customWidth="1"/>
    <col min="11538" max="11582" width="0" style="91" hidden="1" customWidth="1"/>
    <col min="11583" max="11584" width="17" style="91" customWidth="1"/>
    <col min="11585" max="11587" width="0" style="91" hidden="1" customWidth="1"/>
    <col min="11588" max="11588" width="13.44140625" style="91" customWidth="1"/>
    <col min="11589" max="11589" width="12.88671875" style="91" customWidth="1"/>
    <col min="11590" max="11590" width="8.88671875" style="91" bestFit="1" customWidth="1"/>
    <col min="11591" max="11591" width="11.5546875" style="91" customWidth="1"/>
    <col min="11592" max="11592" width="10.6640625" style="91" bestFit="1" customWidth="1"/>
    <col min="11593" max="11790" width="8.6640625" style="91"/>
    <col min="11791" max="11791" width="7.33203125" style="91" customWidth="1"/>
    <col min="11792" max="11792" width="0" style="91" hidden="1" customWidth="1"/>
    <col min="11793" max="11793" width="41.33203125" style="91" customWidth="1"/>
    <col min="11794" max="11838" width="0" style="91" hidden="1" customWidth="1"/>
    <col min="11839" max="11840" width="17" style="91" customWidth="1"/>
    <col min="11841" max="11843" width="0" style="91" hidden="1" customWidth="1"/>
    <col min="11844" max="11844" width="13.44140625" style="91" customWidth="1"/>
    <col min="11845" max="11845" width="12.88671875" style="91" customWidth="1"/>
    <col min="11846" max="11846" width="8.88671875" style="91" bestFit="1" customWidth="1"/>
    <col min="11847" max="11847" width="11.5546875" style="91" customWidth="1"/>
    <col min="11848" max="11848" width="10.6640625" style="91" bestFit="1" customWidth="1"/>
    <col min="11849" max="12046" width="8.6640625" style="91"/>
    <col min="12047" max="12047" width="7.33203125" style="91" customWidth="1"/>
    <col min="12048" max="12048" width="0" style="91" hidden="1" customWidth="1"/>
    <col min="12049" max="12049" width="41.33203125" style="91" customWidth="1"/>
    <col min="12050" max="12094" width="0" style="91" hidden="1" customWidth="1"/>
    <col min="12095" max="12096" width="17" style="91" customWidth="1"/>
    <col min="12097" max="12099" width="0" style="91" hidden="1" customWidth="1"/>
    <col min="12100" max="12100" width="13.44140625" style="91" customWidth="1"/>
    <col min="12101" max="12101" width="12.88671875" style="91" customWidth="1"/>
    <col min="12102" max="12102" width="8.88671875" style="91" bestFit="1" customWidth="1"/>
    <col min="12103" max="12103" width="11.5546875" style="91" customWidth="1"/>
    <col min="12104" max="12104" width="10.6640625" style="91" bestFit="1" customWidth="1"/>
    <col min="12105" max="12302" width="8.6640625" style="91"/>
    <col min="12303" max="12303" width="7.33203125" style="91" customWidth="1"/>
    <col min="12304" max="12304" width="0" style="91" hidden="1" customWidth="1"/>
    <col min="12305" max="12305" width="41.33203125" style="91" customWidth="1"/>
    <col min="12306" max="12350" width="0" style="91" hidden="1" customWidth="1"/>
    <col min="12351" max="12352" width="17" style="91" customWidth="1"/>
    <col min="12353" max="12355" width="0" style="91" hidden="1" customWidth="1"/>
    <col min="12356" max="12356" width="13.44140625" style="91" customWidth="1"/>
    <col min="12357" max="12357" width="12.88671875" style="91" customWidth="1"/>
    <col min="12358" max="12358" width="8.88671875" style="91" bestFit="1" customWidth="1"/>
    <col min="12359" max="12359" width="11.5546875" style="91" customWidth="1"/>
    <col min="12360" max="12360" width="10.6640625" style="91" bestFit="1" customWidth="1"/>
    <col min="12361" max="12558" width="8.6640625" style="91"/>
    <col min="12559" max="12559" width="7.33203125" style="91" customWidth="1"/>
    <col min="12560" max="12560" width="0" style="91" hidden="1" customWidth="1"/>
    <col min="12561" max="12561" width="41.33203125" style="91" customWidth="1"/>
    <col min="12562" max="12606" width="0" style="91" hidden="1" customWidth="1"/>
    <col min="12607" max="12608" width="17" style="91" customWidth="1"/>
    <col min="12609" max="12611" width="0" style="91" hidden="1" customWidth="1"/>
    <col min="12612" max="12612" width="13.44140625" style="91" customWidth="1"/>
    <col min="12613" max="12613" width="12.88671875" style="91" customWidth="1"/>
    <col min="12614" max="12614" width="8.88671875" style="91" bestFit="1" customWidth="1"/>
    <col min="12615" max="12615" width="11.5546875" style="91" customWidth="1"/>
    <col min="12616" max="12616" width="10.6640625" style="91" bestFit="1" customWidth="1"/>
    <col min="12617" max="12814" width="8.6640625" style="91"/>
    <col min="12815" max="12815" width="7.33203125" style="91" customWidth="1"/>
    <col min="12816" max="12816" width="0" style="91" hidden="1" customWidth="1"/>
    <col min="12817" max="12817" width="41.33203125" style="91" customWidth="1"/>
    <col min="12818" max="12862" width="0" style="91" hidden="1" customWidth="1"/>
    <col min="12863" max="12864" width="17" style="91" customWidth="1"/>
    <col min="12865" max="12867" width="0" style="91" hidden="1" customWidth="1"/>
    <col min="12868" max="12868" width="13.44140625" style="91" customWidth="1"/>
    <col min="12869" max="12869" width="12.88671875" style="91" customWidth="1"/>
    <col min="12870" max="12870" width="8.88671875" style="91" bestFit="1" customWidth="1"/>
    <col min="12871" max="12871" width="11.5546875" style="91" customWidth="1"/>
    <col min="12872" max="12872" width="10.6640625" style="91" bestFit="1" customWidth="1"/>
    <col min="12873" max="13070" width="8.6640625" style="91"/>
    <col min="13071" max="13071" width="7.33203125" style="91" customWidth="1"/>
    <col min="13072" max="13072" width="0" style="91" hidden="1" customWidth="1"/>
    <col min="13073" max="13073" width="41.33203125" style="91" customWidth="1"/>
    <col min="13074" max="13118" width="0" style="91" hidden="1" customWidth="1"/>
    <col min="13119" max="13120" width="17" style="91" customWidth="1"/>
    <col min="13121" max="13123" width="0" style="91" hidden="1" customWidth="1"/>
    <col min="13124" max="13124" width="13.44140625" style="91" customWidth="1"/>
    <col min="13125" max="13125" width="12.88671875" style="91" customWidth="1"/>
    <col min="13126" max="13126" width="8.88671875" style="91" bestFit="1" customWidth="1"/>
    <col min="13127" max="13127" width="11.5546875" style="91" customWidth="1"/>
    <col min="13128" max="13128" width="10.6640625" style="91" bestFit="1" customWidth="1"/>
    <col min="13129" max="13326" width="8.6640625" style="91"/>
    <col min="13327" max="13327" width="7.33203125" style="91" customWidth="1"/>
    <col min="13328" max="13328" width="0" style="91" hidden="1" customWidth="1"/>
    <col min="13329" max="13329" width="41.33203125" style="91" customWidth="1"/>
    <col min="13330" max="13374" width="0" style="91" hidden="1" customWidth="1"/>
    <col min="13375" max="13376" width="17" style="91" customWidth="1"/>
    <col min="13377" max="13379" width="0" style="91" hidden="1" customWidth="1"/>
    <col min="13380" max="13380" width="13.44140625" style="91" customWidth="1"/>
    <col min="13381" max="13381" width="12.88671875" style="91" customWidth="1"/>
    <col min="13382" max="13382" width="8.88671875" style="91" bestFit="1" customWidth="1"/>
    <col min="13383" max="13383" width="11.5546875" style="91" customWidth="1"/>
    <col min="13384" max="13384" width="10.6640625" style="91" bestFit="1" customWidth="1"/>
    <col min="13385" max="13582" width="8.6640625" style="91"/>
    <col min="13583" max="13583" width="7.33203125" style="91" customWidth="1"/>
    <col min="13584" max="13584" width="0" style="91" hidden="1" customWidth="1"/>
    <col min="13585" max="13585" width="41.33203125" style="91" customWidth="1"/>
    <col min="13586" max="13630" width="0" style="91" hidden="1" customWidth="1"/>
    <col min="13631" max="13632" width="17" style="91" customWidth="1"/>
    <col min="13633" max="13635" width="0" style="91" hidden="1" customWidth="1"/>
    <col min="13636" max="13636" width="13.44140625" style="91" customWidth="1"/>
    <col min="13637" max="13637" width="12.88671875" style="91" customWidth="1"/>
    <col min="13638" max="13638" width="8.88671875" style="91" bestFit="1" customWidth="1"/>
    <col min="13639" max="13639" width="11.5546875" style="91" customWidth="1"/>
    <col min="13640" max="13640" width="10.6640625" style="91" bestFit="1" customWidth="1"/>
    <col min="13641" max="13838" width="8.6640625" style="91"/>
    <col min="13839" max="13839" width="7.33203125" style="91" customWidth="1"/>
    <col min="13840" max="13840" width="0" style="91" hidden="1" customWidth="1"/>
    <col min="13841" max="13841" width="41.33203125" style="91" customWidth="1"/>
    <col min="13842" max="13886" width="0" style="91" hidden="1" customWidth="1"/>
    <col min="13887" max="13888" width="17" style="91" customWidth="1"/>
    <col min="13889" max="13891" width="0" style="91" hidden="1" customWidth="1"/>
    <col min="13892" max="13892" width="13.44140625" style="91" customWidth="1"/>
    <col min="13893" max="13893" width="12.88671875" style="91" customWidth="1"/>
    <col min="13894" max="13894" width="8.88671875" style="91" bestFit="1" customWidth="1"/>
    <col min="13895" max="13895" width="11.5546875" style="91" customWidth="1"/>
    <col min="13896" max="13896" width="10.6640625" style="91" bestFit="1" customWidth="1"/>
    <col min="13897" max="14094" width="8.6640625" style="91"/>
    <col min="14095" max="14095" width="7.33203125" style="91" customWidth="1"/>
    <col min="14096" max="14096" width="0" style="91" hidden="1" customWidth="1"/>
    <col min="14097" max="14097" width="41.33203125" style="91" customWidth="1"/>
    <col min="14098" max="14142" width="0" style="91" hidden="1" customWidth="1"/>
    <col min="14143" max="14144" width="17" style="91" customWidth="1"/>
    <col min="14145" max="14147" width="0" style="91" hidden="1" customWidth="1"/>
    <col min="14148" max="14148" width="13.44140625" style="91" customWidth="1"/>
    <col min="14149" max="14149" width="12.88671875" style="91" customWidth="1"/>
    <col min="14150" max="14150" width="8.88671875" style="91" bestFit="1" customWidth="1"/>
    <col min="14151" max="14151" width="11.5546875" style="91" customWidth="1"/>
    <col min="14152" max="14152" width="10.6640625" style="91" bestFit="1" customWidth="1"/>
    <col min="14153" max="14350" width="8.6640625" style="91"/>
    <col min="14351" max="14351" width="7.33203125" style="91" customWidth="1"/>
    <col min="14352" max="14352" width="0" style="91" hidden="1" customWidth="1"/>
    <col min="14353" max="14353" width="41.33203125" style="91" customWidth="1"/>
    <col min="14354" max="14398" width="0" style="91" hidden="1" customWidth="1"/>
    <col min="14399" max="14400" width="17" style="91" customWidth="1"/>
    <col min="14401" max="14403" width="0" style="91" hidden="1" customWidth="1"/>
    <col min="14404" max="14404" width="13.44140625" style="91" customWidth="1"/>
    <col min="14405" max="14405" width="12.88671875" style="91" customWidth="1"/>
    <col min="14406" max="14406" width="8.88671875" style="91" bestFit="1" customWidth="1"/>
    <col min="14407" max="14407" width="11.5546875" style="91" customWidth="1"/>
    <col min="14408" max="14408" width="10.6640625" style="91" bestFit="1" customWidth="1"/>
    <col min="14409" max="14606" width="8.6640625" style="91"/>
    <col min="14607" max="14607" width="7.33203125" style="91" customWidth="1"/>
    <col min="14608" max="14608" width="0" style="91" hidden="1" customWidth="1"/>
    <col min="14609" max="14609" width="41.33203125" style="91" customWidth="1"/>
    <col min="14610" max="14654" width="0" style="91" hidden="1" customWidth="1"/>
    <col min="14655" max="14656" width="17" style="91" customWidth="1"/>
    <col min="14657" max="14659" width="0" style="91" hidden="1" customWidth="1"/>
    <col min="14660" max="14660" width="13.44140625" style="91" customWidth="1"/>
    <col min="14661" max="14661" width="12.88671875" style="91" customWidth="1"/>
    <col min="14662" max="14662" width="8.88671875" style="91" bestFit="1" customWidth="1"/>
    <col min="14663" max="14663" width="11.5546875" style="91" customWidth="1"/>
    <col min="14664" max="14664" width="10.6640625" style="91" bestFit="1" customWidth="1"/>
    <col min="14665" max="14862" width="8.6640625" style="91"/>
    <col min="14863" max="14863" width="7.33203125" style="91" customWidth="1"/>
    <col min="14864" max="14864" width="0" style="91" hidden="1" customWidth="1"/>
    <col min="14865" max="14865" width="41.33203125" style="91" customWidth="1"/>
    <col min="14866" max="14910" width="0" style="91" hidden="1" customWidth="1"/>
    <col min="14911" max="14912" width="17" style="91" customWidth="1"/>
    <col min="14913" max="14915" width="0" style="91" hidden="1" customWidth="1"/>
    <col min="14916" max="14916" width="13.44140625" style="91" customWidth="1"/>
    <col min="14917" max="14917" width="12.88671875" style="91" customWidth="1"/>
    <col min="14918" max="14918" width="8.88671875" style="91" bestFit="1" customWidth="1"/>
    <col min="14919" max="14919" width="11.5546875" style="91" customWidth="1"/>
    <col min="14920" max="14920" width="10.6640625" style="91" bestFit="1" customWidth="1"/>
    <col min="14921" max="15118" width="8.6640625" style="91"/>
    <col min="15119" max="15119" width="7.33203125" style="91" customWidth="1"/>
    <col min="15120" max="15120" width="0" style="91" hidden="1" customWidth="1"/>
    <col min="15121" max="15121" width="41.33203125" style="91" customWidth="1"/>
    <col min="15122" max="15166" width="0" style="91" hidden="1" customWidth="1"/>
    <col min="15167" max="15168" width="17" style="91" customWidth="1"/>
    <col min="15169" max="15171" width="0" style="91" hidden="1" customWidth="1"/>
    <col min="15172" max="15172" width="13.44140625" style="91" customWidth="1"/>
    <col min="15173" max="15173" width="12.88671875" style="91" customWidth="1"/>
    <col min="15174" max="15174" width="8.88671875" style="91" bestFit="1" customWidth="1"/>
    <col min="15175" max="15175" width="11.5546875" style="91" customWidth="1"/>
    <col min="15176" max="15176" width="10.6640625" style="91" bestFit="1" customWidth="1"/>
    <col min="15177" max="15374" width="8.6640625" style="91"/>
    <col min="15375" max="15375" width="7.33203125" style="91" customWidth="1"/>
    <col min="15376" max="15376" width="0" style="91" hidden="1" customWidth="1"/>
    <col min="15377" max="15377" width="41.33203125" style="91" customWidth="1"/>
    <col min="15378" max="15422" width="0" style="91" hidden="1" customWidth="1"/>
    <col min="15423" max="15424" width="17" style="91" customWidth="1"/>
    <col min="15425" max="15427" width="0" style="91" hidden="1" customWidth="1"/>
    <col min="15428" max="15428" width="13.44140625" style="91" customWidth="1"/>
    <col min="15429" max="15429" width="12.88671875" style="91" customWidth="1"/>
    <col min="15430" max="15430" width="8.88671875" style="91" bestFit="1" customWidth="1"/>
    <col min="15431" max="15431" width="11.5546875" style="91" customWidth="1"/>
    <col min="15432" max="15432" width="10.6640625" style="91" bestFit="1" customWidth="1"/>
    <col min="15433" max="15630" width="8.6640625" style="91"/>
    <col min="15631" max="15631" width="7.33203125" style="91" customWidth="1"/>
    <col min="15632" max="15632" width="0" style="91" hidden="1" customWidth="1"/>
    <col min="15633" max="15633" width="41.33203125" style="91" customWidth="1"/>
    <col min="15634" max="15678" width="0" style="91" hidden="1" customWidth="1"/>
    <col min="15679" max="15680" width="17" style="91" customWidth="1"/>
    <col min="15681" max="15683" width="0" style="91" hidden="1" customWidth="1"/>
    <col min="15684" max="15684" width="13.44140625" style="91" customWidth="1"/>
    <col min="15685" max="15685" width="12.88671875" style="91" customWidth="1"/>
    <col min="15686" max="15686" width="8.88671875" style="91" bestFit="1" customWidth="1"/>
    <col min="15687" max="15687" width="11.5546875" style="91" customWidth="1"/>
    <col min="15688" max="15688" width="10.6640625" style="91" bestFit="1" customWidth="1"/>
    <col min="15689" max="15886" width="8.6640625" style="91"/>
    <col min="15887" max="15887" width="7.33203125" style="91" customWidth="1"/>
    <col min="15888" max="15888" width="0" style="91" hidden="1" customWidth="1"/>
    <col min="15889" max="15889" width="41.33203125" style="91" customWidth="1"/>
    <col min="15890" max="15934" width="0" style="91" hidden="1" customWidth="1"/>
    <col min="15935" max="15936" width="17" style="91" customWidth="1"/>
    <col min="15937" max="15939" width="0" style="91" hidden="1" customWidth="1"/>
    <col min="15940" max="15940" width="13.44140625" style="91" customWidth="1"/>
    <col min="15941" max="15941" width="12.88671875" style="91" customWidth="1"/>
    <col min="15942" max="15942" width="8.88671875" style="91" bestFit="1" customWidth="1"/>
    <col min="15943" max="15943" width="11.5546875" style="91" customWidth="1"/>
    <col min="15944" max="15944" width="10.6640625" style="91" bestFit="1" customWidth="1"/>
    <col min="15945" max="16142" width="8.6640625" style="91"/>
    <col min="16143" max="16143" width="7.33203125" style="91" customWidth="1"/>
    <col min="16144" max="16144" width="0" style="91" hidden="1" customWidth="1"/>
    <col min="16145" max="16145" width="41.33203125" style="91" customWidth="1"/>
    <col min="16146" max="16190" width="0" style="91" hidden="1" customWidth="1"/>
    <col min="16191" max="16192" width="17" style="91" customWidth="1"/>
    <col min="16193" max="16195" width="0" style="91" hidden="1" customWidth="1"/>
    <col min="16196" max="16196" width="13.44140625" style="91" customWidth="1"/>
    <col min="16197" max="16197" width="12.88671875" style="91" customWidth="1"/>
    <col min="16198" max="16198" width="8.88671875" style="91" bestFit="1" customWidth="1"/>
    <col min="16199" max="16199" width="11.5546875" style="91" customWidth="1"/>
    <col min="16200" max="16200" width="10.6640625" style="91" bestFit="1" customWidth="1"/>
    <col min="16201" max="16384" width="8.6640625" style="91"/>
  </cols>
  <sheetData>
    <row r="1" spans="1:71" s="32" customFormat="1" ht="24.6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4"/>
      <c r="F1" s="4"/>
      <c r="G1" s="4" t="s">
        <v>4</v>
      </c>
      <c r="H1" s="4"/>
      <c r="I1" s="4"/>
      <c r="J1" s="5" t="s">
        <v>5</v>
      </c>
      <c r="K1" s="5"/>
      <c r="L1" s="5"/>
      <c r="M1" s="6" t="s">
        <v>6</v>
      </c>
      <c r="N1" s="6"/>
      <c r="O1" s="6"/>
      <c r="P1" s="7" t="s">
        <v>7</v>
      </c>
      <c r="Q1" s="7"/>
      <c r="R1" s="7"/>
      <c r="S1" s="7" t="s">
        <v>8</v>
      </c>
      <c r="T1" s="7"/>
      <c r="U1" s="7"/>
      <c r="V1" s="8" t="s">
        <v>9</v>
      </c>
      <c r="W1" s="8"/>
      <c r="X1" s="8"/>
      <c r="Y1" s="9" t="s">
        <v>10</v>
      </c>
      <c r="Z1" s="9"/>
      <c r="AA1" s="9"/>
      <c r="AB1" s="10" t="s">
        <v>11</v>
      </c>
      <c r="AC1" s="10"/>
      <c r="AD1" s="10"/>
      <c r="AE1" s="11" t="s">
        <v>12</v>
      </c>
      <c r="AF1" s="11"/>
      <c r="AG1" s="11"/>
      <c r="AH1" s="12" t="s">
        <v>13</v>
      </c>
      <c r="AI1" s="13"/>
      <c r="AJ1" s="13"/>
      <c r="AK1" s="14" t="s">
        <v>14</v>
      </c>
      <c r="AL1" s="14"/>
      <c r="AM1" s="14"/>
      <c r="AN1" s="15" t="s">
        <v>15</v>
      </c>
      <c r="AO1" s="15"/>
      <c r="AP1" s="15"/>
      <c r="AQ1" s="16" t="s">
        <v>16</v>
      </c>
      <c r="AR1" s="16"/>
      <c r="AS1" s="16"/>
      <c r="AT1" s="17" t="s">
        <v>17</v>
      </c>
      <c r="AU1" s="17"/>
      <c r="AV1" s="17"/>
      <c r="AW1" s="15" t="s">
        <v>18</v>
      </c>
      <c r="AX1" s="15"/>
      <c r="AY1" s="18"/>
      <c r="AZ1" s="17" t="s">
        <v>19</v>
      </c>
      <c r="BA1" s="17"/>
      <c r="BB1" s="17"/>
      <c r="BC1" s="17" t="s">
        <v>20</v>
      </c>
      <c r="BD1" s="17"/>
      <c r="BE1" s="17"/>
      <c r="BF1" s="19" t="s">
        <v>21</v>
      </c>
      <c r="BG1" s="20" t="s">
        <v>22</v>
      </c>
      <c r="BH1" s="19" t="s">
        <v>23</v>
      </c>
      <c r="BI1" s="21" t="s">
        <v>24</v>
      </c>
      <c r="BJ1" s="22">
        <v>2025</v>
      </c>
      <c r="BK1" s="23"/>
      <c r="BL1" s="24"/>
      <c r="BM1" s="25" t="s">
        <v>25</v>
      </c>
      <c r="BN1" s="26"/>
      <c r="BO1" s="27" t="s">
        <v>10</v>
      </c>
      <c r="BP1" s="28"/>
      <c r="BQ1" s="29" t="s">
        <v>26</v>
      </c>
      <c r="BR1" s="30"/>
      <c r="BS1" s="31"/>
    </row>
    <row r="2" spans="1:71" s="32" customFormat="1" ht="50.1" customHeight="1" thickBot="1">
      <c r="A2" s="1"/>
      <c r="B2" s="2"/>
      <c r="C2" s="3"/>
      <c r="D2" s="33" t="s">
        <v>27</v>
      </c>
      <c r="E2" s="34" t="s">
        <v>28</v>
      </c>
      <c r="F2" s="35" t="s">
        <v>29</v>
      </c>
      <c r="G2" s="33" t="s">
        <v>27</v>
      </c>
      <c r="H2" s="34" t="s">
        <v>28</v>
      </c>
      <c r="I2" s="35" t="s">
        <v>29</v>
      </c>
      <c r="J2" s="36" t="s">
        <v>27</v>
      </c>
      <c r="K2" s="37" t="s">
        <v>28</v>
      </c>
      <c r="L2" s="38" t="s">
        <v>29</v>
      </c>
      <c r="M2" s="39" t="s">
        <v>27</v>
      </c>
      <c r="N2" s="40" t="s">
        <v>28</v>
      </c>
      <c r="O2" s="41" t="s">
        <v>29</v>
      </c>
      <c r="P2" s="42" t="s">
        <v>27</v>
      </c>
      <c r="Q2" s="43" t="s">
        <v>28</v>
      </c>
      <c r="R2" s="44" t="s">
        <v>29</v>
      </c>
      <c r="S2" s="42" t="s">
        <v>27</v>
      </c>
      <c r="T2" s="43" t="s">
        <v>28</v>
      </c>
      <c r="U2" s="44" t="s">
        <v>29</v>
      </c>
      <c r="V2" s="45" t="s">
        <v>27</v>
      </c>
      <c r="W2" s="45" t="s">
        <v>28</v>
      </c>
      <c r="X2" s="45" t="s">
        <v>29</v>
      </c>
      <c r="Y2" s="46" t="s">
        <v>27</v>
      </c>
      <c r="Z2" s="46" t="s">
        <v>28</v>
      </c>
      <c r="AA2" s="47" t="s">
        <v>29</v>
      </c>
      <c r="AB2" s="48" t="s">
        <v>27</v>
      </c>
      <c r="AC2" s="48" t="s">
        <v>28</v>
      </c>
      <c r="AD2" s="49" t="s">
        <v>29</v>
      </c>
      <c r="AE2" s="50" t="s">
        <v>27</v>
      </c>
      <c r="AF2" s="50" t="s">
        <v>28</v>
      </c>
      <c r="AG2" s="51" t="s">
        <v>29</v>
      </c>
      <c r="AH2" s="52" t="s">
        <v>27</v>
      </c>
      <c r="AI2" s="52" t="s">
        <v>28</v>
      </c>
      <c r="AJ2" s="53" t="s">
        <v>29</v>
      </c>
      <c r="AK2" s="40" t="s">
        <v>27</v>
      </c>
      <c r="AL2" s="40" t="s">
        <v>28</v>
      </c>
      <c r="AM2" s="54" t="s">
        <v>29</v>
      </c>
      <c r="AN2" s="55" t="s">
        <v>27</v>
      </c>
      <c r="AO2" s="55" t="s">
        <v>28</v>
      </c>
      <c r="AP2" s="56" t="s">
        <v>29</v>
      </c>
      <c r="AQ2" s="57" t="s">
        <v>27</v>
      </c>
      <c r="AR2" s="57" t="s">
        <v>28</v>
      </c>
      <c r="AS2" s="58" t="s">
        <v>29</v>
      </c>
      <c r="AT2" s="59" t="s">
        <v>27</v>
      </c>
      <c r="AU2" s="59" t="s">
        <v>28</v>
      </c>
      <c r="AV2" s="60" t="s">
        <v>29</v>
      </c>
      <c r="AW2" s="55" t="s">
        <v>27</v>
      </c>
      <c r="AX2" s="55" t="s">
        <v>28</v>
      </c>
      <c r="AY2" s="56" t="s">
        <v>29</v>
      </c>
      <c r="AZ2" s="59" t="s">
        <v>27</v>
      </c>
      <c r="BA2" s="59" t="s">
        <v>28</v>
      </c>
      <c r="BB2" s="60" t="s">
        <v>29</v>
      </c>
      <c r="BC2" s="59" t="s">
        <v>27</v>
      </c>
      <c r="BD2" s="59" t="s">
        <v>28</v>
      </c>
      <c r="BE2" s="60" t="s">
        <v>29</v>
      </c>
      <c r="BF2" s="19"/>
      <c r="BG2" s="21"/>
      <c r="BH2" s="19"/>
      <c r="BI2" s="21"/>
      <c r="BJ2" s="61" t="s">
        <v>30</v>
      </c>
      <c r="BK2" s="61" t="s">
        <v>31</v>
      </c>
      <c r="BL2" s="62" t="s">
        <v>32</v>
      </c>
      <c r="BM2" s="63" t="s">
        <v>33</v>
      </c>
      <c r="BN2" s="64"/>
      <c r="BO2" s="65" t="s">
        <v>27</v>
      </c>
      <c r="BP2" s="66" t="s">
        <v>34</v>
      </c>
      <c r="BQ2" s="67" t="s">
        <v>35</v>
      </c>
      <c r="BR2" s="68" t="s">
        <v>28</v>
      </c>
      <c r="BS2" s="69" t="s">
        <v>29</v>
      </c>
    </row>
    <row r="3" spans="1:71">
      <c r="V3" s="74"/>
      <c r="W3" s="74"/>
      <c r="AW3" s="75"/>
      <c r="AX3" s="75"/>
      <c r="AY3" s="76"/>
      <c r="AZ3" s="77"/>
      <c r="BA3" s="77"/>
      <c r="BB3" s="76"/>
      <c r="BC3" s="77"/>
      <c r="BD3" s="77"/>
      <c r="BE3" s="76"/>
      <c r="BH3" s="80"/>
      <c r="BJ3" s="81"/>
      <c r="BK3" s="82"/>
      <c r="BL3" s="83"/>
      <c r="BM3" s="84"/>
      <c r="BQ3" s="88"/>
      <c r="BR3" s="89"/>
      <c r="BS3" s="90"/>
    </row>
    <row r="4" spans="1:71">
      <c r="A4" s="70" t="s">
        <v>36</v>
      </c>
      <c r="B4" s="71" t="s">
        <v>37</v>
      </c>
      <c r="C4" s="72" t="s">
        <v>38</v>
      </c>
      <c r="D4" s="73">
        <v>671280</v>
      </c>
      <c r="E4" s="73">
        <v>500000</v>
      </c>
      <c r="F4" s="74">
        <v>1.34256</v>
      </c>
      <c r="G4" s="73">
        <v>432905</v>
      </c>
      <c r="H4" s="73">
        <v>500000</v>
      </c>
      <c r="I4" s="74">
        <v>0.86580999999999986</v>
      </c>
      <c r="J4" s="73">
        <v>696080</v>
      </c>
      <c r="K4" s="73">
        <v>600000</v>
      </c>
      <c r="L4" s="74">
        <v>1.1601333333333332</v>
      </c>
      <c r="M4" s="73">
        <v>1065515</v>
      </c>
      <c r="N4" s="73">
        <v>800000</v>
      </c>
      <c r="O4" s="74">
        <v>1.3318937500000001</v>
      </c>
      <c r="P4" s="73">
        <v>2048160</v>
      </c>
      <c r="Q4" s="73">
        <v>750000</v>
      </c>
      <c r="R4" s="74">
        <v>2.73088</v>
      </c>
      <c r="S4" s="73">
        <v>563390</v>
      </c>
      <c r="T4" s="73">
        <v>700000</v>
      </c>
      <c r="U4" s="74">
        <v>0.8048428571428573</v>
      </c>
      <c r="V4" s="73">
        <v>611715</v>
      </c>
      <c r="W4" s="73">
        <v>600000</v>
      </c>
      <c r="X4" s="74">
        <v>1.019525</v>
      </c>
      <c r="Y4" s="73">
        <v>172170</v>
      </c>
      <c r="Z4" s="73">
        <v>550000</v>
      </c>
      <c r="AA4" s="74">
        <v>0.31303636363636361</v>
      </c>
      <c r="AB4" s="73">
        <v>182560</v>
      </c>
      <c r="AC4" s="73">
        <v>550000</v>
      </c>
      <c r="AD4" s="74">
        <v>0.33192727272727279</v>
      </c>
      <c r="AE4" s="73">
        <v>732785</v>
      </c>
      <c r="AF4" s="73">
        <v>500000</v>
      </c>
      <c r="AG4" s="74">
        <v>1.46557</v>
      </c>
      <c r="AH4" s="73">
        <v>850985</v>
      </c>
      <c r="AI4" s="73">
        <v>600000</v>
      </c>
      <c r="AJ4" s="74">
        <v>1.4183083333333333</v>
      </c>
      <c r="AK4" s="73">
        <v>428850</v>
      </c>
      <c r="AL4" s="73">
        <v>700000</v>
      </c>
      <c r="AM4" s="74">
        <v>0.61264285714285727</v>
      </c>
      <c r="AN4" s="73">
        <v>846165</v>
      </c>
      <c r="AO4" s="73">
        <v>600000</v>
      </c>
      <c r="AP4" s="74">
        <v>1.4102749999999999</v>
      </c>
      <c r="AQ4" s="73">
        <v>1147825</v>
      </c>
      <c r="AR4" s="73">
        <v>600000</v>
      </c>
      <c r="AS4" s="74">
        <v>1.9130416666666668</v>
      </c>
      <c r="AT4" s="73">
        <v>934740</v>
      </c>
      <c r="AU4" s="73">
        <v>700000</v>
      </c>
      <c r="AV4" s="74">
        <v>1.3353428571428572</v>
      </c>
      <c r="AW4" s="92">
        <v>1171890</v>
      </c>
      <c r="AX4" s="92">
        <v>850000</v>
      </c>
      <c r="AY4" s="93">
        <v>1.3786941176470588</v>
      </c>
      <c r="AZ4" s="92">
        <v>910040</v>
      </c>
      <c r="BA4" s="92">
        <v>900000</v>
      </c>
      <c r="BB4" s="93">
        <f>AZ4/BA4</f>
        <v>1.0111555555555556</v>
      </c>
      <c r="BC4" s="92">
        <f>VLOOKUP(C4,'[1]PM SELL-OUT JUNE 202 SUMMARY'!$D$9:$H$519,4,FALSE)</f>
        <v>1010460</v>
      </c>
      <c r="BD4" s="92">
        <f>VLOOKUP(C4,'[1]PM SELL-OUT JUNE 202 SUMMARY'!$D$9:$H$519,5,FALSE)</f>
        <v>900000</v>
      </c>
      <c r="BE4" s="93">
        <f>BC4/BD4</f>
        <v>1.1227333333333334</v>
      </c>
      <c r="BF4" s="94">
        <f>AW4+AT4+AZ4</f>
        <v>3016670</v>
      </c>
      <c r="BG4" s="95">
        <f t="shared" ref="BG4:BG43" si="0">BF4/3</f>
        <v>1005556.6666666666</v>
      </c>
      <c r="BH4" s="96">
        <f>SUM(AQ4+AT4+AW4+AZ4+AK4+AN4)</f>
        <v>5439510</v>
      </c>
      <c r="BI4" s="73">
        <f>BH4/6</f>
        <v>906585</v>
      </c>
      <c r="BJ4" s="96"/>
      <c r="BK4" s="73"/>
      <c r="BL4" s="97">
        <f t="shared" ref="BL4:BL43" si="1">BK$44*BP4</f>
        <v>560233.29482118413</v>
      </c>
      <c r="BM4" s="98">
        <v>950000</v>
      </c>
      <c r="BO4" s="99">
        <v>611715</v>
      </c>
      <c r="BP4" s="100">
        <f>BO4/BO$44</f>
        <v>3.5663127259498419E-2</v>
      </c>
      <c r="BQ4" s="101"/>
      <c r="BS4" s="103" t="e">
        <f>BQ4/BR4</f>
        <v>#DIV/0!</v>
      </c>
    </row>
    <row r="5" spans="1:71">
      <c r="A5" s="70" t="s">
        <v>36</v>
      </c>
      <c r="B5" s="71" t="s">
        <v>37</v>
      </c>
      <c r="C5" s="72" t="s">
        <v>39</v>
      </c>
      <c r="D5" s="73">
        <v>424245</v>
      </c>
      <c r="E5" s="73">
        <v>500000</v>
      </c>
      <c r="F5" s="74">
        <v>0.84848999999999986</v>
      </c>
      <c r="G5" s="73">
        <v>58990</v>
      </c>
      <c r="H5" s="73">
        <v>500000</v>
      </c>
      <c r="I5" s="74">
        <v>0.11798000000000002</v>
      </c>
      <c r="J5" s="73">
        <v>289890</v>
      </c>
      <c r="K5" s="73">
        <v>500000</v>
      </c>
      <c r="L5" s="74">
        <v>0.57978000000000007</v>
      </c>
      <c r="M5" s="73">
        <v>420820</v>
      </c>
      <c r="N5" s="73">
        <v>600000</v>
      </c>
      <c r="O5" s="74">
        <v>0.70136666666666669</v>
      </c>
      <c r="P5" s="73">
        <v>236465</v>
      </c>
      <c r="Q5" s="73">
        <v>600000</v>
      </c>
      <c r="R5" s="74">
        <v>0.39410833333333328</v>
      </c>
      <c r="S5" s="73">
        <v>196770</v>
      </c>
      <c r="T5" s="73">
        <v>550000</v>
      </c>
      <c r="U5" s="74">
        <v>0.35776363636363639</v>
      </c>
      <c r="V5" s="73">
        <v>58990</v>
      </c>
      <c r="W5" s="73">
        <v>550000</v>
      </c>
      <c r="X5" s="74">
        <v>0.10725454545454545</v>
      </c>
      <c r="Y5" s="73">
        <v>91950</v>
      </c>
      <c r="Z5" s="73">
        <v>550000</v>
      </c>
      <c r="AA5" s="74">
        <v>0.16718181818181818</v>
      </c>
      <c r="AB5" s="73">
        <v>133175</v>
      </c>
      <c r="AC5" s="73">
        <v>550000</v>
      </c>
      <c r="AD5" s="74">
        <v>0.24213636363636365</v>
      </c>
      <c r="AE5" s="73">
        <v>125375</v>
      </c>
      <c r="AF5" s="73">
        <v>500000</v>
      </c>
      <c r="AG5" s="74">
        <v>0.25075000000000003</v>
      </c>
      <c r="AH5" s="73">
        <v>124985</v>
      </c>
      <c r="AI5" s="73">
        <v>500000</v>
      </c>
      <c r="AJ5" s="74">
        <v>0.24997000000000003</v>
      </c>
      <c r="AK5" s="73">
        <v>133580</v>
      </c>
      <c r="AL5" s="73">
        <v>500000</v>
      </c>
      <c r="AM5" s="74">
        <v>0.26716000000000001</v>
      </c>
      <c r="AN5" s="73">
        <v>62990</v>
      </c>
      <c r="AO5" s="73">
        <v>500000</v>
      </c>
      <c r="AP5" s="74">
        <v>0.12598000000000001</v>
      </c>
      <c r="AQ5" s="73">
        <v>29995</v>
      </c>
      <c r="AR5" s="73">
        <v>550000</v>
      </c>
      <c r="AS5" s="74">
        <v>5.453636363636364E-2</v>
      </c>
      <c r="AT5" s="73">
        <v>107690</v>
      </c>
      <c r="AU5" s="73">
        <v>600000</v>
      </c>
      <c r="AV5" s="74">
        <v>0.17948333333333333</v>
      </c>
      <c r="AW5" s="92">
        <v>603325</v>
      </c>
      <c r="AX5" s="92">
        <v>600000</v>
      </c>
      <c r="AY5" s="93">
        <v>1.0055416666666666</v>
      </c>
      <c r="AZ5" s="92">
        <v>545135</v>
      </c>
      <c r="BA5" s="92">
        <v>600000</v>
      </c>
      <c r="BB5" s="93">
        <f t="shared" ref="BB5:BB43" si="2">AZ5/BA5</f>
        <v>0.90855833333333336</v>
      </c>
      <c r="BC5" s="92">
        <f>VLOOKUP(C5,'[1]PM SELL-OUT JUNE 202 SUMMARY'!$D$9:$H$519,4,FALSE)</f>
        <v>57990</v>
      </c>
      <c r="BD5" s="92">
        <f>VLOOKUP(C5,'[1]PM SELL-OUT JUNE 202 SUMMARY'!$D$9:$H$519,5,FALSE)</f>
        <v>600000</v>
      </c>
      <c r="BE5" s="93">
        <f t="shared" ref="BE5:BE68" si="3">BC5/BD5</f>
        <v>9.665E-2</v>
      </c>
      <c r="BF5" s="94">
        <f t="shared" ref="BF5:BF43" si="4">AW5+AT5+AZ5</f>
        <v>1256150</v>
      </c>
      <c r="BG5" s="95">
        <f t="shared" si="0"/>
        <v>418716.66666666669</v>
      </c>
      <c r="BH5" s="96">
        <f t="shared" ref="BH5:BH43" si="5">SUM(AQ5+AT5+AW5+AZ5+AK5+AN5)</f>
        <v>1482715</v>
      </c>
      <c r="BI5" s="73">
        <f t="shared" ref="BI5:BI43" si="6">BH5/6</f>
        <v>247119.16666666666</v>
      </c>
      <c r="BJ5" s="96"/>
      <c r="BK5" s="73"/>
      <c r="BL5" s="97">
        <f t="shared" si="1"/>
        <v>54025.423704669091</v>
      </c>
      <c r="BM5" s="98">
        <v>600000</v>
      </c>
      <c r="BO5" s="99">
        <v>58990</v>
      </c>
      <c r="BP5" s="100">
        <f t="shared" ref="BP5:BP43" si="7">BO5/BO$44</f>
        <v>3.4391307668404595E-3</v>
      </c>
      <c r="BQ5" s="101"/>
      <c r="BS5" s="103" t="e">
        <f t="shared" ref="BS5:BS44" si="8">BQ5/BR5</f>
        <v>#DIV/0!</v>
      </c>
    </row>
    <row r="6" spans="1:71">
      <c r="A6" s="70" t="s">
        <v>36</v>
      </c>
      <c r="B6" s="71" t="s">
        <v>37</v>
      </c>
      <c r="C6" s="72" t="s">
        <v>40</v>
      </c>
      <c r="D6" s="73">
        <v>1112065</v>
      </c>
      <c r="E6" s="73">
        <v>900000</v>
      </c>
      <c r="F6" s="74">
        <v>1.2356277777777778</v>
      </c>
      <c r="G6" s="73">
        <v>661490</v>
      </c>
      <c r="H6" s="73">
        <v>950000</v>
      </c>
      <c r="I6" s="74">
        <v>0.69630526315789487</v>
      </c>
      <c r="J6" s="73">
        <v>361240</v>
      </c>
      <c r="K6" s="73">
        <v>1100000</v>
      </c>
      <c r="L6" s="74">
        <v>0.32840000000000008</v>
      </c>
      <c r="M6" s="73">
        <v>2119270</v>
      </c>
      <c r="N6" s="73">
        <v>1100000</v>
      </c>
      <c r="O6" s="74">
        <v>1.9266090909090909</v>
      </c>
      <c r="P6" s="73">
        <v>389540</v>
      </c>
      <c r="Q6" s="73">
        <v>1087096</v>
      </c>
      <c r="R6" s="74">
        <v>0.3583308189893073</v>
      </c>
      <c r="S6" s="73">
        <v>725110</v>
      </c>
      <c r="T6" s="73">
        <v>500000</v>
      </c>
      <c r="U6" s="74">
        <v>1.4502200000000001</v>
      </c>
      <c r="V6" s="73">
        <v>524610</v>
      </c>
      <c r="W6" s="73">
        <v>500000</v>
      </c>
      <c r="X6" s="74">
        <v>1.04922</v>
      </c>
      <c r="Y6" s="73">
        <v>575715</v>
      </c>
      <c r="Z6" s="73">
        <v>500000</v>
      </c>
      <c r="AA6" s="74">
        <v>1.15143</v>
      </c>
      <c r="AB6" s="73">
        <v>503630</v>
      </c>
      <c r="AC6" s="73">
        <v>500000</v>
      </c>
      <c r="AD6" s="74">
        <v>1.00726</v>
      </c>
      <c r="AE6" s="73">
        <v>553030</v>
      </c>
      <c r="AF6" s="73">
        <v>550000</v>
      </c>
      <c r="AG6" s="74">
        <v>1.0055090909090909</v>
      </c>
      <c r="AH6" s="73">
        <v>564330</v>
      </c>
      <c r="AI6" s="73">
        <v>550000</v>
      </c>
      <c r="AJ6" s="74">
        <v>1.0260545454545456</v>
      </c>
      <c r="AK6" s="73">
        <v>728745</v>
      </c>
      <c r="AL6" s="73">
        <v>600000</v>
      </c>
      <c r="AM6" s="74">
        <v>1.214575</v>
      </c>
      <c r="AN6" s="73">
        <v>362430</v>
      </c>
      <c r="AO6" s="73">
        <v>600000</v>
      </c>
      <c r="AP6" s="74">
        <v>0.60404999999999998</v>
      </c>
      <c r="AQ6" s="73">
        <v>863230</v>
      </c>
      <c r="AR6" s="73">
        <v>600000</v>
      </c>
      <c r="AS6" s="74">
        <v>1.4387166666666666</v>
      </c>
      <c r="AT6" s="73">
        <v>611210</v>
      </c>
      <c r="AU6" s="73">
        <v>600000</v>
      </c>
      <c r="AV6" s="74">
        <v>1.0186833333333334</v>
      </c>
      <c r="AW6" s="92">
        <v>1014745</v>
      </c>
      <c r="AX6" s="92">
        <v>700000</v>
      </c>
      <c r="AY6" s="93">
        <v>1.4496357142857144</v>
      </c>
      <c r="AZ6" s="92">
        <v>715265</v>
      </c>
      <c r="BA6" s="92">
        <v>700000</v>
      </c>
      <c r="BB6" s="93">
        <f t="shared" si="2"/>
        <v>1.0218071428571429</v>
      </c>
      <c r="BC6" s="92">
        <f>VLOOKUP(C6,'[1]PM SELL-OUT JUNE 202 SUMMARY'!$D$9:$H$519,4,FALSE)</f>
        <v>705300</v>
      </c>
      <c r="BD6" s="92">
        <f>VLOOKUP(C6,'[1]PM SELL-OUT JUNE 202 SUMMARY'!$D$9:$H$519,5,FALSE)</f>
        <v>700000</v>
      </c>
      <c r="BE6" s="93">
        <f t="shared" si="3"/>
        <v>1.0075714285714286</v>
      </c>
      <c r="BF6" s="94">
        <f t="shared" si="4"/>
        <v>2341220</v>
      </c>
      <c r="BG6" s="95">
        <f t="shared" si="0"/>
        <v>780406.66666666663</v>
      </c>
      <c r="BH6" s="96">
        <f t="shared" si="5"/>
        <v>4295625</v>
      </c>
      <c r="BI6" s="73">
        <f t="shared" si="6"/>
        <v>715937.5</v>
      </c>
      <c r="BJ6" s="96"/>
      <c r="BK6" s="73"/>
      <c r="BL6" s="97">
        <f t="shared" si="1"/>
        <v>480459.01898129261</v>
      </c>
      <c r="BM6" s="98">
        <v>650000</v>
      </c>
      <c r="BO6" s="99">
        <v>524610</v>
      </c>
      <c r="BP6" s="100">
        <f t="shared" si="7"/>
        <v>3.0584885431296383E-2</v>
      </c>
      <c r="BQ6" s="101"/>
      <c r="BS6" s="103" t="e">
        <f t="shared" si="8"/>
        <v>#DIV/0!</v>
      </c>
    </row>
    <row r="7" spans="1:71">
      <c r="A7" s="70" t="s">
        <v>41</v>
      </c>
      <c r="B7" s="71" t="s">
        <v>42</v>
      </c>
      <c r="C7" s="72" t="s">
        <v>43</v>
      </c>
      <c r="J7" s="73">
        <v>1459460</v>
      </c>
      <c r="K7" s="73">
        <v>1100000</v>
      </c>
      <c r="L7" s="74">
        <v>1.3267818181818183</v>
      </c>
      <c r="O7" s="74" t="e">
        <v>#DIV/0!</v>
      </c>
      <c r="R7" s="74" t="e">
        <v>#DIV/0!</v>
      </c>
      <c r="U7" s="74" t="e">
        <v>#DIV/0!</v>
      </c>
      <c r="X7" s="74" t="e">
        <v>#DIV/0!</v>
      </c>
      <c r="AD7" s="74" t="e">
        <v>#DIV/0!</v>
      </c>
      <c r="AG7" s="74" t="e">
        <v>#DIV/0!</v>
      </c>
      <c r="AJ7" s="74" t="e">
        <v>#DIV/0!</v>
      </c>
      <c r="AM7" s="74" t="e">
        <v>#DIV/0!</v>
      </c>
      <c r="AN7" s="73">
        <v>0</v>
      </c>
      <c r="AO7" s="73">
        <v>0</v>
      </c>
      <c r="AP7" s="74" t="e">
        <v>#DIV/0!</v>
      </c>
      <c r="AS7" s="74" t="e">
        <v>#DIV/0!</v>
      </c>
      <c r="AV7" s="74" t="e">
        <v>#DIV/0!</v>
      </c>
      <c r="AY7" s="93" t="e">
        <v>#DIV/0!</v>
      </c>
      <c r="BB7" s="93" t="e">
        <f t="shared" si="2"/>
        <v>#DIV/0!</v>
      </c>
      <c r="BF7" s="94">
        <f t="shared" si="4"/>
        <v>0</v>
      </c>
      <c r="BG7" s="95">
        <f t="shared" si="0"/>
        <v>0</v>
      </c>
      <c r="BH7" s="96">
        <f t="shared" si="5"/>
        <v>0</v>
      </c>
      <c r="BI7" s="73">
        <f t="shared" si="6"/>
        <v>0</v>
      </c>
      <c r="BJ7" s="96"/>
      <c r="BK7" s="73"/>
      <c r="BL7" s="97">
        <f t="shared" si="1"/>
        <v>0</v>
      </c>
      <c r="BO7" s="99"/>
      <c r="BP7" s="100">
        <f t="shared" si="7"/>
        <v>0</v>
      </c>
      <c r="BQ7" s="101"/>
      <c r="BS7" s="103" t="e">
        <f t="shared" si="8"/>
        <v>#DIV/0!</v>
      </c>
    </row>
    <row r="8" spans="1:71" s="32" customFormat="1">
      <c r="A8" s="71" t="s">
        <v>36</v>
      </c>
      <c r="B8" s="71" t="s">
        <v>37</v>
      </c>
      <c r="C8" s="72" t="s">
        <v>44</v>
      </c>
      <c r="D8" s="77">
        <v>1084060</v>
      </c>
      <c r="E8" s="77">
        <v>850000</v>
      </c>
      <c r="F8" s="76">
        <v>1.275364705882353</v>
      </c>
      <c r="G8" s="77">
        <v>1251835</v>
      </c>
      <c r="H8" s="77">
        <v>1000000</v>
      </c>
      <c r="I8" s="76">
        <v>1.251835</v>
      </c>
      <c r="J8" s="77"/>
      <c r="K8" s="77"/>
      <c r="L8" s="76"/>
      <c r="M8" s="77">
        <v>2247130</v>
      </c>
      <c r="N8" s="77">
        <v>1100000</v>
      </c>
      <c r="O8" s="74">
        <v>2.0428454545454544</v>
      </c>
      <c r="P8" s="73">
        <v>3386915</v>
      </c>
      <c r="Q8" s="73">
        <v>1300000</v>
      </c>
      <c r="R8" s="74">
        <v>2.6053192307692306</v>
      </c>
      <c r="S8" s="73"/>
      <c r="T8" s="73"/>
      <c r="U8" s="74" t="e">
        <v>#DIV/0!</v>
      </c>
      <c r="V8" s="73">
        <v>542730</v>
      </c>
      <c r="W8" s="73">
        <v>258064</v>
      </c>
      <c r="X8" s="74">
        <v>2.1030829561659123</v>
      </c>
      <c r="Y8" s="73"/>
      <c r="Z8" s="73"/>
      <c r="AA8" s="74" t="e">
        <v>#DIV/0!</v>
      </c>
      <c r="AB8" s="73">
        <v>358150</v>
      </c>
      <c r="AC8" s="73">
        <v>650000</v>
      </c>
      <c r="AD8" s="74">
        <v>0.55100000000000016</v>
      </c>
      <c r="AE8" s="73">
        <v>601415</v>
      </c>
      <c r="AF8" s="73">
        <v>816128</v>
      </c>
      <c r="AG8" s="74">
        <v>0.73691259214240901</v>
      </c>
      <c r="AH8" s="73">
        <v>1189135</v>
      </c>
      <c r="AI8" s="73">
        <v>650000</v>
      </c>
      <c r="AJ8" s="74">
        <v>1.8294384615384616</v>
      </c>
      <c r="AK8" s="73">
        <v>879550</v>
      </c>
      <c r="AL8" s="73">
        <v>800000</v>
      </c>
      <c r="AM8" s="74">
        <v>1.0994375000000001</v>
      </c>
      <c r="AN8" s="73">
        <v>980545</v>
      </c>
      <c r="AO8" s="73">
        <v>750000</v>
      </c>
      <c r="AP8" s="74">
        <v>1.3073933333333334</v>
      </c>
      <c r="AQ8" s="73">
        <v>980045</v>
      </c>
      <c r="AR8" s="73">
        <v>750000</v>
      </c>
      <c r="AS8" s="74">
        <v>1.3067266666666666</v>
      </c>
      <c r="AT8" s="73">
        <v>1102310</v>
      </c>
      <c r="AU8" s="73">
        <v>800000</v>
      </c>
      <c r="AV8" s="74">
        <v>1.3778874999999999</v>
      </c>
      <c r="AW8" s="92">
        <v>2125880</v>
      </c>
      <c r="AX8" s="92">
        <v>950000</v>
      </c>
      <c r="AY8" s="93">
        <v>2.2377684210526314</v>
      </c>
      <c r="AZ8" s="92">
        <v>2139090</v>
      </c>
      <c r="BA8" s="92">
        <v>1150000</v>
      </c>
      <c r="BB8" s="93">
        <f t="shared" si="2"/>
        <v>1.8600782608695652</v>
      </c>
      <c r="BC8" s="92">
        <f>VLOOKUP(C8,'[1]PM SELL-OUT JUNE 202 SUMMARY'!$D$9:$H$519,4,FALSE)</f>
        <v>1420025</v>
      </c>
      <c r="BD8" s="92">
        <f>VLOOKUP(C8,'[1]PM SELL-OUT JUNE 202 SUMMARY'!$D$9:$H$519,5,FALSE)</f>
        <v>1350000</v>
      </c>
      <c r="BE8" s="93">
        <f t="shared" si="3"/>
        <v>1.0518703703703705</v>
      </c>
      <c r="BF8" s="94">
        <f t="shared" si="4"/>
        <v>5367280</v>
      </c>
      <c r="BG8" s="95">
        <f t="shared" si="0"/>
        <v>1789093.3333333333</v>
      </c>
      <c r="BH8" s="96">
        <f t="shared" si="5"/>
        <v>8207420</v>
      </c>
      <c r="BI8" s="73">
        <f t="shared" si="6"/>
        <v>1367903.3333333333</v>
      </c>
      <c r="BJ8" s="78"/>
      <c r="BK8" s="77"/>
      <c r="BL8" s="97">
        <f t="shared" si="1"/>
        <v>497054.04657119949</v>
      </c>
      <c r="BM8" s="98">
        <v>1350000</v>
      </c>
      <c r="BN8" s="85"/>
      <c r="BO8" s="86">
        <v>542730</v>
      </c>
      <c r="BP8" s="100">
        <f t="shared" si="7"/>
        <v>3.16412856600665E-2</v>
      </c>
      <c r="BQ8" s="101"/>
      <c r="BR8" s="102"/>
      <c r="BS8" s="103" t="e">
        <f t="shared" si="8"/>
        <v>#DIV/0!</v>
      </c>
    </row>
    <row r="9" spans="1:71">
      <c r="A9" s="70" t="s">
        <v>36</v>
      </c>
      <c r="C9" s="72" t="s">
        <v>45</v>
      </c>
      <c r="D9" s="73">
        <v>0</v>
      </c>
      <c r="E9" s="73">
        <v>129032</v>
      </c>
      <c r="G9" s="73">
        <v>0</v>
      </c>
      <c r="H9" s="73">
        <v>500000</v>
      </c>
      <c r="I9" s="74">
        <v>0</v>
      </c>
      <c r="O9" s="74" t="e">
        <v>#DIV/0!</v>
      </c>
      <c r="P9" s="73">
        <v>0</v>
      </c>
      <c r="Q9" s="73">
        <v>370967</v>
      </c>
      <c r="R9" s="74">
        <v>0</v>
      </c>
      <c r="S9" s="73">
        <v>0</v>
      </c>
      <c r="T9" s="73">
        <v>166666</v>
      </c>
      <c r="U9" s="74">
        <v>0</v>
      </c>
      <c r="V9" s="73">
        <v>0</v>
      </c>
      <c r="W9" s="73">
        <v>500000</v>
      </c>
      <c r="X9" s="74">
        <v>0</v>
      </c>
      <c r="AA9" s="74" t="e">
        <v>#DIV/0!</v>
      </c>
      <c r="AD9" s="74" t="e">
        <v>#DIV/0!</v>
      </c>
      <c r="AG9" s="74" t="e">
        <v>#DIV/0!</v>
      </c>
      <c r="AJ9" s="74" t="e">
        <v>#DIV/0!</v>
      </c>
      <c r="AM9" s="74" t="e">
        <v>#DIV/0!</v>
      </c>
      <c r="AN9" s="73">
        <v>0</v>
      </c>
      <c r="AO9" s="73">
        <v>0</v>
      </c>
      <c r="AP9" s="74" t="e">
        <v>#DIV/0!</v>
      </c>
      <c r="AS9" s="74" t="e">
        <v>#DIV/0!</v>
      </c>
      <c r="AV9" s="74" t="e">
        <v>#DIV/0!</v>
      </c>
      <c r="AY9" s="93" t="e">
        <v>#DIV/0!</v>
      </c>
      <c r="BB9" s="93" t="e">
        <f t="shared" si="2"/>
        <v>#DIV/0!</v>
      </c>
      <c r="BC9" s="92" t="e">
        <f>VLOOKUP(C9,'[1]PM SELL-OUT JUNE 202 SUMMARY'!$D$9:$H$519,4,FALSE)</f>
        <v>#N/A</v>
      </c>
      <c r="BD9" s="92" t="e">
        <f>VLOOKUP(C9,'[1]PM SELL-OUT JUNE 202 SUMMARY'!$D$9:$H$519,5,FALSE)</f>
        <v>#N/A</v>
      </c>
      <c r="BE9" s="93" t="e">
        <f t="shared" si="3"/>
        <v>#N/A</v>
      </c>
      <c r="BF9" s="94">
        <f t="shared" si="4"/>
        <v>0</v>
      </c>
      <c r="BG9" s="95">
        <f t="shared" si="0"/>
        <v>0</v>
      </c>
      <c r="BH9" s="96">
        <f t="shared" si="5"/>
        <v>0</v>
      </c>
      <c r="BI9" s="73">
        <f t="shared" si="6"/>
        <v>0</v>
      </c>
      <c r="BJ9" s="96"/>
      <c r="BK9" s="73"/>
      <c r="BL9" s="97">
        <f t="shared" si="1"/>
        <v>0</v>
      </c>
      <c r="BO9" s="99">
        <v>0</v>
      </c>
      <c r="BP9" s="100">
        <f t="shared" si="7"/>
        <v>0</v>
      </c>
      <c r="BQ9" s="101"/>
      <c r="BS9" s="103" t="e">
        <f t="shared" si="8"/>
        <v>#DIV/0!</v>
      </c>
    </row>
    <row r="10" spans="1:71" s="32" customFormat="1">
      <c r="A10" s="71" t="s">
        <v>36</v>
      </c>
      <c r="B10" s="71" t="s">
        <v>37</v>
      </c>
      <c r="C10" s="72" t="s">
        <v>46</v>
      </c>
      <c r="D10" s="77">
        <v>209555</v>
      </c>
      <c r="E10" s="77">
        <v>500000</v>
      </c>
      <c r="F10" s="76"/>
      <c r="G10" s="77">
        <v>326445</v>
      </c>
      <c r="H10" s="77">
        <v>500000</v>
      </c>
      <c r="I10" s="76">
        <v>0.65289000000000008</v>
      </c>
      <c r="J10" s="77">
        <v>263830</v>
      </c>
      <c r="K10" s="77">
        <v>500000</v>
      </c>
      <c r="L10" s="76">
        <v>0.52766000000000002</v>
      </c>
      <c r="M10" s="77">
        <v>612680</v>
      </c>
      <c r="N10" s="77">
        <v>500000</v>
      </c>
      <c r="O10" s="74">
        <v>1.22536</v>
      </c>
      <c r="P10" s="73">
        <v>550215</v>
      </c>
      <c r="Q10" s="73">
        <v>500000</v>
      </c>
      <c r="R10" s="74">
        <v>1.10043</v>
      </c>
      <c r="S10" s="73">
        <v>354445</v>
      </c>
      <c r="T10" s="73">
        <v>354445</v>
      </c>
      <c r="U10" s="74">
        <v>1</v>
      </c>
      <c r="V10" s="73">
        <v>308745</v>
      </c>
      <c r="W10" s="73">
        <v>500000</v>
      </c>
      <c r="X10" s="74">
        <v>0.61749000000000009</v>
      </c>
      <c r="Y10" s="73">
        <v>183365</v>
      </c>
      <c r="Z10" s="73">
        <v>500000</v>
      </c>
      <c r="AA10" s="74">
        <v>0.36673000000000006</v>
      </c>
      <c r="AB10" s="73">
        <v>230265</v>
      </c>
      <c r="AC10" s="73">
        <v>500000</v>
      </c>
      <c r="AD10" s="74">
        <v>0.46053000000000005</v>
      </c>
      <c r="AE10" s="73">
        <v>236465</v>
      </c>
      <c r="AF10" s="73">
        <v>600000</v>
      </c>
      <c r="AG10" s="74">
        <v>0.39410833333333328</v>
      </c>
      <c r="AH10" s="73">
        <v>141570</v>
      </c>
      <c r="AI10" s="73">
        <v>600000</v>
      </c>
      <c r="AJ10" s="74">
        <v>0.23595000000000002</v>
      </c>
      <c r="AK10" s="73">
        <v>0</v>
      </c>
      <c r="AL10" s="73">
        <v>600000</v>
      </c>
      <c r="AM10" s="74">
        <v>0</v>
      </c>
      <c r="AN10" s="73">
        <v>254080</v>
      </c>
      <c r="AO10" s="73">
        <v>550000</v>
      </c>
      <c r="AP10" s="74">
        <v>0.46196363636363635</v>
      </c>
      <c r="AQ10" s="73">
        <v>303050</v>
      </c>
      <c r="AR10" s="73">
        <v>550000</v>
      </c>
      <c r="AS10" s="74">
        <v>0.55100000000000005</v>
      </c>
      <c r="AT10" s="73">
        <v>796370</v>
      </c>
      <c r="AU10" s="73">
        <v>550000</v>
      </c>
      <c r="AV10" s="74">
        <v>1.4479454545454546</v>
      </c>
      <c r="AW10" s="92">
        <v>711210</v>
      </c>
      <c r="AX10" s="92">
        <v>600000</v>
      </c>
      <c r="AY10" s="93">
        <v>1.1853499999999999</v>
      </c>
      <c r="AZ10" s="92">
        <v>610510</v>
      </c>
      <c r="BA10" s="92">
        <v>600000</v>
      </c>
      <c r="BB10" s="93">
        <f t="shared" si="2"/>
        <v>1.0175166666666666</v>
      </c>
      <c r="BC10" s="92">
        <f>VLOOKUP(C10,'[1]PM SELL-OUT JUNE 202 SUMMARY'!$D$9:$H$519,4,FALSE)</f>
        <v>617910</v>
      </c>
      <c r="BD10" s="92">
        <f>VLOOKUP(C10,'[1]PM SELL-OUT JUNE 202 SUMMARY'!$D$9:$H$519,5,FALSE)</f>
        <v>600000</v>
      </c>
      <c r="BE10" s="93">
        <f t="shared" si="3"/>
        <v>1.0298499999999999</v>
      </c>
      <c r="BF10" s="94">
        <f t="shared" si="4"/>
        <v>2118090</v>
      </c>
      <c r="BG10" s="95">
        <f t="shared" si="0"/>
        <v>706030</v>
      </c>
      <c r="BH10" s="96">
        <f t="shared" si="5"/>
        <v>2675220</v>
      </c>
      <c r="BI10" s="73">
        <f t="shared" si="6"/>
        <v>445870</v>
      </c>
      <c r="BJ10" s="78"/>
      <c r="BK10" s="77"/>
      <c r="BL10" s="97">
        <f t="shared" si="1"/>
        <v>282761.13649259292</v>
      </c>
      <c r="BM10" s="98">
        <v>600000</v>
      </c>
      <c r="BN10" s="85"/>
      <c r="BO10" s="86">
        <v>308745</v>
      </c>
      <c r="BP10" s="100">
        <f t="shared" si="7"/>
        <v>1.799990555362193E-2</v>
      </c>
      <c r="BQ10" s="101"/>
      <c r="BR10" s="102"/>
      <c r="BS10" s="103" t="e">
        <f t="shared" si="8"/>
        <v>#DIV/0!</v>
      </c>
    </row>
    <row r="11" spans="1:71" s="32" customFormat="1">
      <c r="A11" s="71" t="s">
        <v>36</v>
      </c>
      <c r="B11" s="71"/>
      <c r="C11" s="72" t="s">
        <v>47</v>
      </c>
      <c r="D11" s="77"/>
      <c r="E11" s="77"/>
      <c r="F11" s="76"/>
      <c r="G11" s="77"/>
      <c r="H11" s="77"/>
      <c r="I11" s="76"/>
      <c r="J11" s="77">
        <v>210060</v>
      </c>
      <c r="K11" s="77">
        <v>361290</v>
      </c>
      <c r="L11" s="76">
        <v>0.5814165905505273</v>
      </c>
      <c r="M11" s="77">
        <v>1034010</v>
      </c>
      <c r="N11" s="77">
        <v>500000</v>
      </c>
      <c r="O11" s="74">
        <v>2.0680200000000002</v>
      </c>
      <c r="P11" s="73">
        <v>984595</v>
      </c>
      <c r="Q11" s="73">
        <v>700000</v>
      </c>
      <c r="R11" s="74">
        <v>1.4065642857142857</v>
      </c>
      <c r="S11" s="73">
        <v>0</v>
      </c>
      <c r="T11" s="73">
        <v>0</v>
      </c>
      <c r="U11" s="74" t="e">
        <v>#DIV/0!</v>
      </c>
      <c r="V11" s="73">
        <v>149870</v>
      </c>
      <c r="W11" s="73">
        <v>550000</v>
      </c>
      <c r="X11" s="74">
        <v>0.27249090909090912</v>
      </c>
      <c r="Y11" s="73">
        <v>0</v>
      </c>
      <c r="Z11" s="73">
        <v>550000</v>
      </c>
      <c r="AA11" s="74">
        <v>0</v>
      </c>
      <c r="AB11" s="73">
        <v>50990</v>
      </c>
      <c r="AC11" s="73">
        <v>550000</v>
      </c>
      <c r="AD11" s="74">
        <v>9.2709090909090922E-2</v>
      </c>
      <c r="AE11" s="73">
        <v>0</v>
      </c>
      <c r="AF11" s="73">
        <v>550000</v>
      </c>
      <c r="AG11" s="74">
        <v>0</v>
      </c>
      <c r="AH11" s="73">
        <v>0</v>
      </c>
      <c r="AI11" s="73">
        <v>550000</v>
      </c>
      <c r="AJ11" s="74">
        <v>0</v>
      </c>
      <c r="AK11" s="73">
        <v>0</v>
      </c>
      <c r="AL11" s="73">
        <v>500000</v>
      </c>
      <c r="AM11" s="74">
        <v>0</v>
      </c>
      <c r="AN11" s="73">
        <v>189970</v>
      </c>
      <c r="AO11" s="73">
        <v>550000</v>
      </c>
      <c r="AP11" s="74">
        <v>0.34539999999999998</v>
      </c>
      <c r="AQ11" s="73">
        <v>0</v>
      </c>
      <c r="AR11" s="73">
        <v>0</v>
      </c>
      <c r="AS11" s="74" t="e">
        <v>#DIV/0!</v>
      </c>
      <c r="AT11" s="73"/>
      <c r="AU11" s="73"/>
      <c r="AV11" s="74" t="e">
        <v>#DIV/0!</v>
      </c>
      <c r="AW11" s="92">
        <v>553515</v>
      </c>
      <c r="AX11" s="92">
        <v>274999</v>
      </c>
      <c r="AY11" s="93">
        <v>2.0127891374150453</v>
      </c>
      <c r="AZ11" s="92">
        <v>580220</v>
      </c>
      <c r="BA11" s="92">
        <v>550000</v>
      </c>
      <c r="BB11" s="93">
        <f t="shared" si="2"/>
        <v>1.0549454545454546</v>
      </c>
      <c r="BC11" s="92">
        <f>VLOOKUP(C11,'[1]PM SELL-OUT JUNE 202 SUMMARY'!$D$9:$H$519,4,FALSE)</f>
        <v>409340</v>
      </c>
      <c r="BD11" s="92">
        <f>VLOOKUP(C11,'[1]PM SELL-OUT JUNE 202 SUMMARY'!$D$9:$H$519,5,FALSE)</f>
        <v>550000</v>
      </c>
      <c r="BE11" s="93">
        <f t="shared" si="3"/>
        <v>0.7442545454545455</v>
      </c>
      <c r="BF11" s="94">
        <f t="shared" si="4"/>
        <v>1133735</v>
      </c>
      <c r="BG11" s="95">
        <f t="shared" si="0"/>
        <v>377911.66666666669</v>
      </c>
      <c r="BH11" s="96">
        <f t="shared" si="5"/>
        <v>1323705</v>
      </c>
      <c r="BI11" s="73">
        <f t="shared" si="6"/>
        <v>220617.5</v>
      </c>
      <c r="BJ11" s="78"/>
      <c r="BK11" s="77"/>
      <c r="BL11" s="97">
        <f t="shared" si="1"/>
        <v>137256.99695912455</v>
      </c>
      <c r="BM11" s="98">
        <v>550000</v>
      </c>
      <c r="BN11" s="85"/>
      <c r="BO11" s="86">
        <v>149870</v>
      </c>
      <c r="BP11" s="100">
        <f t="shared" si="7"/>
        <v>8.7374559760362725E-3</v>
      </c>
      <c r="BQ11" s="101"/>
      <c r="BR11" s="102"/>
      <c r="BS11" s="103" t="e">
        <f t="shared" si="8"/>
        <v>#DIV/0!</v>
      </c>
    </row>
    <row r="12" spans="1:71">
      <c r="A12" s="70" t="s">
        <v>36</v>
      </c>
      <c r="B12" s="71" t="s">
        <v>37</v>
      </c>
      <c r="C12" s="72" t="s">
        <v>48</v>
      </c>
      <c r="D12" s="73">
        <v>92890</v>
      </c>
      <c r="E12" s="73">
        <v>500000</v>
      </c>
      <c r="O12" s="74" t="e">
        <v>#DIV/0!</v>
      </c>
      <c r="R12" s="74" t="e">
        <v>#DIV/0!</v>
      </c>
      <c r="U12" s="74" t="e">
        <v>#DIV/0!</v>
      </c>
      <c r="X12" s="74" t="e">
        <v>#DIV/0!</v>
      </c>
      <c r="AA12" s="74" t="e">
        <v>#DIV/0!</v>
      </c>
      <c r="AB12" s="73">
        <v>0</v>
      </c>
      <c r="AC12" s="73">
        <v>116666</v>
      </c>
      <c r="AD12" s="74">
        <v>0</v>
      </c>
      <c r="AE12" s="73">
        <v>32995</v>
      </c>
      <c r="AF12" s="73">
        <v>500000</v>
      </c>
      <c r="AG12" s="74">
        <v>6.5989999999999993E-2</v>
      </c>
      <c r="AH12" s="73">
        <v>120280</v>
      </c>
      <c r="AI12" s="73">
        <v>500000</v>
      </c>
      <c r="AJ12" s="74">
        <v>0.24056000000000002</v>
      </c>
      <c r="AK12" s="73">
        <v>113490</v>
      </c>
      <c r="AL12" s="73">
        <v>500000</v>
      </c>
      <c r="AM12" s="74">
        <v>0.22698000000000002</v>
      </c>
      <c r="AN12" s="73">
        <v>10695</v>
      </c>
      <c r="AO12" s="73">
        <v>550000</v>
      </c>
      <c r="AP12" s="74">
        <v>1.9445454545454547E-2</v>
      </c>
      <c r="AQ12" s="73">
        <v>58990</v>
      </c>
      <c r="AR12" s="73">
        <v>550000</v>
      </c>
      <c r="AS12" s="74">
        <v>0.10725454545454545</v>
      </c>
      <c r="AV12" s="74" t="e">
        <v>#DIV/0!</v>
      </c>
      <c r="AY12" s="93" t="e">
        <v>#DIV/0!</v>
      </c>
      <c r="BB12" s="93" t="e">
        <f t="shared" si="2"/>
        <v>#DIV/0!</v>
      </c>
      <c r="BC12" s="92" t="e">
        <f>VLOOKUP(C12,'[1]PM SELL-OUT JUNE 202 SUMMARY'!$D$9:$H$519,4,FALSE)</f>
        <v>#N/A</v>
      </c>
      <c r="BD12" s="92" t="e">
        <f>VLOOKUP(C12,'[1]PM SELL-OUT JUNE 202 SUMMARY'!$D$9:$H$519,5,FALSE)</f>
        <v>#N/A</v>
      </c>
      <c r="BE12" s="93" t="e">
        <f t="shared" si="3"/>
        <v>#N/A</v>
      </c>
      <c r="BF12" s="94">
        <f t="shared" si="4"/>
        <v>0</v>
      </c>
      <c r="BG12" s="95">
        <f t="shared" si="0"/>
        <v>0</v>
      </c>
      <c r="BH12" s="96">
        <f t="shared" si="5"/>
        <v>183175</v>
      </c>
      <c r="BI12" s="73">
        <f t="shared" si="6"/>
        <v>30529.166666666668</v>
      </c>
      <c r="BJ12" s="96"/>
      <c r="BK12" s="73"/>
      <c r="BL12" s="97">
        <f t="shared" si="1"/>
        <v>0</v>
      </c>
      <c r="BO12" s="99"/>
      <c r="BP12" s="100">
        <f t="shared" si="7"/>
        <v>0</v>
      </c>
      <c r="BQ12" s="101"/>
      <c r="BS12" s="103" t="e">
        <f t="shared" si="8"/>
        <v>#DIV/0!</v>
      </c>
    </row>
    <row r="13" spans="1:71">
      <c r="A13" s="70" t="s">
        <v>36</v>
      </c>
      <c r="B13" s="71" t="s">
        <v>37</v>
      </c>
      <c r="C13" s="72" t="s">
        <v>49</v>
      </c>
      <c r="O13" s="74" t="e">
        <v>#DIV/0!</v>
      </c>
      <c r="R13" s="74" t="e">
        <v>#DIV/0!</v>
      </c>
      <c r="U13" s="74" t="e">
        <v>#DIV/0!</v>
      </c>
      <c r="X13" s="74" t="e">
        <v>#DIV/0!</v>
      </c>
      <c r="Y13" s="73">
        <v>63885</v>
      </c>
      <c r="Z13" s="73">
        <v>435483</v>
      </c>
      <c r="AA13" s="74">
        <v>0.14669918228725345</v>
      </c>
      <c r="AB13" s="73">
        <v>212270</v>
      </c>
      <c r="AC13" s="73">
        <v>500000</v>
      </c>
      <c r="AD13" s="74">
        <v>0.42454000000000003</v>
      </c>
      <c r="AE13" s="73">
        <v>222265</v>
      </c>
      <c r="AF13" s="73">
        <v>500000</v>
      </c>
      <c r="AG13" s="74">
        <v>0.44453000000000004</v>
      </c>
      <c r="AH13" s="73">
        <v>236145</v>
      </c>
      <c r="AI13" s="73">
        <v>500000</v>
      </c>
      <c r="AJ13" s="74">
        <v>0.47229000000000004</v>
      </c>
      <c r="AK13" s="73">
        <v>143975</v>
      </c>
      <c r="AL13" s="73">
        <v>500000</v>
      </c>
      <c r="AM13" s="74">
        <v>0.28795000000000004</v>
      </c>
      <c r="AN13" s="73">
        <v>43690</v>
      </c>
      <c r="AO13" s="73">
        <v>550000</v>
      </c>
      <c r="AP13" s="74">
        <v>7.9436363636363638E-2</v>
      </c>
      <c r="AQ13" s="73">
        <v>0</v>
      </c>
      <c r="AR13" s="73">
        <v>235714</v>
      </c>
      <c r="AS13" s="74">
        <v>0</v>
      </c>
      <c r="AT13" s="73">
        <v>376635</v>
      </c>
      <c r="AU13" s="73">
        <v>550000</v>
      </c>
      <c r="AV13" s="74">
        <v>0.68479090909090912</v>
      </c>
      <c r="AW13" s="92">
        <v>565310</v>
      </c>
      <c r="AX13" s="92">
        <v>550000</v>
      </c>
      <c r="AY13" s="93">
        <v>1.0278363636363637</v>
      </c>
      <c r="AZ13" s="92">
        <v>571415</v>
      </c>
      <c r="BA13" s="92">
        <v>550000</v>
      </c>
      <c r="BB13" s="93">
        <f t="shared" si="2"/>
        <v>1.0389363636363635</v>
      </c>
      <c r="BC13" s="92">
        <f>VLOOKUP(C13,'[1]PM SELL-OUT JUNE 202 SUMMARY'!$D$9:$H$519,4,FALSE)</f>
        <v>626725</v>
      </c>
      <c r="BD13" s="92">
        <f>VLOOKUP(C13,'[1]PM SELL-OUT JUNE 202 SUMMARY'!$D$9:$H$519,5,FALSE)</f>
        <v>550000</v>
      </c>
      <c r="BE13" s="93">
        <f t="shared" si="3"/>
        <v>1.1395</v>
      </c>
      <c r="BF13" s="94">
        <f t="shared" si="4"/>
        <v>1513360</v>
      </c>
      <c r="BG13" s="95">
        <f t="shared" si="0"/>
        <v>504453.33333333331</v>
      </c>
      <c r="BH13" s="96">
        <f t="shared" si="5"/>
        <v>1701025</v>
      </c>
      <c r="BI13" s="73">
        <f t="shared" si="6"/>
        <v>283504.16666666669</v>
      </c>
      <c r="BJ13" s="96"/>
      <c r="BK13" s="73"/>
      <c r="BL13" s="97">
        <f t="shared" si="1"/>
        <v>0</v>
      </c>
      <c r="BM13" s="98">
        <v>550000</v>
      </c>
      <c r="BO13" s="99"/>
      <c r="BP13" s="100">
        <f t="shared" si="7"/>
        <v>0</v>
      </c>
      <c r="BQ13" s="101"/>
      <c r="BS13" s="103" t="e">
        <f t="shared" si="8"/>
        <v>#DIV/0!</v>
      </c>
    </row>
    <row r="14" spans="1:71" s="32" customFormat="1">
      <c r="A14" s="71" t="s">
        <v>36</v>
      </c>
      <c r="B14" s="71" t="s">
        <v>37</v>
      </c>
      <c r="C14" s="104" t="s">
        <v>50</v>
      </c>
      <c r="D14" s="77"/>
      <c r="E14" s="77"/>
      <c r="F14" s="76"/>
      <c r="G14" s="77">
        <v>72085</v>
      </c>
      <c r="H14" s="77">
        <v>386206</v>
      </c>
      <c r="I14" s="76">
        <v>0.18664909400682536</v>
      </c>
      <c r="J14" s="77">
        <v>539030</v>
      </c>
      <c r="K14" s="77">
        <v>500000</v>
      </c>
      <c r="L14" s="76">
        <v>1.07806</v>
      </c>
      <c r="M14" s="77">
        <v>873440</v>
      </c>
      <c r="N14" s="77">
        <v>600000</v>
      </c>
      <c r="O14" s="74">
        <v>1.4557333333333333</v>
      </c>
      <c r="P14" s="73">
        <v>858615</v>
      </c>
      <c r="Q14" s="73">
        <v>600000</v>
      </c>
      <c r="R14" s="74">
        <v>1.431025</v>
      </c>
      <c r="S14" s="73">
        <v>568095</v>
      </c>
      <c r="T14" s="73">
        <v>568095</v>
      </c>
      <c r="U14" s="74">
        <v>1</v>
      </c>
      <c r="V14" s="73">
        <v>363965</v>
      </c>
      <c r="W14" s="73">
        <v>550000</v>
      </c>
      <c r="X14" s="74">
        <v>0.6617545454545456</v>
      </c>
      <c r="Y14" s="73">
        <v>393860</v>
      </c>
      <c r="Z14" s="73">
        <v>550000</v>
      </c>
      <c r="AA14" s="74">
        <v>0.71610909090909092</v>
      </c>
      <c r="AB14" s="73">
        <v>414005</v>
      </c>
      <c r="AC14" s="73">
        <v>550000</v>
      </c>
      <c r="AD14" s="74">
        <v>0.75273636363636354</v>
      </c>
      <c r="AE14" s="73">
        <v>89185</v>
      </c>
      <c r="AF14" s="73">
        <v>550000</v>
      </c>
      <c r="AG14" s="74">
        <v>0.1621545454545455</v>
      </c>
      <c r="AH14" s="73">
        <v>361930</v>
      </c>
      <c r="AI14" s="73">
        <v>550000</v>
      </c>
      <c r="AJ14" s="74">
        <v>0.65805454545454556</v>
      </c>
      <c r="AK14" s="73">
        <v>576295</v>
      </c>
      <c r="AL14" s="73">
        <v>550000</v>
      </c>
      <c r="AM14" s="74">
        <v>1.0478090909090909</v>
      </c>
      <c r="AN14" s="73">
        <v>365640</v>
      </c>
      <c r="AO14" s="73">
        <v>550000</v>
      </c>
      <c r="AP14" s="74">
        <v>0.66479999999999995</v>
      </c>
      <c r="AQ14" s="73">
        <v>133275</v>
      </c>
      <c r="AR14" s="73">
        <v>550000</v>
      </c>
      <c r="AS14" s="74">
        <v>0.24231818181818182</v>
      </c>
      <c r="AT14" s="73">
        <v>724285</v>
      </c>
      <c r="AU14" s="73">
        <v>550000</v>
      </c>
      <c r="AV14" s="74">
        <v>1.3168818181818183</v>
      </c>
      <c r="AW14" s="92">
        <v>1204695</v>
      </c>
      <c r="AX14" s="92">
        <v>650000</v>
      </c>
      <c r="AY14" s="93">
        <v>1.853376923076923</v>
      </c>
      <c r="AZ14" s="92">
        <v>1101235</v>
      </c>
      <c r="BA14" s="92">
        <v>750000</v>
      </c>
      <c r="BB14" s="93">
        <f t="shared" si="2"/>
        <v>1.4683133333333334</v>
      </c>
      <c r="BC14" s="92">
        <f>VLOOKUP(C14,'[1]PM SELL-OUT JUNE 202 SUMMARY'!$D$9:$H$519,4,FALSE)</f>
        <v>983245</v>
      </c>
      <c r="BD14" s="92">
        <f>VLOOKUP(C14,'[1]PM SELL-OUT JUNE 202 SUMMARY'!$D$9:$H$519,5,FALSE)</f>
        <v>850000</v>
      </c>
      <c r="BE14" s="93">
        <f t="shared" si="3"/>
        <v>1.1567588235294117</v>
      </c>
      <c r="BF14" s="94">
        <f t="shared" si="4"/>
        <v>3030215</v>
      </c>
      <c r="BG14" s="95">
        <f t="shared" si="0"/>
        <v>1010071.6666666666</v>
      </c>
      <c r="BH14" s="96">
        <f t="shared" si="5"/>
        <v>4105425</v>
      </c>
      <c r="BI14" s="73">
        <f t="shared" si="6"/>
        <v>684237.5</v>
      </c>
      <c r="BJ14" s="78"/>
      <c r="BK14" s="77"/>
      <c r="BL14" s="97">
        <f t="shared" si="1"/>
        <v>333333.84198457171</v>
      </c>
      <c r="BM14" s="98">
        <v>800000</v>
      </c>
      <c r="BN14" s="85"/>
      <c r="BO14" s="86">
        <v>363965</v>
      </c>
      <c r="BP14" s="100">
        <f t="shared" si="7"/>
        <v>2.1219244440635495E-2</v>
      </c>
      <c r="BQ14" s="101"/>
      <c r="BR14" s="102"/>
      <c r="BS14" s="103" t="e">
        <f t="shared" si="8"/>
        <v>#DIV/0!</v>
      </c>
    </row>
    <row r="15" spans="1:71" s="32" customFormat="1">
      <c r="A15" s="71" t="s">
        <v>36</v>
      </c>
      <c r="B15" s="71" t="s">
        <v>37</v>
      </c>
      <c r="C15" s="104" t="s">
        <v>51</v>
      </c>
      <c r="D15" s="77"/>
      <c r="E15" s="77">
        <v>500000</v>
      </c>
      <c r="F15" s="76"/>
      <c r="G15" s="77"/>
      <c r="H15" s="77"/>
      <c r="I15" s="76"/>
      <c r="J15" s="77">
        <v>327255</v>
      </c>
      <c r="K15" s="77">
        <v>400000</v>
      </c>
      <c r="L15" s="76">
        <v>0.81813749999999985</v>
      </c>
      <c r="M15" s="77">
        <v>1065840</v>
      </c>
      <c r="N15" s="77">
        <v>500000</v>
      </c>
      <c r="O15" s="74">
        <v>2.1316799999999998</v>
      </c>
      <c r="P15" s="73">
        <v>1287445</v>
      </c>
      <c r="Q15" s="73">
        <v>600000</v>
      </c>
      <c r="R15" s="74">
        <v>2.1457416666666669</v>
      </c>
      <c r="S15" s="73">
        <v>432640</v>
      </c>
      <c r="T15" s="73">
        <v>432640</v>
      </c>
      <c r="U15" s="74">
        <v>1</v>
      </c>
      <c r="V15" s="73">
        <v>584300</v>
      </c>
      <c r="W15" s="73">
        <v>550000</v>
      </c>
      <c r="X15" s="74">
        <v>1.0623636363636364</v>
      </c>
      <c r="Y15" s="73">
        <v>330560</v>
      </c>
      <c r="Z15" s="73">
        <v>550000</v>
      </c>
      <c r="AA15" s="74">
        <v>0.60101818181818178</v>
      </c>
      <c r="AB15" s="73">
        <v>566530</v>
      </c>
      <c r="AC15" s="73">
        <v>550000</v>
      </c>
      <c r="AD15" s="74">
        <v>1.0300545454545456</v>
      </c>
      <c r="AE15" s="73">
        <v>320150</v>
      </c>
      <c r="AF15" s="73">
        <v>500000</v>
      </c>
      <c r="AG15" s="74">
        <v>0.64030000000000009</v>
      </c>
      <c r="AH15" s="73">
        <v>664900</v>
      </c>
      <c r="AI15" s="73">
        <v>550000</v>
      </c>
      <c r="AJ15" s="74">
        <v>1.2089090909090909</v>
      </c>
      <c r="AK15" s="73">
        <v>423820</v>
      </c>
      <c r="AL15" s="73">
        <v>650000</v>
      </c>
      <c r="AM15" s="74">
        <v>0.65203076923076919</v>
      </c>
      <c r="AN15" s="73">
        <v>669400</v>
      </c>
      <c r="AO15" s="73">
        <v>600000</v>
      </c>
      <c r="AP15" s="74">
        <v>1.1156666666666666</v>
      </c>
      <c r="AQ15" s="73">
        <v>437330</v>
      </c>
      <c r="AR15" s="73">
        <v>600000</v>
      </c>
      <c r="AS15" s="74">
        <v>0.72888333333333333</v>
      </c>
      <c r="AT15" s="73">
        <v>1055025</v>
      </c>
      <c r="AU15" s="73">
        <v>600000</v>
      </c>
      <c r="AV15" s="74">
        <v>1.758375</v>
      </c>
      <c r="AW15" s="92">
        <v>2173580</v>
      </c>
      <c r="AX15" s="92">
        <v>700000</v>
      </c>
      <c r="AY15" s="93">
        <v>3.1051142857142855</v>
      </c>
      <c r="AZ15" s="92">
        <v>1454145</v>
      </c>
      <c r="BA15" s="92">
        <v>950000</v>
      </c>
      <c r="BB15" s="93">
        <f t="shared" si="2"/>
        <v>1.530678947368421</v>
      </c>
      <c r="BC15" s="92">
        <f>VLOOKUP(C15,'[1]PM SELL-OUT JUNE 202 SUMMARY'!$D$9:$H$519,4,FALSE)</f>
        <v>1418995</v>
      </c>
      <c r="BD15" s="92">
        <f>VLOOKUP(C15,'[1]PM SELL-OUT JUNE 202 SUMMARY'!$D$9:$H$519,5,FALSE)</f>
        <v>1150000</v>
      </c>
      <c r="BE15" s="93">
        <f t="shared" si="3"/>
        <v>1.2339086956521739</v>
      </c>
      <c r="BF15" s="94">
        <f t="shared" si="4"/>
        <v>4682750</v>
      </c>
      <c r="BG15" s="95">
        <f t="shared" si="0"/>
        <v>1560916.6666666667</v>
      </c>
      <c r="BH15" s="96">
        <f t="shared" si="5"/>
        <v>6213300</v>
      </c>
      <c r="BI15" s="73">
        <f t="shared" si="6"/>
        <v>1035550</v>
      </c>
      <c r="BJ15" s="78"/>
      <c r="BK15" s="77"/>
      <c r="BL15" s="97">
        <f t="shared" si="1"/>
        <v>535125.53094826499</v>
      </c>
      <c r="BM15" s="98">
        <v>1200000</v>
      </c>
      <c r="BN15" s="85"/>
      <c r="BO15" s="86">
        <v>584300</v>
      </c>
      <c r="BP15" s="100">
        <f t="shared" si="7"/>
        <v>3.4064826361499927E-2</v>
      </c>
      <c r="BQ15" s="101"/>
      <c r="BR15" s="102"/>
      <c r="BS15" s="103" t="e">
        <f t="shared" si="8"/>
        <v>#DIV/0!</v>
      </c>
    </row>
    <row r="16" spans="1:71">
      <c r="A16" s="70" t="s">
        <v>36</v>
      </c>
      <c r="B16" s="71" t="s">
        <v>37</v>
      </c>
      <c r="C16" s="72" t="s">
        <v>52</v>
      </c>
      <c r="D16" s="73">
        <v>556605</v>
      </c>
      <c r="E16" s="73">
        <v>550000</v>
      </c>
      <c r="G16" s="73">
        <v>527590</v>
      </c>
      <c r="H16" s="73">
        <v>500000</v>
      </c>
      <c r="I16" s="74">
        <v>1.05518</v>
      </c>
      <c r="J16" s="73">
        <v>324040</v>
      </c>
      <c r="K16" s="73">
        <v>500000</v>
      </c>
      <c r="L16" s="74">
        <v>0.6480800000000001</v>
      </c>
      <c r="M16" s="73">
        <v>1450630</v>
      </c>
      <c r="N16" s="73">
        <v>500000</v>
      </c>
      <c r="O16" s="74">
        <v>2.9012600000000002</v>
      </c>
      <c r="P16" s="73">
        <v>1425535</v>
      </c>
      <c r="Q16" s="73">
        <v>750000</v>
      </c>
      <c r="R16" s="74">
        <v>1.9007133333333333</v>
      </c>
      <c r="S16" s="73">
        <v>939840</v>
      </c>
      <c r="T16" s="73">
        <v>939840</v>
      </c>
      <c r="U16" s="74">
        <v>1</v>
      </c>
      <c r="V16" s="73">
        <v>743670</v>
      </c>
      <c r="W16" s="73">
        <v>700000</v>
      </c>
      <c r="X16" s="74">
        <v>1.0623857142857143</v>
      </c>
      <c r="Y16" s="73">
        <v>411440</v>
      </c>
      <c r="Z16" s="73">
        <v>600000</v>
      </c>
      <c r="AA16" s="74">
        <v>0.68573333333333331</v>
      </c>
      <c r="AB16" s="73">
        <v>361135</v>
      </c>
      <c r="AC16" s="73">
        <v>550000</v>
      </c>
      <c r="AD16" s="74">
        <v>0.65660909090909092</v>
      </c>
      <c r="AE16" s="73">
        <v>555705</v>
      </c>
      <c r="AF16" s="73">
        <v>550000</v>
      </c>
      <c r="AG16" s="74">
        <v>1.0103727272727272</v>
      </c>
      <c r="AH16" s="73">
        <v>332850</v>
      </c>
      <c r="AI16" s="73">
        <v>550000</v>
      </c>
      <c r="AJ16" s="74">
        <v>0.60518181818181815</v>
      </c>
      <c r="AK16" s="73">
        <v>751685</v>
      </c>
      <c r="AL16" s="73">
        <v>550000</v>
      </c>
      <c r="AM16" s="74">
        <v>1.3667</v>
      </c>
      <c r="AN16" s="73">
        <v>118180</v>
      </c>
      <c r="AO16" s="73">
        <v>550000</v>
      </c>
      <c r="AP16" s="74">
        <v>0.21487272727272727</v>
      </c>
      <c r="AQ16" s="73">
        <v>570990</v>
      </c>
      <c r="AR16" s="73">
        <v>550000</v>
      </c>
      <c r="AS16" s="74">
        <v>1.0381636363636364</v>
      </c>
      <c r="AT16" s="73">
        <v>801455</v>
      </c>
      <c r="AU16" s="73">
        <v>550000</v>
      </c>
      <c r="AV16" s="74">
        <v>1.457190909090909</v>
      </c>
      <c r="AW16" s="92">
        <v>1728120</v>
      </c>
      <c r="AX16" s="92">
        <v>600000</v>
      </c>
      <c r="AY16" s="93">
        <v>2.8801999999999999</v>
      </c>
      <c r="AZ16" s="92">
        <v>1411070</v>
      </c>
      <c r="BA16" s="92">
        <v>850000</v>
      </c>
      <c r="BB16" s="93">
        <f t="shared" si="2"/>
        <v>1.6600823529411766</v>
      </c>
      <c r="BC16" s="92">
        <f>VLOOKUP(C16,'[1]PM SELL-OUT JUNE 202 SUMMARY'!$D$9:$H$519,4,FALSE)</f>
        <v>891650</v>
      </c>
      <c r="BD16" s="92">
        <f>VLOOKUP(C16,'[1]PM SELL-OUT JUNE 202 SUMMARY'!$D$9:$H$519,5,FALSE)</f>
        <v>1050000</v>
      </c>
      <c r="BE16" s="93">
        <f t="shared" si="3"/>
        <v>0.84919047619047616</v>
      </c>
      <c r="BF16" s="94">
        <f t="shared" si="4"/>
        <v>3940645</v>
      </c>
      <c r="BG16" s="95">
        <f t="shared" si="0"/>
        <v>1313548.3333333333</v>
      </c>
      <c r="BH16" s="96">
        <f t="shared" si="5"/>
        <v>5381500</v>
      </c>
      <c r="BI16" s="73">
        <f t="shared" si="6"/>
        <v>896916.66666666663</v>
      </c>
      <c r="BJ16" s="96"/>
      <c r="BK16" s="73"/>
      <c r="BL16" s="97">
        <f t="shared" si="1"/>
        <v>681083.01146721921</v>
      </c>
      <c r="BM16" s="98">
        <v>1050000</v>
      </c>
      <c r="BO16" s="99">
        <v>743670</v>
      </c>
      <c r="BP16" s="100">
        <f t="shared" si="7"/>
        <v>4.3356134554606622E-2</v>
      </c>
      <c r="BQ16" s="101"/>
      <c r="BS16" s="103" t="e">
        <f t="shared" si="8"/>
        <v>#DIV/0!</v>
      </c>
    </row>
    <row r="17" spans="1:71">
      <c r="A17" s="70" t="s">
        <v>36</v>
      </c>
      <c r="B17" s="71" t="s">
        <v>37</v>
      </c>
      <c r="C17" s="72" t="s">
        <v>53</v>
      </c>
      <c r="D17" s="73">
        <v>97680</v>
      </c>
      <c r="E17" s="73">
        <v>500000</v>
      </c>
      <c r="G17" s="73">
        <v>303760</v>
      </c>
      <c r="H17" s="73">
        <v>500000</v>
      </c>
      <c r="I17" s="74">
        <v>0.60752000000000006</v>
      </c>
      <c r="J17" s="73">
        <v>259955</v>
      </c>
      <c r="K17" s="73">
        <v>500000</v>
      </c>
      <c r="L17" s="74">
        <v>0.51990999999999998</v>
      </c>
      <c r="M17" s="73">
        <v>989660</v>
      </c>
      <c r="N17" s="73">
        <v>500000</v>
      </c>
      <c r="O17" s="74">
        <v>1.97932</v>
      </c>
      <c r="P17" s="73">
        <v>569490</v>
      </c>
      <c r="Q17" s="73">
        <v>600000</v>
      </c>
      <c r="R17" s="74">
        <v>0.94915000000000005</v>
      </c>
      <c r="S17" s="73">
        <v>221260</v>
      </c>
      <c r="T17" s="73">
        <v>221260</v>
      </c>
      <c r="U17" s="74">
        <v>1</v>
      </c>
      <c r="V17" s="73">
        <v>113280</v>
      </c>
      <c r="W17" s="73">
        <v>550000</v>
      </c>
      <c r="X17" s="74">
        <v>0.2059636363636364</v>
      </c>
      <c r="Y17" s="73">
        <v>79590</v>
      </c>
      <c r="Z17" s="73">
        <v>500000</v>
      </c>
      <c r="AA17" s="74">
        <v>0.15918000000000002</v>
      </c>
      <c r="AB17" s="73">
        <v>139985</v>
      </c>
      <c r="AC17" s="73">
        <v>500000</v>
      </c>
      <c r="AD17" s="74">
        <v>0.27997</v>
      </c>
      <c r="AE17" s="73">
        <v>246360</v>
      </c>
      <c r="AF17" s="73">
        <v>500000</v>
      </c>
      <c r="AG17" s="74">
        <v>0.49272000000000005</v>
      </c>
      <c r="AH17" s="73">
        <v>49995</v>
      </c>
      <c r="AI17" s="73">
        <v>500000</v>
      </c>
      <c r="AJ17" s="74">
        <v>9.9989999999999996E-2</v>
      </c>
      <c r="AK17" s="73">
        <v>89185</v>
      </c>
      <c r="AL17" s="73">
        <v>500000</v>
      </c>
      <c r="AM17" s="74">
        <v>0.17837</v>
      </c>
      <c r="AN17" s="73">
        <v>0</v>
      </c>
      <c r="AO17" s="73">
        <v>550000</v>
      </c>
      <c r="AP17" s="74">
        <v>0</v>
      </c>
      <c r="AQ17" s="73">
        <v>0</v>
      </c>
      <c r="AR17" s="73">
        <v>0</v>
      </c>
      <c r="AS17" s="74" t="e">
        <v>#DIV/0!</v>
      </c>
      <c r="AV17" s="74" t="e">
        <v>#DIV/0!</v>
      </c>
      <c r="AY17" s="93" t="e">
        <v>#DIV/0!</v>
      </c>
      <c r="AZ17" s="92">
        <v>835360</v>
      </c>
      <c r="BA17" s="92">
        <v>550000</v>
      </c>
      <c r="BB17" s="93">
        <f t="shared" si="2"/>
        <v>1.5188363636363635</v>
      </c>
      <c r="BC17" s="92">
        <f>VLOOKUP(C17,'[1]PM SELL-OUT JUNE 202 SUMMARY'!$D$9:$H$519,4,FALSE)</f>
        <v>624500</v>
      </c>
      <c r="BD17" s="92">
        <f>VLOOKUP(C17,'[1]PM SELL-OUT JUNE 202 SUMMARY'!$D$9:$H$519,5,FALSE)</f>
        <v>550000</v>
      </c>
      <c r="BE17" s="93">
        <f t="shared" si="3"/>
        <v>1.1354545454545455</v>
      </c>
      <c r="BF17" s="94">
        <f t="shared" si="4"/>
        <v>835360</v>
      </c>
      <c r="BG17" s="95">
        <f t="shared" si="0"/>
        <v>278453.33333333331</v>
      </c>
      <c r="BH17" s="96">
        <f t="shared" si="5"/>
        <v>924545</v>
      </c>
      <c r="BI17" s="73">
        <f t="shared" si="6"/>
        <v>154090.83333333334</v>
      </c>
      <c r="BJ17" s="96"/>
      <c r="BK17" s="73"/>
      <c r="BL17" s="97">
        <f t="shared" si="1"/>
        <v>103746.39764815925</v>
      </c>
      <c r="BM17" s="98">
        <v>550000</v>
      </c>
      <c r="BO17" s="99">
        <v>113280</v>
      </c>
      <c r="BP17" s="100">
        <f t="shared" si="7"/>
        <v>6.6042504368144985E-3</v>
      </c>
      <c r="BQ17" s="101"/>
      <c r="BS17" s="103" t="e">
        <f t="shared" si="8"/>
        <v>#DIV/0!</v>
      </c>
    </row>
    <row r="18" spans="1:71">
      <c r="A18" s="70" t="s">
        <v>36</v>
      </c>
      <c r="B18" s="71" t="s">
        <v>37</v>
      </c>
      <c r="C18" s="72" t="s">
        <v>54</v>
      </c>
      <c r="D18" s="73">
        <v>281550</v>
      </c>
      <c r="E18" s="73">
        <v>550000</v>
      </c>
      <c r="G18" s="73">
        <v>149570</v>
      </c>
      <c r="H18" s="73">
        <v>500000</v>
      </c>
      <c r="I18" s="74">
        <v>0.29914000000000002</v>
      </c>
      <c r="J18" s="73">
        <v>767575</v>
      </c>
      <c r="K18" s="73">
        <v>550000</v>
      </c>
      <c r="L18" s="74">
        <v>1.3955909090909091</v>
      </c>
      <c r="M18" s="73">
        <v>1501845</v>
      </c>
      <c r="N18" s="73">
        <v>650000</v>
      </c>
      <c r="O18" s="74">
        <v>2.3105307692307693</v>
      </c>
      <c r="P18" s="73">
        <v>2108705</v>
      </c>
      <c r="Q18" s="73">
        <v>750000</v>
      </c>
      <c r="R18" s="74">
        <v>2.8116066666666666</v>
      </c>
      <c r="S18" s="73">
        <v>510895</v>
      </c>
      <c r="T18" s="73">
        <v>510895</v>
      </c>
      <c r="U18" s="74">
        <v>1</v>
      </c>
      <c r="V18" s="73">
        <v>335330</v>
      </c>
      <c r="W18" s="73">
        <v>650000</v>
      </c>
      <c r="X18" s="74">
        <v>0.51589230769230776</v>
      </c>
      <c r="Y18" s="73">
        <v>479415</v>
      </c>
      <c r="Z18" s="73">
        <v>550000</v>
      </c>
      <c r="AA18" s="74">
        <v>0.87166363636363653</v>
      </c>
      <c r="AB18" s="73">
        <v>34190</v>
      </c>
      <c r="AC18" s="73">
        <v>550000</v>
      </c>
      <c r="AD18" s="74">
        <v>6.2163636363636372E-2</v>
      </c>
      <c r="AE18" s="73">
        <v>911870</v>
      </c>
      <c r="AF18" s="73">
        <v>550000</v>
      </c>
      <c r="AG18" s="74">
        <v>1.6579454545454546</v>
      </c>
      <c r="AH18" s="73">
        <v>411240</v>
      </c>
      <c r="AI18" s="73">
        <v>600000</v>
      </c>
      <c r="AJ18" s="74">
        <v>0.68540000000000001</v>
      </c>
      <c r="AK18" s="73">
        <v>223775</v>
      </c>
      <c r="AL18" s="73">
        <v>600000</v>
      </c>
      <c r="AM18" s="74">
        <v>0.37295833333333328</v>
      </c>
      <c r="AN18" s="73">
        <v>508830</v>
      </c>
      <c r="AO18" s="73">
        <v>550000</v>
      </c>
      <c r="AP18" s="74">
        <v>0.92514545454545449</v>
      </c>
      <c r="AQ18" s="73">
        <v>653785</v>
      </c>
      <c r="AR18" s="73">
        <v>550000</v>
      </c>
      <c r="AS18" s="74">
        <v>1.1887000000000001</v>
      </c>
      <c r="AT18" s="73">
        <v>1004215</v>
      </c>
      <c r="AU18" s="73">
        <v>550000</v>
      </c>
      <c r="AV18" s="74">
        <v>1.8258454545454545</v>
      </c>
      <c r="AW18" s="92">
        <v>978805</v>
      </c>
      <c r="AX18" s="92">
        <v>700000</v>
      </c>
      <c r="AY18" s="93">
        <v>1.3982928571428572</v>
      </c>
      <c r="AZ18" s="92">
        <v>1128320</v>
      </c>
      <c r="BA18" s="92">
        <v>700000</v>
      </c>
      <c r="BB18" s="93">
        <f t="shared" si="2"/>
        <v>1.6118857142857144</v>
      </c>
      <c r="BC18" s="92">
        <f>VLOOKUP(C18,'[1]PM SELL-OUT JUNE 202 SUMMARY'!$D$9:$H$519,4,FALSE)</f>
        <v>497600</v>
      </c>
      <c r="BD18" s="92">
        <f>VLOOKUP(C18,'[1]PM SELL-OUT JUNE 202 SUMMARY'!$D$9:$H$519,5,FALSE)</f>
        <v>700000</v>
      </c>
      <c r="BE18" s="93">
        <f t="shared" si="3"/>
        <v>0.71085714285714285</v>
      </c>
      <c r="BF18" s="94">
        <f t="shared" si="4"/>
        <v>3111340</v>
      </c>
      <c r="BG18" s="95">
        <f t="shared" si="0"/>
        <v>1037113.3333333334</v>
      </c>
      <c r="BH18" s="96">
        <f t="shared" si="5"/>
        <v>4497730</v>
      </c>
      <c r="BI18" s="73">
        <f t="shared" si="6"/>
        <v>749621.66666666663</v>
      </c>
      <c r="BJ18" s="96"/>
      <c r="BK18" s="73"/>
      <c r="BL18" s="97">
        <f t="shared" si="1"/>
        <v>307108.75285449543</v>
      </c>
      <c r="BM18" s="98">
        <v>700000</v>
      </c>
      <c r="BO18" s="99">
        <v>335330</v>
      </c>
      <c r="BP18" s="100">
        <f t="shared" si="7"/>
        <v>1.9549817257918482E-2</v>
      </c>
      <c r="BQ18" s="101"/>
      <c r="BS18" s="103" t="e">
        <f t="shared" si="8"/>
        <v>#DIV/0!</v>
      </c>
    </row>
    <row r="19" spans="1:71">
      <c r="A19" s="70" t="s">
        <v>55</v>
      </c>
      <c r="B19" s="71" t="s">
        <v>56</v>
      </c>
      <c r="C19" s="72" t="s">
        <v>57</v>
      </c>
      <c r="E19" s="73">
        <v>550000</v>
      </c>
      <c r="G19" s="73">
        <v>124275</v>
      </c>
      <c r="H19" s="73">
        <v>500000</v>
      </c>
      <c r="I19" s="74">
        <v>0.24855000000000002</v>
      </c>
      <c r="J19" s="73">
        <v>97570</v>
      </c>
      <c r="K19" s="73">
        <v>500000</v>
      </c>
      <c r="L19" s="74">
        <v>0.19514000000000001</v>
      </c>
      <c r="M19" s="73">
        <v>601515</v>
      </c>
      <c r="N19" s="73">
        <v>500000</v>
      </c>
      <c r="O19" s="74">
        <v>1.20303</v>
      </c>
      <c r="P19" s="73">
        <v>1103575</v>
      </c>
      <c r="Q19" s="73">
        <v>500000</v>
      </c>
      <c r="R19" s="74">
        <v>2.2071499999999999</v>
      </c>
      <c r="S19" s="73">
        <v>277870</v>
      </c>
      <c r="T19" s="73">
        <v>277870</v>
      </c>
      <c r="U19" s="74">
        <v>1</v>
      </c>
      <c r="V19" s="73">
        <v>0</v>
      </c>
      <c r="W19" s="73">
        <v>500000</v>
      </c>
      <c r="X19" s="74">
        <v>0</v>
      </c>
      <c r="Y19" s="73">
        <v>0</v>
      </c>
      <c r="Z19" s="73">
        <v>500000</v>
      </c>
      <c r="AA19" s="74">
        <v>0</v>
      </c>
      <c r="AB19" s="73">
        <v>133985</v>
      </c>
      <c r="AC19" s="73">
        <v>500000</v>
      </c>
      <c r="AD19" s="74">
        <v>0.26797000000000004</v>
      </c>
      <c r="AE19" s="73">
        <v>0</v>
      </c>
      <c r="AF19" s="73">
        <v>500000</v>
      </c>
      <c r="AG19" s="74">
        <v>0</v>
      </c>
      <c r="AH19" s="73">
        <v>0</v>
      </c>
      <c r="AI19" s="73">
        <v>500000</v>
      </c>
      <c r="AJ19" s="74">
        <v>0</v>
      </c>
      <c r="AM19" s="74" t="e">
        <v>#DIV/0!</v>
      </c>
      <c r="AN19" s="73">
        <v>0</v>
      </c>
      <c r="AO19" s="73">
        <v>0</v>
      </c>
      <c r="AP19" s="74" t="e">
        <v>#DIV/0!</v>
      </c>
      <c r="AQ19" s="73">
        <v>93685</v>
      </c>
      <c r="AR19" s="73">
        <v>451785</v>
      </c>
      <c r="AS19" s="74">
        <v>0.20736633575705257</v>
      </c>
      <c r="AT19" s="73">
        <v>396150</v>
      </c>
      <c r="AU19" s="73">
        <v>550000</v>
      </c>
      <c r="AV19" s="74">
        <v>0.72027272727272729</v>
      </c>
      <c r="AW19" s="92">
        <v>809570</v>
      </c>
      <c r="AX19" s="92">
        <v>550000</v>
      </c>
      <c r="AY19" s="93">
        <v>1.4719454545454544</v>
      </c>
      <c r="AZ19" s="92">
        <v>507025</v>
      </c>
      <c r="BA19" s="92">
        <v>608064</v>
      </c>
      <c r="BB19" s="93">
        <f t="shared" si="2"/>
        <v>0.8338349252710241</v>
      </c>
      <c r="BC19" s="92" t="e">
        <f>VLOOKUP(C19,'[1]PM SELL-OUT JUNE 202 SUMMARY'!$D$9:$H$519,4,FALSE)</f>
        <v>#N/A</v>
      </c>
      <c r="BD19" s="92" t="e">
        <f>VLOOKUP(C19,'[1]PM SELL-OUT JUNE 202 SUMMARY'!$D$9:$H$519,5,FALSE)</f>
        <v>#N/A</v>
      </c>
      <c r="BE19" s="93" t="e">
        <f t="shared" si="3"/>
        <v>#N/A</v>
      </c>
      <c r="BF19" s="94">
        <f t="shared" si="4"/>
        <v>1712745</v>
      </c>
      <c r="BG19" s="95">
        <f t="shared" si="0"/>
        <v>570915</v>
      </c>
      <c r="BH19" s="96">
        <f t="shared" si="5"/>
        <v>1806430</v>
      </c>
      <c r="BI19" s="73">
        <f t="shared" si="6"/>
        <v>301071.66666666669</v>
      </c>
      <c r="BJ19" s="96"/>
      <c r="BK19" s="73"/>
      <c r="BL19" s="97">
        <f t="shared" si="1"/>
        <v>0</v>
      </c>
      <c r="BO19" s="99">
        <v>0</v>
      </c>
      <c r="BP19" s="100">
        <f t="shared" si="7"/>
        <v>0</v>
      </c>
      <c r="BQ19" s="101"/>
      <c r="BS19" s="103" t="e">
        <f t="shared" si="8"/>
        <v>#DIV/0!</v>
      </c>
    </row>
    <row r="20" spans="1:71" s="125" customFormat="1">
      <c r="A20" s="105" t="s">
        <v>41</v>
      </c>
      <c r="B20" s="105" t="s">
        <v>42</v>
      </c>
      <c r="C20" s="106" t="s">
        <v>58</v>
      </c>
      <c r="D20" s="107">
        <v>560655</v>
      </c>
      <c r="E20" s="107">
        <v>500000</v>
      </c>
      <c r="F20" s="108"/>
      <c r="G20" s="107">
        <v>123980</v>
      </c>
      <c r="H20" s="107">
        <v>500000</v>
      </c>
      <c r="I20" s="108">
        <v>0.24796000000000001</v>
      </c>
      <c r="J20" s="107">
        <v>1025385</v>
      </c>
      <c r="K20" s="107">
        <v>500000</v>
      </c>
      <c r="L20" s="108">
        <v>2.05077</v>
      </c>
      <c r="M20" s="107">
        <v>1670965</v>
      </c>
      <c r="N20" s="107">
        <v>650000</v>
      </c>
      <c r="O20" s="109">
        <v>2.5707153846153847</v>
      </c>
      <c r="P20" s="110">
        <v>1263000</v>
      </c>
      <c r="Q20" s="110">
        <v>800000</v>
      </c>
      <c r="R20" s="109">
        <v>1.5787500000000001</v>
      </c>
      <c r="S20" s="110">
        <v>530435</v>
      </c>
      <c r="T20" s="110">
        <v>530435</v>
      </c>
      <c r="U20" s="109">
        <v>1</v>
      </c>
      <c r="V20" s="110">
        <v>1071670</v>
      </c>
      <c r="W20" s="110">
        <v>650000</v>
      </c>
      <c r="X20" s="109">
        <v>1.6487230769230772</v>
      </c>
      <c r="Y20" s="110">
        <v>434330</v>
      </c>
      <c r="Z20" s="110">
        <v>700000</v>
      </c>
      <c r="AA20" s="109">
        <v>0.62047142857142856</v>
      </c>
      <c r="AB20" s="110">
        <v>1263955</v>
      </c>
      <c r="AC20" s="110">
        <v>650000</v>
      </c>
      <c r="AD20" s="109">
        <v>1.9445461538461539</v>
      </c>
      <c r="AE20" s="110">
        <v>1215445</v>
      </c>
      <c r="AF20" s="110">
        <v>750000</v>
      </c>
      <c r="AG20" s="109">
        <v>1.6205933333333333</v>
      </c>
      <c r="AH20" s="110">
        <v>1530530</v>
      </c>
      <c r="AI20" s="110">
        <v>900000</v>
      </c>
      <c r="AJ20" s="109">
        <v>1.7005888888888889</v>
      </c>
      <c r="AK20" s="110">
        <v>861190</v>
      </c>
      <c r="AL20" s="110">
        <v>1150000</v>
      </c>
      <c r="AM20" s="109">
        <v>0.74886086956521736</v>
      </c>
      <c r="AN20" s="110">
        <v>1667105</v>
      </c>
      <c r="AO20" s="110">
        <v>1150000</v>
      </c>
      <c r="AP20" s="109">
        <v>1.4496565217391304</v>
      </c>
      <c r="AQ20" s="110">
        <v>799485</v>
      </c>
      <c r="AR20" s="110">
        <v>1200000</v>
      </c>
      <c r="AS20" s="109">
        <v>0.66623750000000004</v>
      </c>
      <c r="AT20" s="110">
        <v>3456085</v>
      </c>
      <c r="AU20" s="110">
        <v>1200000</v>
      </c>
      <c r="AV20" s="109">
        <v>2.8800708333333334</v>
      </c>
      <c r="AW20" s="111">
        <v>2683220</v>
      </c>
      <c r="AX20" s="111">
        <v>1450000</v>
      </c>
      <c r="AY20" s="112">
        <v>1.8504965517241379</v>
      </c>
      <c r="AZ20" s="111">
        <v>419145</v>
      </c>
      <c r="BA20" s="111">
        <v>1700000</v>
      </c>
      <c r="BB20" s="112">
        <f t="shared" si="2"/>
        <v>0.24655588235294118</v>
      </c>
      <c r="BC20" s="92">
        <f>VLOOKUP(C20,'[1]PM SELL-OUT JUNE 202 SUMMARY'!$D$9:$H$519,4,FALSE)</f>
        <v>653900</v>
      </c>
      <c r="BD20" s="92">
        <f>VLOOKUP(C20,'[1]PM SELL-OUT JUNE 202 SUMMARY'!$D$9:$H$519,5,FALSE)</f>
        <v>1500000</v>
      </c>
      <c r="BE20" s="93">
        <f t="shared" si="3"/>
        <v>0.43593333333333334</v>
      </c>
      <c r="BF20" s="113">
        <f t="shared" si="4"/>
        <v>6558450</v>
      </c>
      <c r="BG20" s="114">
        <f t="shared" si="0"/>
        <v>2186150</v>
      </c>
      <c r="BH20" s="115">
        <f t="shared" si="5"/>
        <v>9886230</v>
      </c>
      <c r="BI20" s="73">
        <f t="shared" si="6"/>
        <v>1647705</v>
      </c>
      <c r="BJ20" s="116"/>
      <c r="BK20" s="107"/>
      <c r="BL20" s="117">
        <f t="shared" si="1"/>
        <v>981478.65437502507</v>
      </c>
      <c r="BM20" s="118">
        <v>1200000</v>
      </c>
      <c r="BN20" s="119"/>
      <c r="BO20" s="120">
        <v>1071670</v>
      </c>
      <c r="BP20" s="121">
        <f t="shared" si="7"/>
        <v>6.2478611101880244E-2</v>
      </c>
      <c r="BQ20" s="122"/>
      <c r="BR20" s="123"/>
      <c r="BS20" s="124" t="e">
        <f t="shared" si="8"/>
        <v>#DIV/0!</v>
      </c>
    </row>
    <row r="21" spans="1:71" s="128" customFormat="1">
      <c r="A21" s="126" t="s">
        <v>36</v>
      </c>
      <c r="B21" s="105" t="s">
        <v>37</v>
      </c>
      <c r="C21" s="106" t="s">
        <v>59</v>
      </c>
      <c r="D21" s="110">
        <v>364340</v>
      </c>
      <c r="E21" s="110">
        <v>500000</v>
      </c>
      <c r="F21" s="109"/>
      <c r="G21" s="110">
        <v>324835</v>
      </c>
      <c r="H21" s="110">
        <v>500000</v>
      </c>
      <c r="I21" s="109">
        <v>0.64967000000000008</v>
      </c>
      <c r="J21" s="110">
        <v>580790</v>
      </c>
      <c r="K21" s="110">
        <v>550000</v>
      </c>
      <c r="L21" s="109">
        <v>1.0559818181818181</v>
      </c>
      <c r="M21" s="110">
        <v>1186495</v>
      </c>
      <c r="N21" s="110">
        <v>550000</v>
      </c>
      <c r="O21" s="109">
        <v>2.1572636363636364</v>
      </c>
      <c r="P21" s="110">
        <v>952525</v>
      </c>
      <c r="Q21" s="110">
        <v>650000</v>
      </c>
      <c r="R21" s="109">
        <v>1.4654230769230769</v>
      </c>
      <c r="S21" s="110">
        <v>663770</v>
      </c>
      <c r="T21" s="110">
        <v>663770</v>
      </c>
      <c r="U21" s="109">
        <v>1</v>
      </c>
      <c r="V21" s="110">
        <v>670205</v>
      </c>
      <c r="W21" s="110">
        <v>550000</v>
      </c>
      <c r="X21" s="109">
        <v>1.2185545454545454</v>
      </c>
      <c r="Y21" s="110">
        <v>151675</v>
      </c>
      <c r="Z21" s="110">
        <v>550000</v>
      </c>
      <c r="AA21" s="109">
        <v>0.27577272727272728</v>
      </c>
      <c r="AB21" s="110">
        <v>578000</v>
      </c>
      <c r="AC21" s="110">
        <v>550000</v>
      </c>
      <c r="AD21" s="109">
        <v>1.050909090909091</v>
      </c>
      <c r="AE21" s="110">
        <v>579305</v>
      </c>
      <c r="AF21" s="110">
        <v>550000</v>
      </c>
      <c r="AG21" s="109">
        <v>1.0532818181818182</v>
      </c>
      <c r="AH21" s="110">
        <v>410935</v>
      </c>
      <c r="AI21" s="110">
        <v>550000</v>
      </c>
      <c r="AJ21" s="109">
        <v>0.7471545454545454</v>
      </c>
      <c r="AK21" s="110">
        <v>592985</v>
      </c>
      <c r="AL21" s="110">
        <v>550000</v>
      </c>
      <c r="AM21" s="109">
        <v>1.0781545454545454</v>
      </c>
      <c r="AN21" s="110">
        <v>976050</v>
      </c>
      <c r="AO21" s="110">
        <v>550000</v>
      </c>
      <c r="AP21" s="109">
        <v>1.7746363636363636</v>
      </c>
      <c r="AQ21" s="110">
        <v>439315</v>
      </c>
      <c r="AR21" s="110">
        <v>600000</v>
      </c>
      <c r="AS21" s="109">
        <v>0.73219166666666669</v>
      </c>
      <c r="AT21" s="110">
        <v>823860</v>
      </c>
      <c r="AU21" s="110">
        <v>600000</v>
      </c>
      <c r="AV21" s="109">
        <v>1.3731</v>
      </c>
      <c r="AW21" s="111">
        <v>918425</v>
      </c>
      <c r="AX21" s="111">
        <v>650000</v>
      </c>
      <c r="AY21" s="112">
        <v>1.4129615384615384</v>
      </c>
      <c r="AZ21" s="111">
        <v>1041955</v>
      </c>
      <c r="BA21" s="111">
        <v>700000</v>
      </c>
      <c r="BB21" s="112">
        <f t="shared" si="2"/>
        <v>1.4885071428571428</v>
      </c>
      <c r="BC21" s="92">
        <f>VLOOKUP(C21,'[1]PM SELL-OUT JUNE 202 SUMMARY'!$D$9:$H$519,4,FALSE)</f>
        <v>751780</v>
      </c>
      <c r="BD21" s="92">
        <f>VLOOKUP(C21,'[1]PM SELL-OUT JUNE 202 SUMMARY'!$D$9:$H$519,5,FALSE)</f>
        <v>750000</v>
      </c>
      <c r="BE21" s="93">
        <f t="shared" si="3"/>
        <v>1.0023733333333333</v>
      </c>
      <c r="BF21" s="113">
        <f t="shared" si="4"/>
        <v>2784240</v>
      </c>
      <c r="BG21" s="114">
        <f t="shared" si="0"/>
        <v>928080</v>
      </c>
      <c r="BH21" s="115">
        <f t="shared" si="5"/>
        <v>4792590</v>
      </c>
      <c r="BI21" s="73">
        <f t="shared" si="6"/>
        <v>798765</v>
      </c>
      <c r="BJ21" s="115"/>
      <c r="BK21" s="110"/>
      <c r="BL21" s="117">
        <f t="shared" si="1"/>
        <v>613800.7983384938</v>
      </c>
      <c r="BM21" s="118">
        <v>750000</v>
      </c>
      <c r="BN21" s="119"/>
      <c r="BO21" s="127">
        <v>670205</v>
      </c>
      <c r="BP21" s="121">
        <f t="shared" si="7"/>
        <v>3.9073107909650961E-2</v>
      </c>
      <c r="BQ21" s="122"/>
      <c r="BR21" s="123"/>
      <c r="BS21" s="124" t="e">
        <f t="shared" si="8"/>
        <v>#DIV/0!</v>
      </c>
    </row>
    <row r="22" spans="1:71" s="128" customFormat="1">
      <c r="A22" s="126" t="s">
        <v>36</v>
      </c>
      <c r="B22" s="105" t="s">
        <v>37</v>
      </c>
      <c r="C22" s="106" t="s">
        <v>60</v>
      </c>
      <c r="D22" s="110">
        <v>49185</v>
      </c>
      <c r="E22" s="110">
        <v>500000</v>
      </c>
      <c r="F22" s="109"/>
      <c r="G22" s="110">
        <v>446350</v>
      </c>
      <c r="H22" s="110">
        <v>500000</v>
      </c>
      <c r="I22" s="109">
        <v>0.89270000000000005</v>
      </c>
      <c r="J22" s="110">
        <v>726675</v>
      </c>
      <c r="K22" s="110">
        <v>500000</v>
      </c>
      <c r="L22" s="109">
        <v>1.4533499999999999</v>
      </c>
      <c r="M22" s="110">
        <v>704985</v>
      </c>
      <c r="N22" s="110">
        <v>500000</v>
      </c>
      <c r="O22" s="109">
        <v>1.4099699999999999</v>
      </c>
      <c r="P22" s="110">
        <v>1082535</v>
      </c>
      <c r="Q22" s="110">
        <v>500000</v>
      </c>
      <c r="R22" s="109">
        <v>2.1650700000000001</v>
      </c>
      <c r="S22" s="110">
        <v>729175</v>
      </c>
      <c r="T22" s="110">
        <v>729175</v>
      </c>
      <c r="U22" s="109">
        <v>1</v>
      </c>
      <c r="V22" s="110">
        <v>468820</v>
      </c>
      <c r="W22" s="110">
        <v>600000</v>
      </c>
      <c r="X22" s="109">
        <v>0.78136666666666665</v>
      </c>
      <c r="Y22" s="110">
        <v>430925</v>
      </c>
      <c r="Z22" s="110">
        <v>550000</v>
      </c>
      <c r="AA22" s="109">
        <v>0.78349999999999986</v>
      </c>
      <c r="AB22" s="110">
        <v>399925</v>
      </c>
      <c r="AC22" s="110">
        <v>550000</v>
      </c>
      <c r="AD22" s="109">
        <v>0.72713636363636369</v>
      </c>
      <c r="AE22" s="110">
        <v>383145</v>
      </c>
      <c r="AF22" s="110">
        <v>550000</v>
      </c>
      <c r="AG22" s="109">
        <v>0.69662727272727287</v>
      </c>
      <c r="AH22" s="110">
        <v>149675</v>
      </c>
      <c r="AI22" s="110">
        <v>550000</v>
      </c>
      <c r="AJ22" s="109">
        <v>0.27213636363636362</v>
      </c>
      <c r="AK22" s="110">
        <v>671000</v>
      </c>
      <c r="AL22" s="110">
        <v>550000</v>
      </c>
      <c r="AM22" s="109">
        <v>1.22</v>
      </c>
      <c r="AN22" s="110">
        <v>468210</v>
      </c>
      <c r="AO22" s="110">
        <v>550000</v>
      </c>
      <c r="AP22" s="109">
        <v>0.8512909090909091</v>
      </c>
      <c r="AQ22" s="110">
        <v>571220</v>
      </c>
      <c r="AR22" s="110">
        <v>550000</v>
      </c>
      <c r="AS22" s="109">
        <v>1.0385818181818183</v>
      </c>
      <c r="AT22" s="110">
        <v>719050</v>
      </c>
      <c r="AU22" s="110">
        <v>600000</v>
      </c>
      <c r="AV22" s="109">
        <v>1.1984166666666667</v>
      </c>
      <c r="AW22" s="111">
        <v>1793225</v>
      </c>
      <c r="AX22" s="111">
        <v>600000</v>
      </c>
      <c r="AY22" s="112">
        <v>2.9887083333333333</v>
      </c>
      <c r="AZ22" s="111">
        <v>648895</v>
      </c>
      <c r="BA22" s="111">
        <v>850000</v>
      </c>
      <c r="BB22" s="112">
        <f t="shared" si="2"/>
        <v>0.76340588235294116</v>
      </c>
      <c r="BC22" s="92">
        <f>VLOOKUP(C22,'[1]PM SELL-OUT JUNE 202 SUMMARY'!$D$9:$H$519,4,FALSE)</f>
        <v>517225</v>
      </c>
      <c r="BD22" s="92">
        <f>VLOOKUP(C22,'[1]PM SELL-OUT JUNE 202 SUMMARY'!$D$9:$H$519,5,FALSE)</f>
        <v>850000</v>
      </c>
      <c r="BE22" s="93">
        <f t="shared" si="3"/>
        <v>0.60850000000000004</v>
      </c>
      <c r="BF22" s="113">
        <f t="shared" si="4"/>
        <v>3161170</v>
      </c>
      <c r="BG22" s="114">
        <f t="shared" si="0"/>
        <v>1053723.3333333333</v>
      </c>
      <c r="BH22" s="115">
        <f t="shared" si="5"/>
        <v>4871600</v>
      </c>
      <c r="BI22" s="73">
        <f t="shared" si="6"/>
        <v>811933.33333333337</v>
      </c>
      <c r="BJ22" s="115"/>
      <c r="BK22" s="110"/>
      <c r="BL22" s="117">
        <f t="shared" si="1"/>
        <v>429364.2844757241</v>
      </c>
      <c r="BM22" s="118">
        <v>800000</v>
      </c>
      <c r="BN22" s="119"/>
      <c r="BO22" s="127">
        <v>468820</v>
      </c>
      <c r="BP22" s="121">
        <f t="shared" si="7"/>
        <v>2.7332315411258593E-2</v>
      </c>
      <c r="BQ22" s="122"/>
      <c r="BR22" s="123"/>
      <c r="BS22" s="124" t="e">
        <f t="shared" si="8"/>
        <v>#DIV/0!</v>
      </c>
    </row>
    <row r="23" spans="1:71" s="128" customFormat="1">
      <c r="A23" s="126" t="s">
        <v>36</v>
      </c>
      <c r="B23" s="105"/>
      <c r="C23" s="106" t="s">
        <v>61</v>
      </c>
      <c r="D23" s="110"/>
      <c r="E23" s="110"/>
      <c r="F23" s="109"/>
      <c r="G23" s="110"/>
      <c r="H23" s="110"/>
      <c r="I23" s="109"/>
      <c r="J23" s="110"/>
      <c r="K23" s="110"/>
      <c r="L23" s="109"/>
      <c r="M23" s="110"/>
      <c r="N23" s="110"/>
      <c r="O23" s="109"/>
      <c r="P23" s="110"/>
      <c r="Q23" s="110"/>
      <c r="R23" s="109"/>
      <c r="S23" s="110"/>
      <c r="T23" s="110"/>
      <c r="U23" s="109"/>
      <c r="V23" s="110"/>
      <c r="W23" s="110"/>
      <c r="X23" s="109"/>
      <c r="Y23" s="110"/>
      <c r="Z23" s="110"/>
      <c r="AA23" s="109"/>
      <c r="AB23" s="110"/>
      <c r="AC23" s="110"/>
      <c r="AD23" s="109"/>
      <c r="AE23" s="110"/>
      <c r="AF23" s="110"/>
      <c r="AG23" s="109"/>
      <c r="AH23" s="110"/>
      <c r="AI23" s="110"/>
      <c r="AJ23" s="109"/>
      <c r="AK23" s="110"/>
      <c r="AL23" s="110"/>
      <c r="AM23" s="109"/>
      <c r="AN23" s="110"/>
      <c r="AO23" s="110"/>
      <c r="AP23" s="109"/>
      <c r="AQ23" s="110"/>
      <c r="AR23" s="110"/>
      <c r="AS23" s="109"/>
      <c r="AT23" s="110"/>
      <c r="AU23" s="110"/>
      <c r="AV23" s="109"/>
      <c r="AW23" s="111">
        <v>225450</v>
      </c>
      <c r="AX23" s="111">
        <v>421666</v>
      </c>
      <c r="AY23" s="112">
        <v>0.5346648769405169</v>
      </c>
      <c r="AZ23" s="111">
        <v>404025</v>
      </c>
      <c r="BA23" s="111">
        <v>550000</v>
      </c>
      <c r="BB23" s="112">
        <f t="shared" si="2"/>
        <v>0.73459090909090907</v>
      </c>
      <c r="BC23" s="92">
        <f>VLOOKUP(C23,'[1]PM SELL-OUT JUNE 202 SUMMARY'!$D$9:$H$519,4,FALSE)</f>
        <v>146980</v>
      </c>
      <c r="BD23" s="92">
        <f>VLOOKUP(C23,'[1]PM SELL-OUT JUNE 202 SUMMARY'!$D$9:$H$519,5,FALSE)</f>
        <v>550000</v>
      </c>
      <c r="BE23" s="93">
        <f t="shared" si="3"/>
        <v>0.26723636363636366</v>
      </c>
      <c r="BF23" s="113">
        <f t="shared" si="4"/>
        <v>629475</v>
      </c>
      <c r="BG23" s="114">
        <f t="shared" si="0"/>
        <v>209825</v>
      </c>
      <c r="BH23" s="115">
        <f t="shared" si="5"/>
        <v>629475</v>
      </c>
      <c r="BI23" s="110">
        <f t="shared" si="6"/>
        <v>104912.5</v>
      </c>
      <c r="BJ23" s="115"/>
      <c r="BK23" s="110"/>
      <c r="BL23" s="117"/>
      <c r="BM23" s="118">
        <v>550000</v>
      </c>
      <c r="BN23" s="119"/>
      <c r="BO23" s="127"/>
      <c r="BP23" s="121"/>
      <c r="BQ23" s="122"/>
      <c r="BR23" s="123"/>
      <c r="BS23" s="124" t="e">
        <f t="shared" si="8"/>
        <v>#DIV/0!</v>
      </c>
    </row>
    <row r="24" spans="1:71" s="147" customFormat="1">
      <c r="A24" s="129" t="s">
        <v>36</v>
      </c>
      <c r="B24" s="130" t="s">
        <v>37</v>
      </c>
      <c r="C24" s="131" t="s">
        <v>62</v>
      </c>
      <c r="D24" s="132">
        <v>1170850</v>
      </c>
      <c r="E24" s="132">
        <v>1500000</v>
      </c>
      <c r="F24" s="133"/>
      <c r="G24" s="132">
        <v>1238305</v>
      </c>
      <c r="H24" s="132">
        <v>1600000</v>
      </c>
      <c r="I24" s="133">
        <v>0.77394062500000005</v>
      </c>
      <c r="J24" s="132">
        <v>1306100</v>
      </c>
      <c r="K24" s="132">
        <v>1650000</v>
      </c>
      <c r="L24" s="133">
        <v>0.7915757575757576</v>
      </c>
      <c r="M24" s="132">
        <v>4746990</v>
      </c>
      <c r="N24" s="132">
        <v>1650000</v>
      </c>
      <c r="O24" s="133">
        <v>2.8769636363636364</v>
      </c>
      <c r="P24" s="132">
        <v>4090425</v>
      </c>
      <c r="Q24" s="132">
        <v>1850000</v>
      </c>
      <c r="R24" s="133">
        <v>2.2110405405405404</v>
      </c>
      <c r="S24" s="132">
        <v>5167725</v>
      </c>
      <c r="T24" s="132">
        <v>5167725</v>
      </c>
      <c r="U24" s="133">
        <v>1</v>
      </c>
      <c r="V24" s="132">
        <v>864460</v>
      </c>
      <c r="W24" s="132">
        <v>2000000</v>
      </c>
      <c r="X24" s="133">
        <v>0.43223000000000006</v>
      </c>
      <c r="Y24" s="132">
        <v>2030410</v>
      </c>
      <c r="Z24" s="132">
        <v>1750000</v>
      </c>
      <c r="AA24" s="133">
        <v>1.1602342857142858</v>
      </c>
      <c r="AB24" s="132">
        <v>1342485</v>
      </c>
      <c r="AC24" s="132">
        <v>1800000</v>
      </c>
      <c r="AD24" s="133">
        <v>0.74582499999999985</v>
      </c>
      <c r="AE24" s="132">
        <v>2089330</v>
      </c>
      <c r="AF24" s="132">
        <v>1500000</v>
      </c>
      <c r="AG24" s="133">
        <v>1.3928866666666666</v>
      </c>
      <c r="AH24" s="132">
        <v>1137725</v>
      </c>
      <c r="AI24" s="132">
        <v>1600000</v>
      </c>
      <c r="AJ24" s="133">
        <v>0.71107812500000001</v>
      </c>
      <c r="AK24" s="132">
        <v>1406295</v>
      </c>
      <c r="AL24" s="132">
        <v>1600000</v>
      </c>
      <c r="AM24" s="133">
        <v>0.87893437500000005</v>
      </c>
      <c r="AN24" s="132">
        <v>1503430</v>
      </c>
      <c r="AO24" s="132">
        <v>1500000</v>
      </c>
      <c r="AP24" s="133">
        <v>1.0022866666666668</v>
      </c>
      <c r="AQ24" s="132">
        <v>1011460</v>
      </c>
      <c r="AR24" s="132">
        <v>1500000</v>
      </c>
      <c r="AS24" s="133">
        <v>0.67430666666666672</v>
      </c>
      <c r="AT24" s="132">
        <v>2840710</v>
      </c>
      <c r="AU24" s="132">
        <v>1400000</v>
      </c>
      <c r="AV24" s="133">
        <v>2.0290785714285713</v>
      </c>
      <c r="AW24" s="134">
        <v>4057210</v>
      </c>
      <c r="AX24" s="134">
        <v>1650000</v>
      </c>
      <c r="AY24" s="135">
        <v>2.4589151515151517</v>
      </c>
      <c r="AZ24" s="134">
        <v>2690625</v>
      </c>
      <c r="BA24" s="134">
        <v>1900000</v>
      </c>
      <c r="BB24" s="135">
        <f t="shared" si="2"/>
        <v>1.4161184210526316</v>
      </c>
      <c r="BC24" s="92">
        <f>VLOOKUP(C24,'[1]PM SELL-OUT JUNE 202 SUMMARY'!$D$9:$H$519,4,FALSE)</f>
        <v>1906190</v>
      </c>
      <c r="BD24" s="92">
        <f>VLOOKUP(C24,'[1]PM SELL-OUT JUNE 202 SUMMARY'!$D$9:$H$519,5,FALSE)</f>
        <v>1800000</v>
      </c>
      <c r="BE24" s="93">
        <f t="shared" si="3"/>
        <v>1.0589944444444443</v>
      </c>
      <c r="BF24" s="136">
        <f t="shared" si="4"/>
        <v>9588545</v>
      </c>
      <c r="BG24" s="137">
        <f t="shared" si="0"/>
        <v>3196181.6666666665</v>
      </c>
      <c r="BH24" s="138">
        <f t="shared" si="5"/>
        <v>13509730</v>
      </c>
      <c r="BI24" s="132">
        <f t="shared" si="6"/>
        <v>2251621.6666666665</v>
      </c>
      <c r="BJ24" s="138"/>
      <c r="BK24" s="132"/>
      <c r="BL24" s="139">
        <f t="shared" si="1"/>
        <v>791707.37032951764</v>
      </c>
      <c r="BM24" s="140">
        <v>1700000</v>
      </c>
      <c r="BN24" s="141"/>
      <c r="BO24" s="142">
        <v>864460</v>
      </c>
      <c r="BP24" s="143">
        <f t="shared" si="7"/>
        <v>5.0398219744073637E-2</v>
      </c>
      <c r="BQ24" s="144"/>
      <c r="BR24" s="145"/>
      <c r="BS24" s="146" t="e">
        <f t="shared" si="8"/>
        <v>#DIV/0!</v>
      </c>
    </row>
    <row r="25" spans="1:71" s="125" customFormat="1">
      <c r="A25" s="105" t="s">
        <v>36</v>
      </c>
      <c r="B25" s="105" t="s">
        <v>37</v>
      </c>
      <c r="C25" s="106" t="s">
        <v>63</v>
      </c>
      <c r="D25" s="107">
        <v>425835</v>
      </c>
      <c r="E25" s="107">
        <v>500000</v>
      </c>
      <c r="F25" s="108"/>
      <c r="G25" s="107">
        <v>521215</v>
      </c>
      <c r="H25" s="107">
        <v>500000</v>
      </c>
      <c r="I25" s="108">
        <v>1.04243</v>
      </c>
      <c r="J25" s="107">
        <v>140880</v>
      </c>
      <c r="K25" s="107">
        <v>500000</v>
      </c>
      <c r="L25" s="108">
        <v>0.28176000000000001</v>
      </c>
      <c r="M25" s="107">
        <v>317140</v>
      </c>
      <c r="N25" s="107">
        <v>149999</v>
      </c>
      <c r="O25" s="109">
        <v>2.1142807618717456</v>
      </c>
      <c r="P25" s="110">
        <v>969425</v>
      </c>
      <c r="Q25" s="110">
        <v>500000</v>
      </c>
      <c r="R25" s="109">
        <v>1.93885</v>
      </c>
      <c r="S25" s="110">
        <v>786870</v>
      </c>
      <c r="T25" s="110">
        <v>786870</v>
      </c>
      <c r="U25" s="109">
        <v>1</v>
      </c>
      <c r="V25" s="110">
        <v>704890</v>
      </c>
      <c r="W25" s="110">
        <v>600000</v>
      </c>
      <c r="X25" s="109">
        <v>1.1748166666666666</v>
      </c>
      <c r="Y25" s="110">
        <v>490500</v>
      </c>
      <c r="Z25" s="110">
        <v>550000</v>
      </c>
      <c r="AA25" s="109">
        <v>0.89181818181818184</v>
      </c>
      <c r="AB25" s="110">
        <v>454940</v>
      </c>
      <c r="AC25" s="110">
        <v>550000</v>
      </c>
      <c r="AD25" s="109">
        <v>0.82716363636363643</v>
      </c>
      <c r="AE25" s="110">
        <v>555500</v>
      </c>
      <c r="AF25" s="110">
        <v>550000</v>
      </c>
      <c r="AG25" s="109">
        <v>1.01</v>
      </c>
      <c r="AH25" s="110">
        <v>588570</v>
      </c>
      <c r="AI25" s="110">
        <v>550000</v>
      </c>
      <c r="AJ25" s="109">
        <v>1.0701272727272728</v>
      </c>
      <c r="AK25" s="110">
        <v>451010</v>
      </c>
      <c r="AL25" s="110">
        <v>650000</v>
      </c>
      <c r="AM25" s="109">
        <v>0.69386153846153842</v>
      </c>
      <c r="AN25" s="110">
        <v>555110</v>
      </c>
      <c r="AO25" s="110">
        <v>550000</v>
      </c>
      <c r="AP25" s="109">
        <v>1.009290909090909</v>
      </c>
      <c r="AQ25" s="110">
        <v>553105</v>
      </c>
      <c r="AR25" s="110">
        <v>550000</v>
      </c>
      <c r="AS25" s="109">
        <v>1.0056454545454545</v>
      </c>
      <c r="AT25" s="110">
        <v>730440</v>
      </c>
      <c r="AU25" s="110">
        <v>550000</v>
      </c>
      <c r="AV25" s="109">
        <v>1.3280727272727273</v>
      </c>
      <c r="AW25" s="111">
        <v>1660125</v>
      </c>
      <c r="AX25" s="111">
        <v>550000</v>
      </c>
      <c r="AY25" s="112">
        <v>3.018409090909091</v>
      </c>
      <c r="AZ25" s="111">
        <v>72285</v>
      </c>
      <c r="BA25" s="111">
        <v>51612</v>
      </c>
      <c r="BB25" s="112">
        <f t="shared" si="2"/>
        <v>1.4005463845617299</v>
      </c>
      <c r="BC25" s="92" t="e">
        <f>VLOOKUP(C25,'[1]PM SELL-OUT JUNE 202 SUMMARY'!$D$9:$H$519,4,FALSE)</f>
        <v>#N/A</v>
      </c>
      <c r="BD25" s="92" t="e">
        <f>VLOOKUP(C25,'[1]PM SELL-OUT JUNE 202 SUMMARY'!$D$9:$H$519,5,FALSE)</f>
        <v>#N/A</v>
      </c>
      <c r="BE25" s="93" t="e">
        <f t="shared" si="3"/>
        <v>#N/A</v>
      </c>
      <c r="BF25" s="113">
        <f t="shared" si="4"/>
        <v>2462850</v>
      </c>
      <c r="BG25" s="114">
        <f t="shared" si="0"/>
        <v>820950</v>
      </c>
      <c r="BH25" s="115">
        <f t="shared" si="5"/>
        <v>4022075</v>
      </c>
      <c r="BI25" s="110">
        <f t="shared" si="6"/>
        <v>670345.83333333337</v>
      </c>
      <c r="BJ25" s="116"/>
      <c r="BK25" s="107"/>
      <c r="BL25" s="117">
        <f t="shared" si="1"/>
        <v>645566.72173561959</v>
      </c>
      <c r="BM25" s="118"/>
      <c r="BN25" s="119"/>
      <c r="BO25" s="120">
        <v>704890</v>
      </c>
      <c r="BP25" s="121">
        <f t="shared" si="7"/>
        <v>4.1095251504291774E-2</v>
      </c>
      <c r="BQ25" s="122"/>
      <c r="BR25" s="123"/>
      <c r="BS25" s="124" t="e">
        <f t="shared" si="8"/>
        <v>#DIV/0!</v>
      </c>
    </row>
    <row r="26" spans="1:71" s="128" customFormat="1">
      <c r="A26" s="126" t="s">
        <v>36</v>
      </c>
      <c r="B26" s="105" t="s">
        <v>37</v>
      </c>
      <c r="C26" s="106" t="s">
        <v>64</v>
      </c>
      <c r="D26" s="110">
        <v>186565</v>
      </c>
      <c r="E26" s="110">
        <v>500000</v>
      </c>
      <c r="F26" s="109"/>
      <c r="G26" s="110">
        <v>500335</v>
      </c>
      <c r="H26" s="110">
        <v>500000</v>
      </c>
      <c r="I26" s="109">
        <v>1.0006699999999999</v>
      </c>
      <c r="J26" s="110">
        <v>632325</v>
      </c>
      <c r="K26" s="110">
        <v>600000</v>
      </c>
      <c r="L26" s="109">
        <v>1.0538749999999999</v>
      </c>
      <c r="M26" s="110">
        <v>1161485</v>
      </c>
      <c r="N26" s="110">
        <v>600000</v>
      </c>
      <c r="O26" s="109">
        <v>1.9358083333333334</v>
      </c>
      <c r="P26" s="110">
        <v>1448295</v>
      </c>
      <c r="Q26" s="110">
        <v>700000</v>
      </c>
      <c r="R26" s="109">
        <v>2.0689928571428573</v>
      </c>
      <c r="S26" s="110">
        <v>519520</v>
      </c>
      <c r="T26" s="110">
        <v>519520</v>
      </c>
      <c r="U26" s="109">
        <v>1</v>
      </c>
      <c r="V26" s="110">
        <v>637605</v>
      </c>
      <c r="W26" s="110">
        <v>600000</v>
      </c>
      <c r="X26" s="109">
        <v>1.062675</v>
      </c>
      <c r="Y26" s="110">
        <v>370140</v>
      </c>
      <c r="Z26" s="110">
        <v>550000</v>
      </c>
      <c r="AA26" s="109">
        <v>0.67298181818181824</v>
      </c>
      <c r="AB26" s="110">
        <v>350945</v>
      </c>
      <c r="AC26" s="110">
        <v>550000</v>
      </c>
      <c r="AD26" s="109">
        <v>0.63808181818181819</v>
      </c>
      <c r="AE26" s="110">
        <v>342740</v>
      </c>
      <c r="AF26" s="110">
        <v>500000</v>
      </c>
      <c r="AG26" s="109">
        <v>0.68548000000000009</v>
      </c>
      <c r="AH26" s="110">
        <v>236650</v>
      </c>
      <c r="AI26" s="110">
        <v>550000</v>
      </c>
      <c r="AJ26" s="109">
        <v>0.43027272727272731</v>
      </c>
      <c r="AK26" s="110">
        <v>342340</v>
      </c>
      <c r="AL26" s="110">
        <v>550000</v>
      </c>
      <c r="AM26" s="109">
        <v>0.62243636363636368</v>
      </c>
      <c r="AN26" s="110">
        <v>582115</v>
      </c>
      <c r="AO26" s="110">
        <v>550000</v>
      </c>
      <c r="AP26" s="109">
        <v>1.0583909090909092</v>
      </c>
      <c r="AQ26" s="110">
        <v>176465</v>
      </c>
      <c r="AR26" s="110">
        <v>550000</v>
      </c>
      <c r="AS26" s="109">
        <v>0.32084545454545454</v>
      </c>
      <c r="AT26" s="110">
        <v>851250</v>
      </c>
      <c r="AU26" s="110">
        <v>550000</v>
      </c>
      <c r="AV26" s="109">
        <v>1.5477272727272726</v>
      </c>
      <c r="AW26" s="111">
        <v>973125</v>
      </c>
      <c r="AX26" s="111">
        <v>600000</v>
      </c>
      <c r="AY26" s="112">
        <v>1.621875</v>
      </c>
      <c r="AZ26" s="111">
        <v>957655</v>
      </c>
      <c r="BA26" s="111">
        <v>700000</v>
      </c>
      <c r="BB26" s="112">
        <f t="shared" si="2"/>
        <v>1.3680785714285715</v>
      </c>
      <c r="BC26" s="92">
        <f>VLOOKUP(C26,'[1]PM SELL-OUT JUNE 202 SUMMARY'!$D$9:$H$519,4,FALSE)</f>
        <v>528210</v>
      </c>
      <c r="BD26" s="92">
        <f>VLOOKUP(C26,'[1]PM SELL-OUT JUNE 202 SUMMARY'!$D$9:$H$519,5,FALSE)</f>
        <v>600000</v>
      </c>
      <c r="BE26" s="93">
        <f t="shared" si="3"/>
        <v>0.88034999999999997</v>
      </c>
      <c r="BF26" s="113">
        <f t="shared" si="4"/>
        <v>2782030</v>
      </c>
      <c r="BG26" s="114">
        <f t="shared" si="0"/>
        <v>927343.33333333337</v>
      </c>
      <c r="BH26" s="115">
        <f t="shared" si="5"/>
        <v>3882950</v>
      </c>
      <c r="BI26" s="110">
        <f t="shared" si="6"/>
        <v>647158.33333333337</v>
      </c>
      <c r="BJ26" s="115"/>
      <c r="BK26" s="110"/>
      <c r="BL26" s="117">
        <f t="shared" si="1"/>
        <v>583944.40212265693</v>
      </c>
      <c r="BM26" s="118">
        <v>600000</v>
      </c>
      <c r="BN26" s="119"/>
      <c r="BO26" s="127">
        <v>637605</v>
      </c>
      <c r="BP26" s="121">
        <f t="shared" si="7"/>
        <v>3.7172520301598767E-2</v>
      </c>
      <c r="BQ26" s="122"/>
      <c r="BR26" s="123"/>
      <c r="BS26" s="124" t="e">
        <f t="shared" si="8"/>
        <v>#DIV/0!</v>
      </c>
    </row>
    <row r="27" spans="1:71" s="128" customFormat="1">
      <c r="A27" s="126" t="s">
        <v>36</v>
      </c>
      <c r="B27" s="105" t="s">
        <v>37</v>
      </c>
      <c r="C27" s="106" t="s">
        <v>65</v>
      </c>
      <c r="D27" s="110">
        <v>563430</v>
      </c>
      <c r="E27" s="110">
        <v>500000</v>
      </c>
      <c r="F27" s="109"/>
      <c r="G27" s="110">
        <v>316560</v>
      </c>
      <c r="H27" s="110">
        <v>500000</v>
      </c>
      <c r="I27" s="109">
        <v>0.63312000000000002</v>
      </c>
      <c r="J27" s="110">
        <v>73990</v>
      </c>
      <c r="K27" s="110">
        <v>500000</v>
      </c>
      <c r="L27" s="109">
        <v>0.14798</v>
      </c>
      <c r="M27" s="110"/>
      <c r="N27" s="110">
        <v>500000</v>
      </c>
      <c r="O27" s="109">
        <v>0</v>
      </c>
      <c r="P27" s="110">
        <v>1991085</v>
      </c>
      <c r="Q27" s="110">
        <v>500000</v>
      </c>
      <c r="R27" s="109">
        <v>3.98217</v>
      </c>
      <c r="S27" s="110">
        <v>603230</v>
      </c>
      <c r="T27" s="110">
        <v>603230</v>
      </c>
      <c r="U27" s="109">
        <v>1</v>
      </c>
      <c r="V27" s="110">
        <v>165575</v>
      </c>
      <c r="W27" s="110">
        <v>500000</v>
      </c>
      <c r="X27" s="109">
        <v>0.33115</v>
      </c>
      <c r="Y27" s="110">
        <v>597130</v>
      </c>
      <c r="Z27" s="110">
        <v>500000</v>
      </c>
      <c r="AA27" s="109">
        <v>1.1942600000000001</v>
      </c>
      <c r="AB27" s="110">
        <v>318965</v>
      </c>
      <c r="AC27" s="110">
        <v>500000</v>
      </c>
      <c r="AD27" s="109">
        <v>0.63793</v>
      </c>
      <c r="AE27" s="110">
        <v>504130</v>
      </c>
      <c r="AF27" s="110">
        <v>500000</v>
      </c>
      <c r="AG27" s="109">
        <v>1.0082599999999999</v>
      </c>
      <c r="AH27" s="110">
        <v>336455</v>
      </c>
      <c r="AI27" s="110">
        <v>500000</v>
      </c>
      <c r="AJ27" s="109">
        <v>0.67291000000000001</v>
      </c>
      <c r="AK27" s="110">
        <v>524190</v>
      </c>
      <c r="AL27" s="110">
        <v>500000</v>
      </c>
      <c r="AM27" s="109">
        <v>1.0483800000000001</v>
      </c>
      <c r="AN27" s="110">
        <v>328255</v>
      </c>
      <c r="AO27" s="110">
        <v>550000</v>
      </c>
      <c r="AP27" s="109">
        <v>0.59682727272727276</v>
      </c>
      <c r="AQ27" s="110">
        <v>58990</v>
      </c>
      <c r="AR27" s="110">
        <v>550000</v>
      </c>
      <c r="AS27" s="109">
        <v>0.10725454545454545</v>
      </c>
      <c r="AT27" s="110">
        <v>952745</v>
      </c>
      <c r="AU27" s="110">
        <v>550000</v>
      </c>
      <c r="AV27" s="109">
        <v>1.7322636363636363</v>
      </c>
      <c r="AW27" s="111">
        <v>1152005</v>
      </c>
      <c r="AX27" s="111">
        <v>600000</v>
      </c>
      <c r="AY27" s="112">
        <v>1.9200083333333333</v>
      </c>
      <c r="AZ27" s="111">
        <v>1004960</v>
      </c>
      <c r="BA27" s="111">
        <v>650000</v>
      </c>
      <c r="BB27" s="112">
        <f t="shared" si="2"/>
        <v>1.5460923076923077</v>
      </c>
      <c r="BC27" s="92">
        <f>VLOOKUP(C27,'[1]PM SELL-OUT JUNE 202 SUMMARY'!$D$9:$H$519,4,FALSE)</f>
        <v>593810</v>
      </c>
      <c r="BD27" s="92">
        <f>VLOOKUP(C27,'[1]PM SELL-OUT JUNE 202 SUMMARY'!$D$9:$H$519,5,FALSE)</f>
        <v>650000</v>
      </c>
      <c r="BE27" s="93">
        <f t="shared" si="3"/>
        <v>0.91355384615384616</v>
      </c>
      <c r="BF27" s="113">
        <f t="shared" si="4"/>
        <v>3109710</v>
      </c>
      <c r="BG27" s="114">
        <f t="shared" si="0"/>
        <v>1036570</v>
      </c>
      <c r="BH27" s="115">
        <f t="shared" si="5"/>
        <v>4021145</v>
      </c>
      <c r="BI27" s="110">
        <f t="shared" si="6"/>
        <v>670190.83333333337</v>
      </c>
      <c r="BJ27" s="115"/>
      <c r="BK27" s="110"/>
      <c r="BL27" s="117">
        <f t="shared" si="1"/>
        <v>151640.27004408516</v>
      </c>
      <c r="BM27" s="118">
        <v>650000</v>
      </c>
      <c r="BN27" s="119"/>
      <c r="BO27" s="127">
        <v>165575</v>
      </c>
      <c r="BP27" s="121">
        <f t="shared" si="7"/>
        <v>9.6530611412037476E-3</v>
      </c>
      <c r="BQ27" s="122"/>
      <c r="BR27" s="123"/>
      <c r="BS27" s="124" t="e">
        <f t="shared" si="8"/>
        <v>#DIV/0!</v>
      </c>
    </row>
    <row r="28" spans="1:71" s="128" customFormat="1">
      <c r="A28" s="126" t="s">
        <v>66</v>
      </c>
      <c r="B28" s="105"/>
      <c r="C28" s="106" t="s">
        <v>67</v>
      </c>
      <c r="D28" s="110"/>
      <c r="E28" s="110"/>
      <c r="F28" s="109"/>
      <c r="G28" s="110"/>
      <c r="H28" s="110"/>
      <c r="I28" s="109"/>
      <c r="J28" s="110">
        <v>53190</v>
      </c>
      <c r="K28" s="110">
        <v>166666</v>
      </c>
      <c r="L28" s="109">
        <v>0.31914127656510632</v>
      </c>
      <c r="M28" s="110">
        <v>2446950</v>
      </c>
      <c r="N28" s="110">
        <v>550000</v>
      </c>
      <c r="O28" s="109">
        <v>4.4489999999999998</v>
      </c>
      <c r="P28" s="110">
        <v>4872585</v>
      </c>
      <c r="Q28" s="110">
        <v>1000000</v>
      </c>
      <c r="R28" s="109">
        <v>4.8725849999999999</v>
      </c>
      <c r="S28" s="110">
        <v>3252200</v>
      </c>
      <c r="T28" s="110">
        <v>3252200</v>
      </c>
      <c r="U28" s="109">
        <v>1</v>
      </c>
      <c r="V28" s="110">
        <v>1503630</v>
      </c>
      <c r="W28" s="110">
        <v>1200000</v>
      </c>
      <c r="X28" s="109">
        <v>1.2530250000000001</v>
      </c>
      <c r="Y28" s="110">
        <v>987045</v>
      </c>
      <c r="Z28" s="110">
        <v>1250000</v>
      </c>
      <c r="AA28" s="109">
        <v>0.789636</v>
      </c>
      <c r="AB28" s="110">
        <v>1251470</v>
      </c>
      <c r="AC28" s="110">
        <v>1250000</v>
      </c>
      <c r="AD28" s="109">
        <v>1.0011760000000001</v>
      </c>
      <c r="AE28" s="110">
        <v>1880745</v>
      </c>
      <c r="AF28" s="110">
        <v>1250000</v>
      </c>
      <c r="AG28" s="109">
        <v>1.5045959999999998</v>
      </c>
      <c r="AH28" s="110">
        <v>1568075</v>
      </c>
      <c r="AI28" s="110">
        <v>1350000</v>
      </c>
      <c r="AJ28" s="109">
        <v>1.161537037037037</v>
      </c>
      <c r="AK28" s="110">
        <v>363735</v>
      </c>
      <c r="AL28" s="110">
        <v>1500000</v>
      </c>
      <c r="AM28" s="109">
        <v>0.24249000000000001</v>
      </c>
      <c r="AN28" s="110">
        <v>4065645</v>
      </c>
      <c r="AO28" s="110">
        <v>1500000</v>
      </c>
      <c r="AP28" s="109">
        <v>2.7104300000000001</v>
      </c>
      <c r="AQ28" s="110">
        <v>1823670</v>
      </c>
      <c r="AR28" s="110">
        <v>1650000</v>
      </c>
      <c r="AS28" s="109">
        <v>1.1052545454545455</v>
      </c>
      <c r="AT28" s="110">
        <v>1881440</v>
      </c>
      <c r="AU28" s="110">
        <v>1650000</v>
      </c>
      <c r="AV28" s="109">
        <v>1.1402666666666668</v>
      </c>
      <c r="AW28" s="111">
        <v>4519750</v>
      </c>
      <c r="AX28" s="111">
        <v>1850000</v>
      </c>
      <c r="AY28" s="112">
        <v>2.4431081081081083</v>
      </c>
      <c r="AZ28" s="111">
        <v>3268365</v>
      </c>
      <c r="BA28" s="111">
        <v>1850000</v>
      </c>
      <c r="BB28" s="112">
        <f t="shared" si="2"/>
        <v>1.7666837837837839</v>
      </c>
      <c r="BC28" s="92">
        <f>VLOOKUP(C28,'[1]PM SELL-OUT JUNE 202 SUMMARY'!$D$9:$H$519,4,FALSE)</f>
        <v>5207170</v>
      </c>
      <c r="BD28" s="92">
        <f>VLOOKUP(C28,'[1]PM SELL-OUT JUNE 202 SUMMARY'!$D$9:$H$519,5,FALSE)</f>
        <v>2150000</v>
      </c>
      <c r="BE28" s="93">
        <f t="shared" si="3"/>
        <v>2.4219395348837209</v>
      </c>
      <c r="BF28" s="113">
        <f t="shared" si="4"/>
        <v>9669555</v>
      </c>
      <c r="BG28" s="114">
        <f t="shared" si="0"/>
        <v>3223185</v>
      </c>
      <c r="BH28" s="115">
        <f t="shared" si="5"/>
        <v>15922605</v>
      </c>
      <c r="BI28" s="110">
        <f t="shared" si="6"/>
        <v>2653767.5</v>
      </c>
      <c r="BJ28" s="115"/>
      <c r="BK28" s="110"/>
      <c r="BL28" s="117">
        <f t="shared" si="1"/>
        <v>1377085.0626386097</v>
      </c>
      <c r="BM28" s="118">
        <v>2200000</v>
      </c>
      <c r="BN28" s="119"/>
      <c r="BO28" s="127">
        <v>1503630</v>
      </c>
      <c r="BP28" s="121">
        <f t="shared" si="7"/>
        <v>8.7661979910905588E-2</v>
      </c>
      <c r="BQ28" s="122"/>
      <c r="BR28" s="123"/>
      <c r="BS28" s="124" t="e">
        <f t="shared" si="8"/>
        <v>#DIV/0!</v>
      </c>
    </row>
    <row r="29" spans="1:71" s="125" customFormat="1">
      <c r="A29" s="105" t="s">
        <v>55</v>
      </c>
      <c r="B29" s="105" t="s">
        <v>56</v>
      </c>
      <c r="C29" s="106" t="s">
        <v>68</v>
      </c>
      <c r="D29" s="107">
        <v>68085</v>
      </c>
      <c r="E29" s="107">
        <v>283870</v>
      </c>
      <c r="F29" s="108"/>
      <c r="G29" s="107">
        <v>43990</v>
      </c>
      <c r="H29" s="107">
        <v>500000</v>
      </c>
      <c r="I29" s="108">
        <v>8.7980000000000003E-2</v>
      </c>
      <c r="J29" s="107">
        <v>396830</v>
      </c>
      <c r="K29" s="107">
        <v>500000</v>
      </c>
      <c r="L29" s="108">
        <v>0.79366000000000003</v>
      </c>
      <c r="M29" s="107">
        <v>517705</v>
      </c>
      <c r="N29" s="107">
        <v>500000</v>
      </c>
      <c r="O29" s="109">
        <v>1.0354099999999999</v>
      </c>
      <c r="P29" s="110">
        <v>334445</v>
      </c>
      <c r="Q29" s="110">
        <v>500000</v>
      </c>
      <c r="R29" s="109">
        <v>0.6688900000000001</v>
      </c>
      <c r="S29" s="110">
        <v>1314220</v>
      </c>
      <c r="T29" s="110">
        <v>1314220</v>
      </c>
      <c r="U29" s="109">
        <v>1</v>
      </c>
      <c r="V29" s="110">
        <v>208270</v>
      </c>
      <c r="W29" s="110">
        <v>650000</v>
      </c>
      <c r="X29" s="109">
        <v>0.3204153846153846</v>
      </c>
      <c r="Y29" s="110">
        <v>501760</v>
      </c>
      <c r="Z29" s="110">
        <v>600000</v>
      </c>
      <c r="AA29" s="109">
        <v>0.83626666666666682</v>
      </c>
      <c r="AB29" s="110">
        <v>197665</v>
      </c>
      <c r="AC29" s="110">
        <v>550000</v>
      </c>
      <c r="AD29" s="109">
        <v>0.35939090909090909</v>
      </c>
      <c r="AE29" s="110">
        <v>432765</v>
      </c>
      <c r="AF29" s="110">
        <v>550000</v>
      </c>
      <c r="AG29" s="109">
        <v>0.78684545454545463</v>
      </c>
      <c r="AH29" s="110">
        <v>65990</v>
      </c>
      <c r="AI29" s="110">
        <v>550000</v>
      </c>
      <c r="AJ29" s="109">
        <v>0.11998181818181819</v>
      </c>
      <c r="AK29" s="110">
        <v>584220</v>
      </c>
      <c r="AL29" s="110">
        <v>550000</v>
      </c>
      <c r="AM29" s="109">
        <v>1.0622181818181817</v>
      </c>
      <c r="AN29" s="110">
        <v>103680</v>
      </c>
      <c r="AO29" s="110">
        <v>550000</v>
      </c>
      <c r="AP29" s="109">
        <v>0.1885090909090909</v>
      </c>
      <c r="AQ29" s="110">
        <v>59990</v>
      </c>
      <c r="AR29" s="110">
        <v>550000</v>
      </c>
      <c r="AS29" s="109">
        <v>0.10907272727272728</v>
      </c>
      <c r="AT29" s="110">
        <v>693295</v>
      </c>
      <c r="AU29" s="110">
        <v>550000</v>
      </c>
      <c r="AV29" s="109">
        <v>1.2605363636363636</v>
      </c>
      <c r="AW29" s="111">
        <v>885165</v>
      </c>
      <c r="AX29" s="111">
        <v>600000</v>
      </c>
      <c r="AY29" s="112">
        <v>1.4752749999999999</v>
      </c>
      <c r="AZ29" s="111">
        <v>413730</v>
      </c>
      <c r="BA29" s="111">
        <v>600000</v>
      </c>
      <c r="BB29" s="112">
        <f t="shared" si="2"/>
        <v>0.68955</v>
      </c>
      <c r="BC29" s="92">
        <f>VLOOKUP(C29,'[1]PM SELL-OUT JUNE 202 SUMMARY'!$D$9:$H$519,4,FALSE)</f>
        <v>235365</v>
      </c>
      <c r="BD29" s="92">
        <f>VLOOKUP(C29,'[1]PM SELL-OUT JUNE 202 SUMMARY'!$D$9:$H$519,5,FALSE)</f>
        <v>600000</v>
      </c>
      <c r="BE29" s="93">
        <f t="shared" si="3"/>
        <v>0.39227499999999998</v>
      </c>
      <c r="BF29" s="113">
        <f t="shared" si="4"/>
        <v>1992190</v>
      </c>
      <c r="BG29" s="114">
        <f t="shared" si="0"/>
        <v>664063.33333333337</v>
      </c>
      <c r="BH29" s="115">
        <f t="shared" si="5"/>
        <v>2740080</v>
      </c>
      <c r="BI29" s="110">
        <f t="shared" si="6"/>
        <v>456680</v>
      </c>
      <c r="BJ29" s="116"/>
      <c r="BK29" s="107"/>
      <c r="BL29" s="117">
        <f t="shared" si="1"/>
        <v>190742.07484270947</v>
      </c>
      <c r="BM29" s="118">
        <v>550000</v>
      </c>
      <c r="BN29" s="119"/>
      <c r="BO29" s="120">
        <v>208270</v>
      </c>
      <c r="BP29" s="121">
        <f t="shared" si="7"/>
        <v>1.214218960518499E-2</v>
      </c>
      <c r="BQ29" s="122"/>
      <c r="BR29" s="123"/>
      <c r="BS29" s="124" t="e">
        <f t="shared" si="8"/>
        <v>#DIV/0!</v>
      </c>
    </row>
    <row r="30" spans="1:71" s="128" customFormat="1">
      <c r="A30" s="126" t="s">
        <v>36</v>
      </c>
      <c r="B30" s="105" t="s">
        <v>37</v>
      </c>
      <c r="C30" s="106" t="s">
        <v>69</v>
      </c>
      <c r="D30" s="110">
        <v>300140</v>
      </c>
      <c r="E30" s="110">
        <v>500000</v>
      </c>
      <c r="F30" s="109"/>
      <c r="G30" s="110">
        <v>331155</v>
      </c>
      <c r="H30" s="110">
        <v>500000</v>
      </c>
      <c r="I30" s="109">
        <v>0.66231000000000007</v>
      </c>
      <c r="J30" s="110">
        <v>521985</v>
      </c>
      <c r="K30" s="110">
        <v>500000</v>
      </c>
      <c r="L30" s="109">
        <v>1.0439700000000001</v>
      </c>
      <c r="M30" s="110">
        <v>1073580</v>
      </c>
      <c r="N30" s="110">
        <v>500000</v>
      </c>
      <c r="O30" s="109">
        <v>2.14716</v>
      </c>
      <c r="P30" s="110">
        <v>1192465</v>
      </c>
      <c r="Q30" s="110">
        <v>650000</v>
      </c>
      <c r="R30" s="109">
        <v>1.8345615384615384</v>
      </c>
      <c r="S30" s="110">
        <v>672355</v>
      </c>
      <c r="T30" s="110">
        <v>672355</v>
      </c>
      <c r="U30" s="109">
        <v>1</v>
      </c>
      <c r="V30" s="110">
        <v>425825</v>
      </c>
      <c r="W30" s="110">
        <v>550000</v>
      </c>
      <c r="X30" s="109">
        <v>0.77422727272727265</v>
      </c>
      <c r="Y30" s="110">
        <v>513900</v>
      </c>
      <c r="Z30" s="110">
        <v>550000</v>
      </c>
      <c r="AA30" s="109">
        <v>0.9343636363636364</v>
      </c>
      <c r="AB30" s="110">
        <v>340245</v>
      </c>
      <c r="AC30" s="110">
        <v>550000</v>
      </c>
      <c r="AD30" s="109">
        <v>0.6186272727272728</v>
      </c>
      <c r="AE30" s="110">
        <v>363750</v>
      </c>
      <c r="AF30" s="110">
        <v>550000</v>
      </c>
      <c r="AG30" s="109">
        <v>0.66136363636363649</v>
      </c>
      <c r="AH30" s="110">
        <v>351535</v>
      </c>
      <c r="AI30" s="110">
        <v>550000</v>
      </c>
      <c r="AJ30" s="109">
        <v>0.63915454545454553</v>
      </c>
      <c r="AK30" s="110">
        <v>551795</v>
      </c>
      <c r="AL30" s="110">
        <v>550000</v>
      </c>
      <c r="AM30" s="109">
        <v>1.0032636363636365</v>
      </c>
      <c r="AN30" s="110">
        <v>108470</v>
      </c>
      <c r="AO30" s="110">
        <v>550000</v>
      </c>
      <c r="AP30" s="109">
        <v>0.19721818181818182</v>
      </c>
      <c r="AQ30" s="110">
        <v>337430</v>
      </c>
      <c r="AR30" s="110">
        <v>550000</v>
      </c>
      <c r="AS30" s="109">
        <v>0.61350909090909089</v>
      </c>
      <c r="AT30" s="110">
        <v>735250</v>
      </c>
      <c r="AU30" s="110">
        <v>550000</v>
      </c>
      <c r="AV30" s="109">
        <v>1.3368181818181819</v>
      </c>
      <c r="AW30" s="111">
        <v>1804690</v>
      </c>
      <c r="AX30" s="111">
        <v>600000</v>
      </c>
      <c r="AY30" s="112">
        <v>3.0078166666666668</v>
      </c>
      <c r="AZ30" s="111">
        <v>904735</v>
      </c>
      <c r="BA30" s="111">
        <v>850000</v>
      </c>
      <c r="BB30" s="112">
        <f t="shared" si="2"/>
        <v>1.0643941176470588</v>
      </c>
      <c r="BC30" s="92">
        <f>VLOOKUP(C30,'[1]PM SELL-OUT JUNE 202 SUMMARY'!$D$9:$H$519,4,FALSE)</f>
        <v>520200</v>
      </c>
      <c r="BD30" s="92">
        <f>VLOOKUP(C30,'[1]PM SELL-OUT JUNE 202 SUMMARY'!$D$9:$H$519,5,FALSE)</f>
        <v>850000</v>
      </c>
      <c r="BE30" s="93">
        <f t="shared" si="3"/>
        <v>0.61199999999999999</v>
      </c>
      <c r="BF30" s="113">
        <f t="shared" si="4"/>
        <v>3444675</v>
      </c>
      <c r="BG30" s="114">
        <f t="shared" si="0"/>
        <v>1148225</v>
      </c>
      <c r="BH30" s="115">
        <f t="shared" si="5"/>
        <v>4442370</v>
      </c>
      <c r="BI30" s="110">
        <f t="shared" si="6"/>
        <v>740395</v>
      </c>
      <c r="BJ30" s="115"/>
      <c r="BK30" s="110"/>
      <c r="BL30" s="117">
        <f t="shared" si="1"/>
        <v>389987.72756468412</v>
      </c>
      <c r="BM30" s="118">
        <v>800000</v>
      </c>
      <c r="BN30" s="119"/>
      <c r="BO30" s="127">
        <v>425825</v>
      </c>
      <c r="BP30" s="121">
        <f t="shared" si="7"/>
        <v>2.4825696877264599E-2</v>
      </c>
      <c r="BQ30" s="122"/>
      <c r="BR30" s="123"/>
      <c r="BS30" s="124" t="e">
        <f t="shared" si="8"/>
        <v>#DIV/0!</v>
      </c>
    </row>
    <row r="31" spans="1:71" s="125" customFormat="1">
      <c r="A31" s="105" t="s">
        <v>36</v>
      </c>
      <c r="B31" s="105" t="s">
        <v>37</v>
      </c>
      <c r="C31" s="106" t="s">
        <v>70</v>
      </c>
      <c r="D31" s="107">
        <v>164575</v>
      </c>
      <c r="E31" s="107">
        <v>38709</v>
      </c>
      <c r="F31" s="108"/>
      <c r="G31" s="107">
        <v>205650</v>
      </c>
      <c r="H31" s="107">
        <v>500000</v>
      </c>
      <c r="I31" s="108">
        <v>0.4113</v>
      </c>
      <c r="J31" s="107">
        <v>577900</v>
      </c>
      <c r="K31" s="107">
        <v>550000</v>
      </c>
      <c r="L31" s="108">
        <v>1.0507272727272727</v>
      </c>
      <c r="M31" s="107">
        <v>862040</v>
      </c>
      <c r="N31" s="107">
        <v>550000</v>
      </c>
      <c r="O31" s="109">
        <v>1.5673454545454546</v>
      </c>
      <c r="P31" s="110">
        <v>690900</v>
      </c>
      <c r="Q31" s="110">
        <v>550000</v>
      </c>
      <c r="R31" s="109">
        <v>1.2561818181818183</v>
      </c>
      <c r="S31" s="110">
        <v>163570</v>
      </c>
      <c r="T31" s="110">
        <v>550000</v>
      </c>
      <c r="U31" s="109">
        <v>0.2974</v>
      </c>
      <c r="V31" s="110">
        <v>350550</v>
      </c>
      <c r="W31" s="110">
        <v>550000</v>
      </c>
      <c r="X31" s="109">
        <v>0.63736363636363647</v>
      </c>
      <c r="Y31" s="110">
        <v>390340</v>
      </c>
      <c r="Z31" s="110">
        <v>550000</v>
      </c>
      <c r="AA31" s="109">
        <v>0.70970909090909096</v>
      </c>
      <c r="AB31" s="110">
        <v>142580</v>
      </c>
      <c r="AC31" s="110">
        <v>550000</v>
      </c>
      <c r="AD31" s="109">
        <v>0.25923636363636365</v>
      </c>
      <c r="AE31" s="110">
        <v>142480</v>
      </c>
      <c r="AF31" s="110">
        <v>550000</v>
      </c>
      <c r="AG31" s="109">
        <v>0.25905454545454548</v>
      </c>
      <c r="AH31" s="110">
        <v>715675</v>
      </c>
      <c r="AI31" s="110">
        <v>550000</v>
      </c>
      <c r="AJ31" s="109">
        <v>1.3012272727272727</v>
      </c>
      <c r="AK31" s="110">
        <v>627405</v>
      </c>
      <c r="AL31" s="110">
        <v>550000</v>
      </c>
      <c r="AM31" s="109">
        <v>1.1407363636363637</v>
      </c>
      <c r="AN31" s="110">
        <v>220960</v>
      </c>
      <c r="AO31" s="110">
        <v>550000</v>
      </c>
      <c r="AP31" s="109">
        <v>0.40174545454545457</v>
      </c>
      <c r="AQ31" s="110">
        <v>161275</v>
      </c>
      <c r="AR31" s="110">
        <v>550000</v>
      </c>
      <c r="AS31" s="109">
        <v>0.29322727272727273</v>
      </c>
      <c r="AT31" s="110">
        <v>42390</v>
      </c>
      <c r="AU31" s="110">
        <v>212903</v>
      </c>
      <c r="AV31" s="109">
        <v>0.19910475662625704</v>
      </c>
      <c r="AW31" s="111">
        <v>547895</v>
      </c>
      <c r="AX31" s="111">
        <v>550000</v>
      </c>
      <c r="AY31" s="112">
        <v>0.99617272727272732</v>
      </c>
      <c r="AZ31" s="111">
        <v>260550</v>
      </c>
      <c r="BA31" s="111">
        <v>550000</v>
      </c>
      <c r="BB31" s="112">
        <f t="shared" si="2"/>
        <v>0.47372727272727272</v>
      </c>
      <c r="BC31" s="92">
        <f>VLOOKUP(C31,'[1]PM SELL-OUT JUNE 202 SUMMARY'!$D$9:$H$519,4,FALSE)</f>
        <v>403735</v>
      </c>
      <c r="BD31" s="92">
        <f>VLOOKUP(C31,'[1]PM SELL-OUT JUNE 202 SUMMARY'!$D$9:$H$519,5,FALSE)</f>
        <v>550000</v>
      </c>
      <c r="BE31" s="93">
        <f t="shared" si="3"/>
        <v>0.73406363636363636</v>
      </c>
      <c r="BF31" s="113">
        <f t="shared" si="4"/>
        <v>850835</v>
      </c>
      <c r="BG31" s="114">
        <f t="shared" si="0"/>
        <v>283611.66666666669</v>
      </c>
      <c r="BH31" s="115">
        <f t="shared" si="5"/>
        <v>1860475</v>
      </c>
      <c r="BI31" s="110">
        <f t="shared" si="6"/>
        <v>310079.16666666669</v>
      </c>
      <c r="BJ31" s="116"/>
      <c r="BK31" s="107"/>
      <c r="BL31" s="117">
        <f t="shared" si="1"/>
        <v>321047.84335771739</v>
      </c>
      <c r="BM31" s="118">
        <v>550000</v>
      </c>
      <c r="BN31" s="119"/>
      <c r="BO31" s="120">
        <v>350550</v>
      </c>
      <c r="BP31" s="121">
        <f t="shared" si="7"/>
        <v>2.0437146809898679E-2</v>
      </c>
      <c r="BQ31" s="122"/>
      <c r="BR31" s="123"/>
      <c r="BS31" s="124" t="e">
        <f t="shared" si="8"/>
        <v>#DIV/0!</v>
      </c>
    </row>
    <row r="32" spans="1:71" s="128" customFormat="1">
      <c r="A32" s="126" t="s">
        <v>36</v>
      </c>
      <c r="B32" s="105" t="s">
        <v>37</v>
      </c>
      <c r="C32" s="106" t="s">
        <v>71</v>
      </c>
      <c r="D32" s="110">
        <v>58585</v>
      </c>
      <c r="E32" s="110">
        <v>500000</v>
      </c>
      <c r="F32" s="109"/>
      <c r="G32" s="110">
        <v>93680</v>
      </c>
      <c r="H32" s="110">
        <v>500000</v>
      </c>
      <c r="I32" s="109">
        <v>0.18736000000000003</v>
      </c>
      <c r="J32" s="110">
        <v>203865</v>
      </c>
      <c r="K32" s="110">
        <v>500000</v>
      </c>
      <c r="L32" s="109">
        <v>0.40773000000000004</v>
      </c>
      <c r="M32" s="110">
        <v>828650</v>
      </c>
      <c r="N32" s="110">
        <v>500000</v>
      </c>
      <c r="O32" s="109">
        <v>1.6573</v>
      </c>
      <c r="P32" s="110">
        <v>277740</v>
      </c>
      <c r="Q32" s="110">
        <v>500000</v>
      </c>
      <c r="R32" s="109">
        <v>0.55548000000000008</v>
      </c>
      <c r="S32" s="110">
        <v>136680</v>
      </c>
      <c r="T32" s="110">
        <v>500000</v>
      </c>
      <c r="U32" s="109">
        <v>0.27335999999999999</v>
      </c>
      <c r="V32" s="110">
        <v>167880</v>
      </c>
      <c r="W32" s="110">
        <v>500000</v>
      </c>
      <c r="X32" s="109">
        <v>0.33576</v>
      </c>
      <c r="Y32" s="110">
        <v>92185</v>
      </c>
      <c r="Z32" s="110">
        <v>500000</v>
      </c>
      <c r="AA32" s="109">
        <v>0.18437000000000001</v>
      </c>
      <c r="AB32" s="110">
        <v>151180</v>
      </c>
      <c r="AC32" s="110">
        <v>500000</v>
      </c>
      <c r="AD32" s="109">
        <v>0.30236000000000002</v>
      </c>
      <c r="AE32" s="110">
        <v>128870</v>
      </c>
      <c r="AF32" s="110">
        <v>500000</v>
      </c>
      <c r="AG32" s="109">
        <v>0.25774000000000002</v>
      </c>
      <c r="AH32" s="110">
        <v>141080</v>
      </c>
      <c r="AI32" s="110">
        <v>500000</v>
      </c>
      <c r="AJ32" s="109">
        <v>0.28216000000000002</v>
      </c>
      <c r="AK32" s="110">
        <v>95075</v>
      </c>
      <c r="AL32" s="110">
        <v>500000</v>
      </c>
      <c r="AM32" s="109">
        <v>0.19015000000000001</v>
      </c>
      <c r="AN32" s="110">
        <v>112785</v>
      </c>
      <c r="AO32" s="110">
        <v>550000</v>
      </c>
      <c r="AP32" s="109">
        <v>0.20506363636363636</v>
      </c>
      <c r="AQ32" s="110">
        <v>155580</v>
      </c>
      <c r="AR32" s="110">
        <v>550000</v>
      </c>
      <c r="AS32" s="109">
        <v>0.28287272727272728</v>
      </c>
      <c r="AT32" s="110">
        <v>211355</v>
      </c>
      <c r="AU32" s="110">
        <v>550000</v>
      </c>
      <c r="AV32" s="109">
        <v>0.38428181818181817</v>
      </c>
      <c r="AW32" s="111">
        <v>559790</v>
      </c>
      <c r="AX32" s="111">
        <v>550000</v>
      </c>
      <c r="AY32" s="112">
        <v>1.0178</v>
      </c>
      <c r="AZ32" s="111">
        <v>398930</v>
      </c>
      <c r="BA32" s="111">
        <v>550000</v>
      </c>
      <c r="BB32" s="112">
        <f t="shared" si="2"/>
        <v>0.72532727272727271</v>
      </c>
      <c r="BC32" s="92">
        <f>VLOOKUP(C32,'[1]PM SELL-OUT JUNE 202 SUMMARY'!$D$9:$H$519,4,FALSE)</f>
        <v>223980</v>
      </c>
      <c r="BD32" s="92">
        <f>VLOOKUP(C32,'[1]PM SELL-OUT JUNE 202 SUMMARY'!$D$9:$H$519,5,FALSE)</f>
        <v>550000</v>
      </c>
      <c r="BE32" s="93">
        <f t="shared" si="3"/>
        <v>0.40723636363636362</v>
      </c>
      <c r="BF32" s="113">
        <f t="shared" si="4"/>
        <v>1170075</v>
      </c>
      <c r="BG32" s="114">
        <f t="shared" si="0"/>
        <v>390025</v>
      </c>
      <c r="BH32" s="115">
        <f t="shared" si="5"/>
        <v>1533515</v>
      </c>
      <c r="BI32" s="110">
        <f t="shared" si="6"/>
        <v>255585.83333333334</v>
      </c>
      <c r="BJ32" s="115"/>
      <c r="BK32" s="110"/>
      <c r="BL32" s="117">
        <f t="shared" si="1"/>
        <v>153751.28210781229</v>
      </c>
      <c r="BM32" s="118">
        <v>550000</v>
      </c>
      <c r="BN32" s="119"/>
      <c r="BO32" s="127">
        <v>167880</v>
      </c>
      <c r="BP32" s="121">
        <f t="shared" si="7"/>
        <v>9.7874431791350469E-3</v>
      </c>
      <c r="BQ32" s="122"/>
      <c r="BR32" s="123"/>
      <c r="BS32" s="124" t="e">
        <f t="shared" si="8"/>
        <v>#DIV/0!</v>
      </c>
    </row>
    <row r="33" spans="1:72" s="125" customFormat="1">
      <c r="A33" s="105" t="s">
        <v>36</v>
      </c>
      <c r="B33" s="105"/>
      <c r="C33" s="106" t="s">
        <v>72</v>
      </c>
      <c r="D33" s="107"/>
      <c r="E33" s="107"/>
      <c r="F33" s="108"/>
      <c r="G33" s="107"/>
      <c r="H33" s="107"/>
      <c r="I33" s="108"/>
      <c r="J33" s="107">
        <v>98275</v>
      </c>
      <c r="K33" s="107">
        <v>245161</v>
      </c>
      <c r="L33" s="108">
        <v>0.40085902733305867</v>
      </c>
      <c r="M33" s="107">
        <v>777075</v>
      </c>
      <c r="N33" s="107">
        <v>500000</v>
      </c>
      <c r="O33" s="109">
        <v>1.5541499999999999</v>
      </c>
      <c r="P33" s="110">
        <v>605125</v>
      </c>
      <c r="Q33" s="110">
        <v>650000</v>
      </c>
      <c r="R33" s="109">
        <v>0.93096153846153851</v>
      </c>
      <c r="S33" s="110">
        <v>512025</v>
      </c>
      <c r="T33" s="110">
        <v>500000</v>
      </c>
      <c r="U33" s="109">
        <v>1.0240499999999999</v>
      </c>
      <c r="V33" s="110">
        <v>282685</v>
      </c>
      <c r="W33" s="110">
        <v>500000</v>
      </c>
      <c r="X33" s="109">
        <v>0.56537000000000004</v>
      </c>
      <c r="Y33" s="110">
        <v>211165</v>
      </c>
      <c r="Z33" s="110">
        <v>500000</v>
      </c>
      <c r="AA33" s="109">
        <v>0.42233000000000004</v>
      </c>
      <c r="AB33" s="110">
        <v>160775</v>
      </c>
      <c r="AC33" s="110">
        <v>500000</v>
      </c>
      <c r="AD33" s="109">
        <v>0.32155</v>
      </c>
      <c r="AE33" s="110"/>
      <c r="AF33" s="110">
        <v>258064</v>
      </c>
      <c r="AG33" s="109">
        <v>0</v>
      </c>
      <c r="AH33" s="110"/>
      <c r="AI33" s="110"/>
      <c r="AJ33" s="109" t="e">
        <v>#DIV/0!</v>
      </c>
      <c r="AK33" s="110"/>
      <c r="AL33" s="110"/>
      <c r="AM33" s="109" t="e">
        <v>#DIV/0!</v>
      </c>
      <c r="AN33" s="110">
        <v>0</v>
      </c>
      <c r="AO33" s="110">
        <v>0</v>
      </c>
      <c r="AP33" s="109" t="e">
        <v>#DIV/0!</v>
      </c>
      <c r="AQ33" s="110">
        <v>120875</v>
      </c>
      <c r="AR33" s="110">
        <v>294642</v>
      </c>
      <c r="AS33" s="109">
        <v>0.41024361767840295</v>
      </c>
      <c r="AT33" s="110">
        <v>438025</v>
      </c>
      <c r="AU33" s="110">
        <v>550000</v>
      </c>
      <c r="AV33" s="109">
        <v>0.79640909090909096</v>
      </c>
      <c r="AW33" s="111">
        <v>882955</v>
      </c>
      <c r="AX33" s="111">
        <v>550000</v>
      </c>
      <c r="AY33" s="112">
        <v>1.6053727272727272</v>
      </c>
      <c r="AZ33" s="111">
        <v>613000</v>
      </c>
      <c r="BA33" s="111">
        <v>600000</v>
      </c>
      <c r="BB33" s="112">
        <f t="shared" si="2"/>
        <v>1.0216666666666667</v>
      </c>
      <c r="BC33" s="92">
        <f>VLOOKUP(C33,'[1]PM SELL-OUT JUNE 202 SUMMARY'!$D$9:$H$519,4,FALSE)</f>
        <v>170975</v>
      </c>
      <c r="BD33" s="92">
        <f>VLOOKUP(C33,'[1]PM SELL-OUT JUNE 202 SUMMARY'!$D$9:$H$519,5,FALSE)</f>
        <v>600000</v>
      </c>
      <c r="BE33" s="93">
        <f t="shared" si="3"/>
        <v>0.28495833333333331</v>
      </c>
      <c r="BF33" s="113">
        <f t="shared" si="4"/>
        <v>1933980</v>
      </c>
      <c r="BG33" s="114">
        <f t="shared" si="0"/>
        <v>644660</v>
      </c>
      <c r="BH33" s="115">
        <f t="shared" si="5"/>
        <v>2054855</v>
      </c>
      <c r="BI33" s="110">
        <f t="shared" si="6"/>
        <v>342475.83333333331</v>
      </c>
      <c r="BJ33" s="116"/>
      <c r="BK33" s="107"/>
      <c r="BL33" s="117">
        <f t="shared" si="1"/>
        <v>258894.33632741787</v>
      </c>
      <c r="BM33" s="118">
        <v>550000</v>
      </c>
      <c r="BN33" s="119"/>
      <c r="BO33" s="120">
        <v>282685</v>
      </c>
      <c r="BP33" s="121">
        <f t="shared" si="7"/>
        <v>1.648060147184769E-2</v>
      </c>
      <c r="BQ33" s="122"/>
      <c r="BR33" s="123"/>
      <c r="BS33" s="124" t="e">
        <f t="shared" si="8"/>
        <v>#DIV/0!</v>
      </c>
    </row>
    <row r="34" spans="1:72" s="125" customFormat="1">
      <c r="A34" s="105" t="s">
        <v>66</v>
      </c>
      <c r="B34" s="105"/>
      <c r="C34" s="106" t="s">
        <v>73</v>
      </c>
      <c r="D34" s="107"/>
      <c r="E34" s="107"/>
      <c r="F34" s="108"/>
      <c r="G34" s="107"/>
      <c r="H34" s="107"/>
      <c r="I34" s="108"/>
      <c r="J34" s="107"/>
      <c r="K34" s="107"/>
      <c r="L34" s="108"/>
      <c r="M34" s="107"/>
      <c r="N34" s="107"/>
      <c r="O34" s="109"/>
      <c r="P34" s="110"/>
      <c r="Q34" s="110"/>
      <c r="R34" s="109"/>
      <c r="S34" s="110"/>
      <c r="T34" s="110"/>
      <c r="U34" s="109"/>
      <c r="V34" s="110"/>
      <c r="W34" s="110"/>
      <c r="X34" s="109"/>
      <c r="Y34" s="110"/>
      <c r="Z34" s="110"/>
      <c r="AA34" s="109"/>
      <c r="AB34" s="110"/>
      <c r="AC34" s="110"/>
      <c r="AD34" s="109"/>
      <c r="AE34" s="110"/>
      <c r="AF34" s="110"/>
      <c r="AG34" s="109"/>
      <c r="AH34" s="110"/>
      <c r="AI34" s="110"/>
      <c r="AJ34" s="109"/>
      <c r="AK34" s="110"/>
      <c r="AL34" s="110"/>
      <c r="AM34" s="109"/>
      <c r="AN34" s="110"/>
      <c r="AO34" s="110"/>
      <c r="AP34" s="109"/>
      <c r="AQ34" s="110"/>
      <c r="AR34" s="110"/>
      <c r="AS34" s="109"/>
      <c r="AT34" s="110">
        <v>109980</v>
      </c>
      <c r="AU34" s="110">
        <v>390322</v>
      </c>
      <c r="AV34" s="109">
        <v>0.28176736130681845</v>
      </c>
      <c r="AW34" s="111">
        <v>760865</v>
      </c>
      <c r="AX34" s="111">
        <v>550000</v>
      </c>
      <c r="AY34" s="112">
        <v>1.3833909090909091</v>
      </c>
      <c r="AZ34" s="111">
        <v>1049860</v>
      </c>
      <c r="BA34" s="111">
        <v>600000</v>
      </c>
      <c r="BB34" s="112">
        <f t="shared" si="2"/>
        <v>1.7497666666666667</v>
      </c>
      <c r="BC34" s="92">
        <f>VLOOKUP(C34,'[1]PM SELL-OUT JUNE 202 SUMMARY'!$D$9:$H$519,4,FALSE)</f>
        <v>437435</v>
      </c>
      <c r="BD34" s="92">
        <f>VLOOKUP(C34,'[1]PM SELL-OUT JUNE 202 SUMMARY'!$D$9:$H$519,5,FALSE)</f>
        <v>600000</v>
      </c>
      <c r="BE34" s="93">
        <f t="shared" si="3"/>
        <v>0.72905833333333336</v>
      </c>
      <c r="BF34" s="113">
        <f t="shared" si="4"/>
        <v>1920705</v>
      </c>
      <c r="BG34" s="114">
        <f t="shared" si="0"/>
        <v>640235</v>
      </c>
      <c r="BH34" s="115">
        <f t="shared" si="5"/>
        <v>1920705</v>
      </c>
      <c r="BI34" s="110">
        <f t="shared" si="6"/>
        <v>320117.5</v>
      </c>
      <c r="BJ34" s="116"/>
      <c r="BK34" s="107"/>
      <c r="BL34" s="117"/>
      <c r="BM34" s="118">
        <v>600000</v>
      </c>
      <c r="BN34" s="119"/>
      <c r="BO34" s="120"/>
      <c r="BP34" s="121"/>
      <c r="BQ34" s="122"/>
      <c r="BR34" s="123"/>
      <c r="BS34" s="124" t="e">
        <f t="shared" si="8"/>
        <v>#DIV/0!</v>
      </c>
    </row>
    <row r="35" spans="1:72" s="125" customFormat="1">
      <c r="A35" s="105" t="s">
        <v>36</v>
      </c>
      <c r="B35" s="105" t="s">
        <v>37</v>
      </c>
      <c r="C35" s="106" t="s">
        <v>74</v>
      </c>
      <c r="D35" s="107">
        <v>64790</v>
      </c>
      <c r="E35" s="107">
        <v>500000</v>
      </c>
      <c r="F35" s="108"/>
      <c r="G35" s="107">
        <v>600715</v>
      </c>
      <c r="H35" s="107">
        <v>500000</v>
      </c>
      <c r="I35" s="108">
        <v>1.20143</v>
      </c>
      <c r="J35" s="107">
        <v>513865</v>
      </c>
      <c r="K35" s="107">
        <v>500000</v>
      </c>
      <c r="L35" s="108">
        <v>1.02773</v>
      </c>
      <c r="M35" s="107">
        <v>714185</v>
      </c>
      <c r="N35" s="107">
        <v>500000</v>
      </c>
      <c r="O35" s="109">
        <v>1.4283699999999999</v>
      </c>
      <c r="P35" s="110">
        <v>755890</v>
      </c>
      <c r="Q35" s="110">
        <v>500000</v>
      </c>
      <c r="R35" s="109">
        <v>1.5117799999999999</v>
      </c>
      <c r="S35" s="110">
        <v>26290</v>
      </c>
      <c r="T35" s="110">
        <v>500000</v>
      </c>
      <c r="U35" s="109">
        <v>5.2580000000000002E-2</v>
      </c>
      <c r="V35" s="110">
        <v>399055</v>
      </c>
      <c r="W35" s="110">
        <v>500000</v>
      </c>
      <c r="X35" s="109">
        <v>0.7981100000000001</v>
      </c>
      <c r="Y35" s="110">
        <v>363445</v>
      </c>
      <c r="Z35" s="110">
        <v>500000</v>
      </c>
      <c r="AA35" s="109">
        <v>0.72689000000000004</v>
      </c>
      <c r="AB35" s="110">
        <v>519240</v>
      </c>
      <c r="AC35" s="110">
        <v>500000</v>
      </c>
      <c r="AD35" s="109">
        <v>1.0384800000000001</v>
      </c>
      <c r="AE35" s="110">
        <v>580320</v>
      </c>
      <c r="AF35" s="110">
        <v>500000</v>
      </c>
      <c r="AG35" s="109">
        <v>1.1606399999999999</v>
      </c>
      <c r="AH35" s="110">
        <v>29995</v>
      </c>
      <c r="AI35" s="110">
        <v>500000</v>
      </c>
      <c r="AJ35" s="109">
        <v>5.9990000000000009E-2</v>
      </c>
      <c r="AK35" s="110">
        <v>358260</v>
      </c>
      <c r="AL35" s="110">
        <v>500000</v>
      </c>
      <c r="AM35" s="109">
        <v>0.71652000000000016</v>
      </c>
      <c r="AN35" s="110">
        <v>46685</v>
      </c>
      <c r="AO35" s="110">
        <v>550000</v>
      </c>
      <c r="AP35" s="109">
        <v>8.4881818181818183E-2</v>
      </c>
      <c r="AQ35" s="110">
        <v>1052075</v>
      </c>
      <c r="AR35" s="110">
        <v>550000</v>
      </c>
      <c r="AS35" s="109">
        <v>1.9128636363636364</v>
      </c>
      <c r="AT35" s="110">
        <v>1219120</v>
      </c>
      <c r="AU35" s="110">
        <v>600000</v>
      </c>
      <c r="AV35" s="109">
        <v>2.0318666666666667</v>
      </c>
      <c r="AW35" s="111">
        <v>1357310</v>
      </c>
      <c r="AX35" s="111">
        <v>900000</v>
      </c>
      <c r="AY35" s="112">
        <v>1.5081222222222221</v>
      </c>
      <c r="AZ35" s="111">
        <v>110680</v>
      </c>
      <c r="BA35" s="111">
        <v>950000</v>
      </c>
      <c r="BB35" s="112">
        <f t="shared" si="2"/>
        <v>0.11650526315789474</v>
      </c>
      <c r="BC35" s="92">
        <f>VLOOKUP(C35,'[1]PM SELL-OUT JUNE 202 SUMMARY'!$D$9:$H$519,4,FALSE)</f>
        <v>674020</v>
      </c>
      <c r="BD35" s="92">
        <f>VLOOKUP(C35,'[1]PM SELL-OUT JUNE 202 SUMMARY'!$D$9:$H$519,5,FALSE)</f>
        <v>950000</v>
      </c>
      <c r="BE35" s="93">
        <f t="shared" si="3"/>
        <v>0.70949473684210529</v>
      </c>
      <c r="BF35" s="113">
        <f t="shared" si="4"/>
        <v>2687110</v>
      </c>
      <c r="BG35" s="114">
        <f t="shared" si="0"/>
        <v>895703.33333333337</v>
      </c>
      <c r="BH35" s="115">
        <f t="shared" si="5"/>
        <v>4144130</v>
      </c>
      <c r="BI35" s="110">
        <f t="shared" si="6"/>
        <v>690688.33333333337</v>
      </c>
      <c r="BJ35" s="116"/>
      <c r="BK35" s="107"/>
      <c r="BL35" s="117">
        <f t="shared" si="1"/>
        <v>365470.6807334586</v>
      </c>
      <c r="BM35" s="118">
        <v>900000</v>
      </c>
      <c r="BN35" s="119"/>
      <c r="BO35" s="120">
        <v>399055</v>
      </c>
      <c r="BP35" s="121">
        <f t="shared" si="7"/>
        <v>2.3264999629793517E-2</v>
      </c>
      <c r="BQ35" s="122"/>
      <c r="BR35" s="123"/>
      <c r="BS35" s="124" t="e">
        <f t="shared" si="8"/>
        <v>#DIV/0!</v>
      </c>
    </row>
    <row r="36" spans="1:72" s="128" customFormat="1">
      <c r="A36" s="126" t="s">
        <v>36</v>
      </c>
      <c r="B36" s="105" t="s">
        <v>37</v>
      </c>
      <c r="C36" s="106" t="s">
        <v>75</v>
      </c>
      <c r="D36" s="110">
        <v>380235</v>
      </c>
      <c r="E36" s="110">
        <v>500000</v>
      </c>
      <c r="F36" s="109"/>
      <c r="G36" s="110">
        <v>566210</v>
      </c>
      <c r="H36" s="110">
        <v>500000</v>
      </c>
      <c r="I36" s="109">
        <v>1.13242</v>
      </c>
      <c r="J36" s="110">
        <v>514520</v>
      </c>
      <c r="K36" s="110">
        <v>500000</v>
      </c>
      <c r="L36" s="109">
        <v>1.02904</v>
      </c>
      <c r="M36" s="110">
        <v>1210300</v>
      </c>
      <c r="N36" s="110">
        <v>550000</v>
      </c>
      <c r="O36" s="109">
        <v>2.2005454545454546</v>
      </c>
      <c r="P36" s="110">
        <v>1024725</v>
      </c>
      <c r="Q36" s="110">
        <v>650000</v>
      </c>
      <c r="R36" s="109">
        <v>1.5765</v>
      </c>
      <c r="S36" s="110">
        <v>720315</v>
      </c>
      <c r="T36" s="110">
        <v>720315</v>
      </c>
      <c r="U36" s="109">
        <v>1</v>
      </c>
      <c r="V36" s="110">
        <v>272155</v>
      </c>
      <c r="W36" s="110">
        <v>650000</v>
      </c>
      <c r="X36" s="109">
        <v>0.41870000000000002</v>
      </c>
      <c r="Y36" s="110">
        <v>86090</v>
      </c>
      <c r="Z36" s="110">
        <v>550000</v>
      </c>
      <c r="AA36" s="109">
        <v>0.15652727272727276</v>
      </c>
      <c r="AB36" s="110">
        <v>153775</v>
      </c>
      <c r="AC36" s="110">
        <v>550000</v>
      </c>
      <c r="AD36" s="109">
        <v>0.27959090909090917</v>
      </c>
      <c r="AE36" s="110">
        <v>365835</v>
      </c>
      <c r="AF36" s="110">
        <v>550000</v>
      </c>
      <c r="AG36" s="109">
        <v>0.66515454545454544</v>
      </c>
      <c r="AH36" s="110">
        <v>417730</v>
      </c>
      <c r="AI36" s="110">
        <v>550000</v>
      </c>
      <c r="AJ36" s="109">
        <v>0.75950909090909091</v>
      </c>
      <c r="AK36" s="110">
        <v>74990</v>
      </c>
      <c r="AL36" s="110">
        <v>550000</v>
      </c>
      <c r="AM36" s="109">
        <v>0.13634545454545458</v>
      </c>
      <c r="AN36" s="110">
        <v>10695</v>
      </c>
      <c r="AO36" s="110">
        <v>550000</v>
      </c>
      <c r="AP36" s="109">
        <v>1.9445454545454547E-2</v>
      </c>
      <c r="AQ36" s="110">
        <v>395235</v>
      </c>
      <c r="AR36" s="110">
        <v>550000</v>
      </c>
      <c r="AS36" s="109">
        <v>0.71860909090909086</v>
      </c>
      <c r="AT36" s="110">
        <v>472900</v>
      </c>
      <c r="AU36" s="110">
        <v>550000</v>
      </c>
      <c r="AV36" s="109">
        <v>0.85981818181818181</v>
      </c>
      <c r="AW36" s="111">
        <v>803925</v>
      </c>
      <c r="AX36" s="111">
        <v>550000</v>
      </c>
      <c r="AY36" s="112">
        <v>1.4616818181818181</v>
      </c>
      <c r="AZ36" s="111">
        <v>1145320</v>
      </c>
      <c r="BA36" s="111">
        <v>550000</v>
      </c>
      <c r="BB36" s="112">
        <f t="shared" si="2"/>
        <v>2.0823999999999998</v>
      </c>
      <c r="BC36" s="92">
        <f>VLOOKUP(C36,'[1]PM SELL-OUT JUNE 202 SUMMARY'!$D$9:$H$519,4,FALSE)</f>
        <v>392020</v>
      </c>
      <c r="BD36" s="92">
        <f>VLOOKUP(C36,'[1]PM SELL-OUT JUNE 202 SUMMARY'!$D$9:$H$519,5,FALSE)</f>
        <v>550000</v>
      </c>
      <c r="BE36" s="93">
        <f t="shared" si="3"/>
        <v>0.71276363636363638</v>
      </c>
      <c r="BF36" s="113">
        <f t="shared" si="4"/>
        <v>2422145</v>
      </c>
      <c r="BG36" s="114">
        <f t="shared" si="0"/>
        <v>807381.66666666663</v>
      </c>
      <c r="BH36" s="115">
        <f t="shared" si="5"/>
        <v>2903065</v>
      </c>
      <c r="BI36" s="110">
        <f t="shared" si="6"/>
        <v>483844.16666666669</v>
      </c>
      <c r="BJ36" s="115"/>
      <c r="BK36" s="110"/>
      <c r="BL36" s="117">
        <f t="shared" si="1"/>
        <v>249250.5371816277</v>
      </c>
      <c r="BM36" s="118">
        <v>550000</v>
      </c>
      <c r="BN36" s="119"/>
      <c r="BO36" s="127">
        <v>272155</v>
      </c>
      <c r="BP36" s="121">
        <f t="shared" si="7"/>
        <v>1.5866700014400159E-2</v>
      </c>
      <c r="BQ36" s="122"/>
      <c r="BR36" s="123"/>
      <c r="BS36" s="124" t="e">
        <f t="shared" si="8"/>
        <v>#DIV/0!</v>
      </c>
    </row>
    <row r="37" spans="1:72" s="128" customFormat="1">
      <c r="A37" s="126" t="s">
        <v>36</v>
      </c>
      <c r="B37" s="105" t="s">
        <v>37</v>
      </c>
      <c r="C37" s="106" t="s">
        <v>76</v>
      </c>
      <c r="D37" s="110">
        <v>171775</v>
      </c>
      <c r="E37" s="110">
        <v>500000</v>
      </c>
      <c r="F37" s="109"/>
      <c r="G37" s="110">
        <v>130870</v>
      </c>
      <c r="H37" s="110">
        <v>500000</v>
      </c>
      <c r="I37" s="109">
        <v>0.26174000000000003</v>
      </c>
      <c r="J37" s="110">
        <v>202300</v>
      </c>
      <c r="K37" s="110">
        <v>500000</v>
      </c>
      <c r="L37" s="109">
        <v>0.40460000000000002</v>
      </c>
      <c r="M37" s="110">
        <v>1416455</v>
      </c>
      <c r="N37" s="110">
        <v>500000</v>
      </c>
      <c r="O37" s="109">
        <v>2.83291</v>
      </c>
      <c r="P37" s="110">
        <v>463105</v>
      </c>
      <c r="Q37" s="110">
        <v>650000</v>
      </c>
      <c r="R37" s="109">
        <v>0.71246923076923074</v>
      </c>
      <c r="S37" s="110">
        <v>195665</v>
      </c>
      <c r="T37" s="110">
        <v>195665</v>
      </c>
      <c r="U37" s="109">
        <v>1</v>
      </c>
      <c r="V37" s="110">
        <v>486345</v>
      </c>
      <c r="W37" s="110">
        <v>550000</v>
      </c>
      <c r="X37" s="109">
        <v>0.88426363636363636</v>
      </c>
      <c r="Y37" s="110">
        <v>148375</v>
      </c>
      <c r="Z37" s="110">
        <v>550000</v>
      </c>
      <c r="AA37" s="109">
        <v>0.26977272727272728</v>
      </c>
      <c r="AB37" s="110">
        <v>114375</v>
      </c>
      <c r="AC37" s="110">
        <v>550000</v>
      </c>
      <c r="AD37" s="109">
        <v>0.20795454545454545</v>
      </c>
      <c r="AE37" s="110">
        <v>160670</v>
      </c>
      <c r="AF37" s="110">
        <v>550000</v>
      </c>
      <c r="AG37" s="109">
        <v>0.29212727272727279</v>
      </c>
      <c r="AH37" s="110">
        <v>262560</v>
      </c>
      <c r="AI37" s="110">
        <v>550000</v>
      </c>
      <c r="AJ37" s="109">
        <v>0.47738181818181818</v>
      </c>
      <c r="AK37" s="110">
        <v>231265</v>
      </c>
      <c r="AL37" s="110">
        <v>550000</v>
      </c>
      <c r="AM37" s="109">
        <v>0.42048181818181818</v>
      </c>
      <c r="AN37" s="110">
        <v>141175</v>
      </c>
      <c r="AO37" s="110">
        <v>550000</v>
      </c>
      <c r="AP37" s="109">
        <v>0.25668181818181818</v>
      </c>
      <c r="AQ37" s="110">
        <v>58990</v>
      </c>
      <c r="AR37" s="110">
        <v>550000</v>
      </c>
      <c r="AS37" s="109">
        <v>0.10725454545454545</v>
      </c>
      <c r="AT37" s="110">
        <v>670580</v>
      </c>
      <c r="AU37" s="110">
        <v>550000</v>
      </c>
      <c r="AV37" s="109">
        <v>1.2192363636363637</v>
      </c>
      <c r="AW37" s="111">
        <v>891820</v>
      </c>
      <c r="AX37" s="111">
        <v>650000</v>
      </c>
      <c r="AY37" s="112">
        <v>1.3720307692307692</v>
      </c>
      <c r="AZ37" s="111">
        <v>28995</v>
      </c>
      <c r="BA37" s="111">
        <v>650000</v>
      </c>
      <c r="BB37" s="112">
        <f t="shared" si="2"/>
        <v>4.4607692307692307E-2</v>
      </c>
      <c r="BC37" s="92">
        <f>VLOOKUP(C37,'[1]PM SELL-OUT JUNE 202 SUMMARY'!$D$9:$H$519,4,FALSE)</f>
        <v>0</v>
      </c>
      <c r="BD37" s="92">
        <f>VLOOKUP(C37,'[1]PM SELL-OUT JUNE 202 SUMMARY'!$D$9:$H$519,5,FALSE)</f>
        <v>146666</v>
      </c>
      <c r="BE37" s="93">
        <f t="shared" si="3"/>
        <v>0</v>
      </c>
      <c r="BF37" s="113">
        <f t="shared" si="4"/>
        <v>1591395</v>
      </c>
      <c r="BG37" s="114">
        <f t="shared" si="0"/>
        <v>530465</v>
      </c>
      <c r="BH37" s="115">
        <f t="shared" si="5"/>
        <v>2022825</v>
      </c>
      <c r="BI37" s="110">
        <f t="shared" si="6"/>
        <v>337137.5</v>
      </c>
      <c r="BJ37" s="115"/>
      <c r="BK37" s="110"/>
      <c r="BL37" s="117">
        <f t="shared" si="1"/>
        <v>445414.38704267313</v>
      </c>
      <c r="BM37" s="118"/>
      <c r="BN37" s="119"/>
      <c r="BO37" s="127">
        <v>486345</v>
      </c>
      <c r="BP37" s="121">
        <f t="shared" si="7"/>
        <v>2.8354027001170085E-2</v>
      </c>
      <c r="BQ37" s="122"/>
      <c r="BR37" s="123"/>
      <c r="BS37" s="124" t="e">
        <f t="shared" si="8"/>
        <v>#DIV/0!</v>
      </c>
    </row>
    <row r="38" spans="1:72" s="125" customFormat="1">
      <c r="A38" s="105"/>
      <c r="B38" s="105"/>
      <c r="C38" s="106" t="s">
        <v>77</v>
      </c>
      <c r="D38" s="107"/>
      <c r="E38" s="107">
        <v>309677</v>
      </c>
      <c r="F38" s="108"/>
      <c r="G38" s="107"/>
      <c r="H38" s="107">
        <v>500000</v>
      </c>
      <c r="I38" s="108">
        <v>0</v>
      </c>
      <c r="J38" s="107">
        <v>99380</v>
      </c>
      <c r="K38" s="107">
        <v>500000</v>
      </c>
      <c r="L38" s="108">
        <v>0.19876000000000002</v>
      </c>
      <c r="M38" s="107"/>
      <c r="N38" s="107">
        <v>500000</v>
      </c>
      <c r="O38" s="109">
        <v>0</v>
      </c>
      <c r="P38" s="110"/>
      <c r="Q38" s="110"/>
      <c r="R38" s="109" t="e">
        <v>#DIV/0!</v>
      </c>
      <c r="S38" s="110"/>
      <c r="T38" s="110"/>
      <c r="U38" s="109" t="e">
        <v>#DIV/0!</v>
      </c>
      <c r="V38" s="110"/>
      <c r="W38" s="110"/>
      <c r="X38" s="109" t="e">
        <v>#DIV/0!</v>
      </c>
      <c r="Y38" s="110"/>
      <c r="Z38" s="110"/>
      <c r="AA38" s="109" t="e">
        <v>#DIV/0!</v>
      </c>
      <c r="AB38" s="110"/>
      <c r="AC38" s="110"/>
      <c r="AD38" s="109" t="e">
        <v>#DIV/0!</v>
      </c>
      <c r="AE38" s="110"/>
      <c r="AF38" s="110"/>
      <c r="AG38" s="109" t="e">
        <v>#DIV/0!</v>
      </c>
      <c r="AH38" s="110"/>
      <c r="AI38" s="110"/>
      <c r="AJ38" s="109" t="e">
        <v>#DIV/0!</v>
      </c>
      <c r="AK38" s="110"/>
      <c r="AL38" s="110"/>
      <c r="AM38" s="109" t="e">
        <v>#DIV/0!</v>
      </c>
      <c r="AN38" s="110">
        <v>0</v>
      </c>
      <c r="AO38" s="110">
        <v>0</v>
      </c>
      <c r="AP38" s="109" t="e">
        <v>#DIV/0!</v>
      </c>
      <c r="AQ38" s="110"/>
      <c r="AR38" s="110"/>
      <c r="AS38" s="109" t="e">
        <v>#DIV/0!</v>
      </c>
      <c r="AT38" s="110"/>
      <c r="AU38" s="110"/>
      <c r="AV38" s="109" t="e">
        <v>#DIV/0!</v>
      </c>
      <c r="AW38" s="111"/>
      <c r="AX38" s="111"/>
      <c r="AY38" s="112" t="e">
        <v>#DIV/0!</v>
      </c>
      <c r="AZ38" s="111">
        <v>603670</v>
      </c>
      <c r="BA38" s="111">
        <v>479032</v>
      </c>
      <c r="BB38" s="112">
        <f t="shared" si="2"/>
        <v>1.2601872108752652</v>
      </c>
      <c r="BC38" s="92">
        <f>VLOOKUP(C38,'[1]PM SELL-OUT JUNE 202 SUMMARY'!$D$9:$H$519,4,FALSE)</f>
        <v>1830120</v>
      </c>
      <c r="BD38" s="92">
        <f>VLOOKUP(C38,'[1]PM SELL-OUT JUNE 202 SUMMARY'!$D$9:$H$519,5,FALSE)</f>
        <v>550000</v>
      </c>
      <c r="BE38" s="93">
        <f t="shared" si="3"/>
        <v>3.3274909090909093</v>
      </c>
      <c r="BF38" s="113">
        <f t="shared" si="4"/>
        <v>603670</v>
      </c>
      <c r="BG38" s="114">
        <f t="shared" si="0"/>
        <v>201223.33333333334</v>
      </c>
      <c r="BH38" s="115">
        <f t="shared" si="5"/>
        <v>603670</v>
      </c>
      <c r="BI38" s="110">
        <f t="shared" si="6"/>
        <v>100611.66666666667</v>
      </c>
      <c r="BJ38" s="116"/>
      <c r="BK38" s="107"/>
      <c r="BL38" s="117">
        <f t="shared" si="1"/>
        <v>0</v>
      </c>
      <c r="BM38" s="118">
        <v>650000</v>
      </c>
      <c r="BN38" s="119"/>
      <c r="BO38" s="120"/>
      <c r="BP38" s="121">
        <f t="shared" si="7"/>
        <v>0</v>
      </c>
      <c r="BQ38" s="122"/>
      <c r="BR38" s="123"/>
      <c r="BS38" s="124" t="e">
        <f t="shared" si="8"/>
        <v>#DIV/0!</v>
      </c>
    </row>
    <row r="39" spans="1:72" s="128" customFormat="1">
      <c r="A39" s="126" t="s">
        <v>36</v>
      </c>
      <c r="B39" s="105" t="s">
        <v>37</v>
      </c>
      <c r="C39" s="106" t="s">
        <v>78</v>
      </c>
      <c r="D39" s="110">
        <v>186265</v>
      </c>
      <c r="E39" s="110">
        <v>1100000</v>
      </c>
      <c r="F39" s="109"/>
      <c r="G39" s="110">
        <v>1181825</v>
      </c>
      <c r="H39" s="110">
        <v>1150000</v>
      </c>
      <c r="I39" s="109">
        <v>1.0276739130434782</v>
      </c>
      <c r="J39" s="110">
        <v>1267740</v>
      </c>
      <c r="K39" s="110">
        <v>1250000</v>
      </c>
      <c r="L39" s="109">
        <v>1.014192</v>
      </c>
      <c r="M39" s="110">
        <v>1860040</v>
      </c>
      <c r="N39" s="110">
        <v>1100000</v>
      </c>
      <c r="O39" s="109">
        <v>1.6909454545454545</v>
      </c>
      <c r="P39" s="110">
        <v>2655740</v>
      </c>
      <c r="Q39" s="110">
        <v>1300000</v>
      </c>
      <c r="R39" s="109">
        <v>2.042876923076923</v>
      </c>
      <c r="S39" s="110">
        <v>2649250</v>
      </c>
      <c r="T39" s="110">
        <v>2649250</v>
      </c>
      <c r="U39" s="109">
        <v>1</v>
      </c>
      <c r="V39" s="110">
        <v>2021620</v>
      </c>
      <c r="W39" s="110">
        <v>1250000</v>
      </c>
      <c r="X39" s="109">
        <v>1.6172960000000001</v>
      </c>
      <c r="Y39" s="110">
        <v>1502885</v>
      </c>
      <c r="Z39" s="110">
        <v>1250000</v>
      </c>
      <c r="AA39" s="109">
        <v>1.2023079999999999</v>
      </c>
      <c r="AB39" s="110">
        <v>440740</v>
      </c>
      <c r="AC39" s="110">
        <v>1250000</v>
      </c>
      <c r="AD39" s="109">
        <v>0.35259200000000002</v>
      </c>
      <c r="AE39" s="110">
        <v>1199380</v>
      </c>
      <c r="AF39" s="110">
        <v>1000000</v>
      </c>
      <c r="AG39" s="109">
        <v>1.1993799999999999</v>
      </c>
      <c r="AH39" s="110">
        <v>1891645</v>
      </c>
      <c r="AI39" s="110">
        <v>1000000</v>
      </c>
      <c r="AJ39" s="109">
        <v>1.891645</v>
      </c>
      <c r="AK39" s="110">
        <v>820780</v>
      </c>
      <c r="AL39" s="110">
        <v>1100000</v>
      </c>
      <c r="AM39" s="109">
        <v>0.74616363636363636</v>
      </c>
      <c r="AN39" s="110">
        <v>1294135</v>
      </c>
      <c r="AO39" s="110">
        <v>1100000</v>
      </c>
      <c r="AP39" s="109">
        <v>1.1764863636363636</v>
      </c>
      <c r="AQ39" s="110">
        <v>1365100</v>
      </c>
      <c r="AR39" s="110">
        <v>1100000</v>
      </c>
      <c r="AS39" s="109">
        <v>1.2410000000000001</v>
      </c>
      <c r="AT39" s="110">
        <v>1699830</v>
      </c>
      <c r="AU39" s="110">
        <v>1200000</v>
      </c>
      <c r="AV39" s="109">
        <v>1.416525</v>
      </c>
      <c r="AW39" s="111">
        <v>2707580</v>
      </c>
      <c r="AX39" s="111">
        <v>1300000</v>
      </c>
      <c r="AY39" s="112">
        <v>2.082753846153846</v>
      </c>
      <c r="AZ39" s="111">
        <v>2248810</v>
      </c>
      <c r="BA39" s="111">
        <v>1500000</v>
      </c>
      <c r="BB39" s="112">
        <f t="shared" si="2"/>
        <v>1.4992066666666666</v>
      </c>
      <c r="BC39" s="92">
        <f>VLOOKUP(C39,'[1]PM SELL-OUT JUNE 202 SUMMARY'!$D$9:$H$519,4,FALSE)</f>
        <v>2122710</v>
      </c>
      <c r="BD39" s="92">
        <f>VLOOKUP(C39,'[1]PM SELL-OUT JUNE 202 SUMMARY'!$D$9:$H$519,5,FALSE)</f>
        <v>1500000</v>
      </c>
      <c r="BE39" s="93">
        <f t="shared" si="3"/>
        <v>1.4151400000000001</v>
      </c>
      <c r="BF39" s="113">
        <f t="shared" si="4"/>
        <v>6656220</v>
      </c>
      <c r="BG39" s="114">
        <f t="shared" si="0"/>
        <v>2218740</v>
      </c>
      <c r="BH39" s="115">
        <f t="shared" si="5"/>
        <v>10136235</v>
      </c>
      <c r="BI39" s="110">
        <f t="shared" si="6"/>
        <v>1689372.5</v>
      </c>
      <c r="BJ39" s="148"/>
      <c r="BK39" s="149"/>
      <c r="BL39" s="117">
        <f t="shared" si="1"/>
        <v>1851481.218339263</v>
      </c>
      <c r="BM39" s="118">
        <v>1500000</v>
      </c>
      <c r="BN39" s="119"/>
      <c r="BO39" s="127">
        <v>2021620</v>
      </c>
      <c r="BP39" s="121">
        <f t="shared" si="7"/>
        <v>0.11786091779725394</v>
      </c>
      <c r="BQ39" s="122"/>
      <c r="BR39" s="123"/>
      <c r="BS39" s="124" t="e">
        <f t="shared" si="8"/>
        <v>#DIV/0!</v>
      </c>
    </row>
    <row r="40" spans="1:72" s="128" customFormat="1">
      <c r="A40" s="126" t="s">
        <v>55</v>
      </c>
      <c r="B40" s="105" t="s">
        <v>79</v>
      </c>
      <c r="C40" s="106" t="s">
        <v>80</v>
      </c>
      <c r="D40" s="110">
        <v>1233630</v>
      </c>
      <c r="E40" s="110">
        <v>900000</v>
      </c>
      <c r="F40" s="109"/>
      <c r="G40" s="110">
        <v>908885</v>
      </c>
      <c r="H40" s="110">
        <v>800000</v>
      </c>
      <c r="I40" s="109">
        <v>1.1361062500000001</v>
      </c>
      <c r="J40" s="110">
        <v>1210585</v>
      </c>
      <c r="K40" s="110">
        <v>800000</v>
      </c>
      <c r="L40" s="109">
        <v>1.51323125</v>
      </c>
      <c r="M40" s="110">
        <v>1889275</v>
      </c>
      <c r="N40" s="110">
        <v>850000</v>
      </c>
      <c r="O40" s="109">
        <v>2.2226764705882354</v>
      </c>
      <c r="P40" s="110">
        <v>2770195</v>
      </c>
      <c r="Q40" s="110">
        <v>1000000</v>
      </c>
      <c r="R40" s="109">
        <v>2.7701950000000002</v>
      </c>
      <c r="S40" s="110">
        <v>1608110</v>
      </c>
      <c r="T40" s="110">
        <v>1608110</v>
      </c>
      <c r="U40" s="109">
        <v>1</v>
      </c>
      <c r="V40" s="110">
        <v>1271365</v>
      </c>
      <c r="W40" s="110">
        <v>1000000</v>
      </c>
      <c r="X40" s="109">
        <v>1.2713650000000001</v>
      </c>
      <c r="Y40" s="110"/>
      <c r="Z40" s="110"/>
      <c r="AA40" s="109" t="e">
        <v>#DIV/0!</v>
      </c>
      <c r="AB40" s="110">
        <v>1135565</v>
      </c>
      <c r="AC40" s="110">
        <v>950000</v>
      </c>
      <c r="AD40" s="109">
        <v>1.1953315789473684</v>
      </c>
      <c r="AE40" s="110">
        <v>356965</v>
      </c>
      <c r="AF40" s="110">
        <v>800000</v>
      </c>
      <c r="AG40" s="109">
        <v>0.44620625000000003</v>
      </c>
      <c r="AH40" s="110">
        <v>318675</v>
      </c>
      <c r="AI40" s="110">
        <v>800000</v>
      </c>
      <c r="AJ40" s="109">
        <v>0.39834375</v>
      </c>
      <c r="AK40" s="110">
        <v>1610385</v>
      </c>
      <c r="AL40" s="110">
        <v>800000</v>
      </c>
      <c r="AM40" s="109">
        <v>2.0129812500000002</v>
      </c>
      <c r="AN40" s="110">
        <v>341830</v>
      </c>
      <c r="AO40" s="110">
        <v>900000</v>
      </c>
      <c r="AP40" s="109">
        <v>0.3798111111111111</v>
      </c>
      <c r="AQ40" s="110">
        <v>638705</v>
      </c>
      <c r="AR40" s="110">
        <v>900000</v>
      </c>
      <c r="AS40" s="109">
        <v>0.70967222222222226</v>
      </c>
      <c r="AT40" s="110">
        <v>1042770</v>
      </c>
      <c r="AU40" s="110">
        <v>1000000</v>
      </c>
      <c r="AV40" s="109">
        <v>1.04277</v>
      </c>
      <c r="AW40" s="111">
        <v>1481100</v>
      </c>
      <c r="AX40" s="111">
        <v>1100000</v>
      </c>
      <c r="AY40" s="112">
        <v>1.3464545454545453</v>
      </c>
      <c r="AZ40" s="111">
        <v>1725650</v>
      </c>
      <c r="BA40" s="111">
        <v>1100000</v>
      </c>
      <c r="BB40" s="112">
        <f t="shared" si="2"/>
        <v>1.5687727272727272</v>
      </c>
      <c r="BC40" s="92">
        <f>VLOOKUP(C40,'[1]PM SELL-OUT JUNE 202 SUMMARY'!$D$9:$H$519,4,FALSE)</f>
        <v>1502660</v>
      </c>
      <c r="BD40" s="92">
        <f>VLOOKUP(C40,'[1]PM SELL-OUT JUNE 202 SUMMARY'!$D$9:$H$519,5,FALSE)</f>
        <v>1300000</v>
      </c>
      <c r="BE40" s="93">
        <f t="shared" si="3"/>
        <v>1.1558923076923078</v>
      </c>
      <c r="BF40" s="113">
        <f t="shared" si="4"/>
        <v>4249520</v>
      </c>
      <c r="BG40" s="114">
        <f t="shared" si="0"/>
        <v>1416506.6666666667</v>
      </c>
      <c r="BH40" s="115">
        <f t="shared" si="5"/>
        <v>6840440</v>
      </c>
      <c r="BI40" s="110">
        <f t="shared" si="6"/>
        <v>1140073.3333333333</v>
      </c>
      <c r="BJ40" s="115"/>
      <c r="BK40" s="110"/>
      <c r="BL40" s="117">
        <f t="shared" si="1"/>
        <v>1164367.3980045198</v>
      </c>
      <c r="BM40" s="118">
        <v>1350000</v>
      </c>
      <c r="BN40" s="119"/>
      <c r="BO40" s="127">
        <v>1271365</v>
      </c>
      <c r="BP40" s="121">
        <f t="shared" si="7"/>
        <v>7.412087620586745E-2</v>
      </c>
      <c r="BQ40" s="122"/>
      <c r="BR40" s="123"/>
      <c r="BS40" s="124" t="e">
        <f t="shared" si="8"/>
        <v>#DIV/0!</v>
      </c>
    </row>
    <row r="41" spans="1:72" s="128" customFormat="1">
      <c r="A41" s="126" t="s">
        <v>41</v>
      </c>
      <c r="B41" s="105" t="s">
        <v>42</v>
      </c>
      <c r="C41" s="106" t="s">
        <v>81</v>
      </c>
      <c r="D41" s="110">
        <v>178470</v>
      </c>
      <c r="E41" s="110">
        <v>500000</v>
      </c>
      <c r="F41" s="109"/>
      <c r="G41" s="110">
        <v>115475</v>
      </c>
      <c r="H41" s="110">
        <v>500000</v>
      </c>
      <c r="I41" s="109">
        <v>0.23095000000000002</v>
      </c>
      <c r="J41" s="110">
        <v>209160</v>
      </c>
      <c r="K41" s="110">
        <v>500000</v>
      </c>
      <c r="L41" s="109">
        <v>0.41832000000000003</v>
      </c>
      <c r="M41" s="110">
        <v>981050</v>
      </c>
      <c r="N41" s="110">
        <v>500000</v>
      </c>
      <c r="O41" s="109">
        <v>1.9621</v>
      </c>
      <c r="P41" s="110">
        <v>936975</v>
      </c>
      <c r="Q41" s="110">
        <v>500000</v>
      </c>
      <c r="R41" s="109">
        <v>1.8739500000000002</v>
      </c>
      <c r="S41" s="110">
        <v>478730</v>
      </c>
      <c r="T41" s="110">
        <v>478730</v>
      </c>
      <c r="U41" s="109">
        <v>1</v>
      </c>
      <c r="V41" s="110">
        <v>175580</v>
      </c>
      <c r="W41" s="110">
        <v>500000</v>
      </c>
      <c r="X41" s="109">
        <v>0.35116000000000008</v>
      </c>
      <c r="Y41" s="110">
        <v>479120</v>
      </c>
      <c r="Z41" s="110">
        <v>500000</v>
      </c>
      <c r="AA41" s="109">
        <v>0.95824000000000009</v>
      </c>
      <c r="AB41" s="110">
        <v>499165</v>
      </c>
      <c r="AC41" s="110">
        <v>500000</v>
      </c>
      <c r="AD41" s="109">
        <v>0.99833000000000005</v>
      </c>
      <c r="AE41" s="110">
        <v>346940</v>
      </c>
      <c r="AF41" s="110">
        <v>500000</v>
      </c>
      <c r="AG41" s="109">
        <v>0.69388000000000016</v>
      </c>
      <c r="AH41" s="110">
        <v>433560</v>
      </c>
      <c r="AI41" s="110">
        <v>500000</v>
      </c>
      <c r="AJ41" s="109">
        <v>0.86712000000000011</v>
      </c>
      <c r="AK41" s="110">
        <v>297160</v>
      </c>
      <c r="AL41" s="110">
        <v>500000</v>
      </c>
      <c r="AM41" s="109">
        <v>0.59432000000000007</v>
      </c>
      <c r="AN41" s="110">
        <v>306165</v>
      </c>
      <c r="AO41" s="110">
        <v>550000</v>
      </c>
      <c r="AP41" s="109">
        <v>0.55666363636363636</v>
      </c>
      <c r="AQ41" s="110">
        <v>130780</v>
      </c>
      <c r="AR41" s="110">
        <v>550000</v>
      </c>
      <c r="AS41" s="109">
        <v>0.23778181818181818</v>
      </c>
      <c r="AT41" s="110">
        <v>1326715</v>
      </c>
      <c r="AU41" s="110">
        <v>550000</v>
      </c>
      <c r="AV41" s="109">
        <v>2.4122090909090907</v>
      </c>
      <c r="AW41" s="111">
        <v>382140</v>
      </c>
      <c r="AX41" s="111">
        <v>550000</v>
      </c>
      <c r="AY41" s="112">
        <v>0.69479999999999997</v>
      </c>
      <c r="AZ41" s="111">
        <v>584625</v>
      </c>
      <c r="BA41" s="111">
        <v>550000</v>
      </c>
      <c r="BB41" s="112">
        <f t="shared" si="2"/>
        <v>1.0629545454545455</v>
      </c>
      <c r="BC41" s="92">
        <f>VLOOKUP(C41,'[1]PM SELL-OUT JUNE 202 SUMMARY'!$D$9:$H$519,4,FALSE)</f>
        <v>732415</v>
      </c>
      <c r="BD41" s="92">
        <f>VLOOKUP(C41,'[1]PM SELL-OUT JUNE 202 SUMMARY'!$D$9:$H$519,5,FALSE)</f>
        <v>550000</v>
      </c>
      <c r="BE41" s="93">
        <f t="shared" si="3"/>
        <v>1.3316636363636363</v>
      </c>
      <c r="BF41" s="113">
        <f t="shared" si="4"/>
        <v>2293480</v>
      </c>
      <c r="BG41" s="114">
        <f t="shared" si="0"/>
        <v>764493.33333333337</v>
      </c>
      <c r="BH41" s="115">
        <f t="shared" si="5"/>
        <v>3027585</v>
      </c>
      <c r="BI41" s="110">
        <f t="shared" si="6"/>
        <v>504597.5</v>
      </c>
      <c r="BJ41" s="115"/>
      <c r="BK41" s="110"/>
      <c r="BL41" s="117">
        <f t="shared" si="1"/>
        <v>160803.25299314797</v>
      </c>
      <c r="BM41" s="118">
        <v>550000</v>
      </c>
      <c r="BN41" s="119"/>
      <c r="BO41" s="127">
        <v>175580</v>
      </c>
      <c r="BP41" s="121">
        <f t="shared" si="7"/>
        <v>1.0236354976128969E-2</v>
      </c>
      <c r="BQ41" s="122"/>
      <c r="BR41" s="123"/>
      <c r="BS41" s="124" t="e">
        <f t="shared" si="8"/>
        <v>#DIV/0!</v>
      </c>
    </row>
    <row r="42" spans="1:72" s="125" customFormat="1">
      <c r="A42" s="105" t="s">
        <v>66</v>
      </c>
      <c r="B42" s="105" t="s">
        <v>82</v>
      </c>
      <c r="C42" s="106" t="s">
        <v>83</v>
      </c>
      <c r="D42" s="107">
        <v>843250</v>
      </c>
      <c r="E42" s="107">
        <v>500000</v>
      </c>
      <c r="F42" s="108"/>
      <c r="G42" s="107">
        <v>736080</v>
      </c>
      <c r="H42" s="107">
        <v>500000</v>
      </c>
      <c r="I42" s="108">
        <v>1.4721599999999999</v>
      </c>
      <c r="J42" s="107">
        <v>802910</v>
      </c>
      <c r="K42" s="107">
        <v>500000</v>
      </c>
      <c r="L42" s="108">
        <v>1.60582</v>
      </c>
      <c r="M42" s="107">
        <v>1354670</v>
      </c>
      <c r="N42" s="107">
        <v>600000</v>
      </c>
      <c r="O42" s="109">
        <v>2.2577833333333333</v>
      </c>
      <c r="P42" s="110">
        <v>1555780</v>
      </c>
      <c r="Q42" s="110">
        <v>800000</v>
      </c>
      <c r="R42" s="109">
        <v>1.944725</v>
      </c>
      <c r="S42" s="110">
        <v>1017465</v>
      </c>
      <c r="T42" s="110">
        <v>1017465</v>
      </c>
      <c r="U42" s="109">
        <v>1</v>
      </c>
      <c r="V42" s="110">
        <v>257260</v>
      </c>
      <c r="W42" s="110">
        <v>900000</v>
      </c>
      <c r="X42" s="109">
        <v>0.28584444444444451</v>
      </c>
      <c r="Y42" s="110">
        <v>695195</v>
      </c>
      <c r="Z42" s="110">
        <v>900000</v>
      </c>
      <c r="AA42" s="109">
        <v>0.7724388888888889</v>
      </c>
      <c r="AB42" s="110">
        <v>223660</v>
      </c>
      <c r="AC42" s="110">
        <v>900000</v>
      </c>
      <c r="AD42" s="109">
        <v>0.2485111111111111</v>
      </c>
      <c r="AE42" s="110">
        <v>493725</v>
      </c>
      <c r="AF42" s="110">
        <v>750000</v>
      </c>
      <c r="AG42" s="109">
        <v>0.6583</v>
      </c>
      <c r="AH42" s="110">
        <v>646525</v>
      </c>
      <c r="AI42" s="110">
        <v>750000</v>
      </c>
      <c r="AJ42" s="109">
        <v>0.86203333333333332</v>
      </c>
      <c r="AK42" s="110">
        <v>353750</v>
      </c>
      <c r="AL42" s="110">
        <v>750000</v>
      </c>
      <c r="AM42" s="109">
        <v>0.47166666666666668</v>
      </c>
      <c r="AN42" s="110">
        <v>494515</v>
      </c>
      <c r="AO42" s="110">
        <v>750000</v>
      </c>
      <c r="AP42" s="109">
        <v>0.65935333333333335</v>
      </c>
      <c r="AQ42" s="110">
        <v>508915</v>
      </c>
      <c r="AR42" s="110">
        <v>750000</v>
      </c>
      <c r="AS42" s="109">
        <v>0.67855333333333334</v>
      </c>
      <c r="AT42" s="110">
        <v>358140</v>
      </c>
      <c r="AU42" s="110">
        <v>750000</v>
      </c>
      <c r="AV42" s="109">
        <v>0.47752</v>
      </c>
      <c r="AW42" s="111">
        <v>1086515</v>
      </c>
      <c r="AX42" s="111">
        <v>750000</v>
      </c>
      <c r="AY42" s="112">
        <v>1.4486866666666667</v>
      </c>
      <c r="AZ42" s="111">
        <v>847060</v>
      </c>
      <c r="BA42" s="111">
        <v>750000</v>
      </c>
      <c r="BB42" s="112">
        <f t="shared" si="2"/>
        <v>1.1294133333333334</v>
      </c>
      <c r="BC42" s="92">
        <f>VLOOKUP(C42,'[1]PM SELL-OUT JUNE 202 SUMMARY'!$D$9:$H$519,4,FALSE)</f>
        <v>535150</v>
      </c>
      <c r="BD42" s="92">
        <f>VLOOKUP(C42,'[1]PM SELL-OUT JUNE 202 SUMMARY'!$D$9:$H$519,5,FALSE)</f>
        <v>750000</v>
      </c>
      <c r="BE42" s="93">
        <f t="shared" si="3"/>
        <v>0.71353333333333335</v>
      </c>
      <c r="BF42" s="113">
        <f t="shared" si="4"/>
        <v>2291715</v>
      </c>
      <c r="BG42" s="114">
        <f t="shared" si="0"/>
        <v>763905</v>
      </c>
      <c r="BH42" s="115">
        <f t="shared" si="5"/>
        <v>3648895</v>
      </c>
      <c r="BI42" s="110">
        <f t="shared" si="6"/>
        <v>608149.16666666663</v>
      </c>
      <c r="BJ42" s="116"/>
      <c r="BK42" s="107"/>
      <c r="BL42" s="117">
        <f t="shared" si="1"/>
        <v>235609.09480018934</v>
      </c>
      <c r="BM42" s="118">
        <v>750000</v>
      </c>
      <c r="BN42" s="119"/>
      <c r="BO42" s="120">
        <v>257260</v>
      </c>
      <c r="BP42" s="121">
        <f t="shared" si="7"/>
        <v>1.4998318038267107E-2</v>
      </c>
      <c r="BQ42" s="122"/>
      <c r="BR42" s="123"/>
      <c r="BS42" s="124" t="e">
        <f t="shared" si="8"/>
        <v>#DIV/0!</v>
      </c>
    </row>
    <row r="43" spans="1:72" s="125" customFormat="1">
      <c r="A43" s="105" t="s">
        <v>41</v>
      </c>
      <c r="B43" s="105" t="s">
        <v>42</v>
      </c>
      <c r="C43" s="106" t="s">
        <v>84</v>
      </c>
      <c r="D43" s="107">
        <v>0</v>
      </c>
      <c r="E43" s="107">
        <v>500000</v>
      </c>
      <c r="F43" s="108"/>
      <c r="G43" s="107">
        <v>41695</v>
      </c>
      <c r="H43" s="107">
        <v>248275</v>
      </c>
      <c r="I43" s="108">
        <v>0.1679387775651999</v>
      </c>
      <c r="J43" s="107">
        <v>33900</v>
      </c>
      <c r="K43" s="107">
        <v>500000</v>
      </c>
      <c r="L43" s="108">
        <v>6.7799999999999999E-2</v>
      </c>
      <c r="M43" s="107">
        <v>427090</v>
      </c>
      <c r="N43" s="107">
        <v>500000</v>
      </c>
      <c r="O43" s="109">
        <v>0.85418000000000005</v>
      </c>
      <c r="P43" s="110">
        <v>405125</v>
      </c>
      <c r="Q43" s="110">
        <v>500000</v>
      </c>
      <c r="R43" s="109">
        <v>0.81025000000000003</v>
      </c>
      <c r="S43" s="110">
        <v>308665</v>
      </c>
      <c r="T43" s="110">
        <v>308665</v>
      </c>
      <c r="U43" s="109">
        <v>1</v>
      </c>
      <c r="V43" s="110">
        <v>409940</v>
      </c>
      <c r="W43" s="110">
        <v>500000</v>
      </c>
      <c r="X43" s="109">
        <v>0.81988000000000005</v>
      </c>
      <c r="Y43" s="110">
        <v>248655</v>
      </c>
      <c r="Z43" s="110">
        <v>500000</v>
      </c>
      <c r="AA43" s="109">
        <v>0.49731000000000003</v>
      </c>
      <c r="AB43" s="110">
        <v>146980</v>
      </c>
      <c r="AC43" s="110">
        <v>500000</v>
      </c>
      <c r="AD43" s="109">
        <v>0.29396</v>
      </c>
      <c r="AE43" s="110">
        <v>0</v>
      </c>
      <c r="AF43" s="110">
        <v>500000</v>
      </c>
      <c r="AG43" s="109">
        <v>0</v>
      </c>
      <c r="AH43" s="110"/>
      <c r="AI43" s="110"/>
      <c r="AJ43" s="109" t="e">
        <v>#DIV/0!</v>
      </c>
      <c r="AK43" s="110"/>
      <c r="AL43" s="110"/>
      <c r="AM43" s="109" t="e">
        <v>#DIV/0!</v>
      </c>
      <c r="AN43" s="110">
        <v>0</v>
      </c>
      <c r="AO43" s="110">
        <v>0</v>
      </c>
      <c r="AP43" s="109" t="e">
        <v>#DIV/0!</v>
      </c>
      <c r="AR43" s="110"/>
      <c r="AS43" s="109" t="e">
        <v>#DIV/0!</v>
      </c>
      <c r="AT43" s="110">
        <v>333500</v>
      </c>
      <c r="AU43" s="110">
        <v>425806</v>
      </c>
      <c r="AV43" s="109">
        <v>0.78322052765813543</v>
      </c>
      <c r="AW43" s="111">
        <v>119575</v>
      </c>
      <c r="AX43" s="111">
        <v>550000</v>
      </c>
      <c r="AY43" s="112">
        <v>0.21740909090909091</v>
      </c>
      <c r="AZ43" s="111">
        <v>362345</v>
      </c>
      <c r="BA43" s="111">
        <v>550000</v>
      </c>
      <c r="BB43" s="112">
        <f t="shared" si="2"/>
        <v>0.6588090909090909</v>
      </c>
      <c r="BC43" s="92">
        <f>VLOOKUP(C43,'[1]PM SELL-OUT JUNE 202 SUMMARY'!$D$9:$H$519,4,FALSE)</f>
        <v>126180</v>
      </c>
      <c r="BD43" s="92">
        <f>VLOOKUP(C43,'[1]PM SELL-OUT JUNE 202 SUMMARY'!$D$9:$H$519,5,FALSE)</f>
        <v>550000</v>
      </c>
      <c r="BE43" s="93">
        <f t="shared" si="3"/>
        <v>0.22941818181818183</v>
      </c>
      <c r="BF43" s="113">
        <f t="shared" si="4"/>
        <v>815420</v>
      </c>
      <c r="BG43" s="114">
        <f t="shared" si="0"/>
        <v>271806.66666666669</v>
      </c>
      <c r="BH43" s="115">
        <f t="shared" si="5"/>
        <v>815420</v>
      </c>
      <c r="BI43" s="110">
        <f t="shared" si="6"/>
        <v>135903.33333333334</v>
      </c>
      <c r="BJ43" s="150"/>
      <c r="BK43" s="107"/>
      <c r="BL43" s="117">
        <f t="shared" si="1"/>
        <v>375439.60321227409</v>
      </c>
      <c r="BM43" s="118">
        <v>550000</v>
      </c>
      <c r="BN43" s="119"/>
      <c r="BO43" s="120">
        <v>409940</v>
      </c>
      <c r="BP43" s="121">
        <f t="shared" si="7"/>
        <v>2.3899597670089475E-2</v>
      </c>
      <c r="BQ43" s="122"/>
      <c r="BR43" s="123"/>
      <c r="BS43" s="124" t="e">
        <f t="shared" si="8"/>
        <v>#DIV/0!</v>
      </c>
    </row>
    <row r="44" spans="1:72" s="128" customFormat="1">
      <c r="A44" s="126"/>
      <c r="B44" s="105"/>
      <c r="C44" s="106"/>
      <c r="D44" s="110"/>
      <c r="E44" s="110"/>
      <c r="F44" s="109"/>
      <c r="G44" s="107">
        <v>12336755</v>
      </c>
      <c r="H44" s="107">
        <v>30471255.201718915</v>
      </c>
      <c r="I44" s="107" t="e">
        <v>#DIV/0!</v>
      </c>
      <c r="J44" s="107">
        <v>16788535</v>
      </c>
      <c r="K44" s="107"/>
      <c r="L44" s="107"/>
      <c r="M44" s="107">
        <v>40129480</v>
      </c>
      <c r="N44" s="107">
        <v>21149999</v>
      </c>
      <c r="O44" s="107"/>
      <c r="P44" s="107">
        <v>45287340</v>
      </c>
      <c r="Q44" s="107">
        <v>24358063</v>
      </c>
      <c r="R44" s="108">
        <v>1.8592340450059597</v>
      </c>
      <c r="S44" s="107">
        <v>26846580</v>
      </c>
      <c r="T44" s="107">
        <v>28489411</v>
      </c>
      <c r="U44" s="109">
        <v>0.94233538208283762</v>
      </c>
      <c r="V44" s="107">
        <v>17152590</v>
      </c>
      <c r="W44" s="107">
        <v>22258064</v>
      </c>
      <c r="X44" s="109">
        <v>0.77062362656518546</v>
      </c>
      <c r="Y44" s="107">
        <v>13507220</v>
      </c>
      <c r="Z44" s="107">
        <v>20185483</v>
      </c>
      <c r="AA44" s="109">
        <v>0.66915515472183651</v>
      </c>
      <c r="AB44" s="107">
        <v>13507500</v>
      </c>
      <c r="AC44" s="107">
        <v>21866666</v>
      </c>
      <c r="AD44" s="109">
        <v>0.61772105541832489</v>
      </c>
      <c r="AE44" s="107">
        <v>16749640</v>
      </c>
      <c r="AF44" s="107">
        <v>21374192</v>
      </c>
      <c r="AG44" s="109">
        <v>0.78363851134115381</v>
      </c>
      <c r="AH44" s="107">
        <v>16281930</v>
      </c>
      <c r="AI44" s="107">
        <v>21050000</v>
      </c>
      <c r="AJ44" s="109">
        <v>0.77348836104513063</v>
      </c>
      <c r="AK44" s="107">
        <v>15310780</v>
      </c>
      <c r="AL44" s="107">
        <v>21500000</v>
      </c>
      <c r="AM44" s="109">
        <v>0.71212930232558136</v>
      </c>
      <c r="AN44" s="107">
        <v>17739630</v>
      </c>
      <c r="AO44" s="107">
        <v>21500000</v>
      </c>
      <c r="AP44" s="108">
        <v>0.82509906976744185</v>
      </c>
      <c r="AQ44" s="151">
        <v>15690860</v>
      </c>
      <c r="AR44" s="151">
        <v>21132141</v>
      </c>
      <c r="AS44" s="108">
        <v>0.74251160826534335</v>
      </c>
      <c r="AT44" s="110"/>
      <c r="AU44" s="110"/>
      <c r="AV44" s="109" t="e">
        <v>#DIV/0!</v>
      </c>
      <c r="AW44" s="152">
        <v>45894505</v>
      </c>
      <c r="AX44" s="152">
        <v>25846665</v>
      </c>
      <c r="AY44" s="153">
        <v>1.7756451364228227</v>
      </c>
      <c r="AZ44" s="152">
        <v>34314700</v>
      </c>
      <c r="BA44" s="152">
        <v>29238708</v>
      </c>
      <c r="BB44" s="153">
        <f>AZ44/BA44</f>
        <v>1.1736052085475186</v>
      </c>
      <c r="BC44" s="92" t="e">
        <f>VLOOKUP(C44,'[1]PM SELL-OUT JUNE 202 SUMMARY'!$D$9:$H$519,4,FALSE)</f>
        <v>#N/A</v>
      </c>
      <c r="BD44" s="92" t="e">
        <f>VLOOKUP(C44,'[1]PM SELL-OUT JUNE 202 SUMMARY'!$D$9:$H$519,5,FALSE)</f>
        <v>#N/A</v>
      </c>
      <c r="BE44" s="93" t="e">
        <f t="shared" si="3"/>
        <v>#N/A</v>
      </c>
      <c r="BF44" s="151">
        <f>SUM(BF4:BF43)</f>
        <v>109728720</v>
      </c>
      <c r="BG44" s="107">
        <f>SUM(BG4:BG43)</f>
        <v>36576240</v>
      </c>
      <c r="BH44" s="107">
        <f>SUM(BH4:BH43)</f>
        <v>158469990</v>
      </c>
      <c r="BI44" s="107">
        <f>SUM(BI4:BI43)</f>
        <v>26411665.000000004</v>
      </c>
      <c r="BJ44" s="154">
        <v>11811304.1</v>
      </c>
      <c r="BK44" s="155">
        <f>BJ44*133%</f>
        <v>15709034.453</v>
      </c>
      <c r="BL44" s="107">
        <f>SUM(BL4:BL43)</f>
        <v>15709034.453000002</v>
      </c>
      <c r="BM44" s="107"/>
      <c r="BN44" s="107">
        <f>SUM(BM4:BM43)</f>
        <v>28400000</v>
      </c>
      <c r="BO44" s="107">
        <f>SUM(BO4:BO43)</f>
        <v>17152590</v>
      </c>
      <c r="BP44" s="108">
        <v>1</v>
      </c>
      <c r="BQ44" s="107"/>
      <c r="BR44" s="107"/>
      <c r="BS44" s="124" t="e">
        <f t="shared" si="8"/>
        <v>#DIV/0!</v>
      </c>
      <c r="BT44" s="128">
        <v>34</v>
      </c>
    </row>
    <row r="45" spans="1:72" s="128" customFormat="1">
      <c r="A45" s="126"/>
      <c r="B45" s="105"/>
      <c r="C45" s="106"/>
      <c r="D45" s="110"/>
      <c r="E45" s="110"/>
      <c r="F45" s="109"/>
      <c r="G45" s="110"/>
      <c r="H45" s="110"/>
      <c r="I45" s="109"/>
      <c r="J45" s="110"/>
      <c r="K45" s="110"/>
      <c r="L45" s="109"/>
      <c r="M45" s="110"/>
      <c r="N45" s="110"/>
      <c r="O45" s="109"/>
      <c r="P45" s="110"/>
      <c r="Q45" s="110"/>
      <c r="R45" s="109"/>
      <c r="S45" s="110"/>
      <c r="T45" s="110"/>
      <c r="U45" s="109"/>
      <c r="V45" s="110"/>
      <c r="W45" s="110"/>
      <c r="X45" s="109"/>
      <c r="Y45" s="110"/>
      <c r="Z45" s="110"/>
      <c r="AA45" s="109"/>
      <c r="AB45" s="110"/>
      <c r="AC45" s="110"/>
      <c r="AD45" s="109"/>
      <c r="AE45" s="110"/>
      <c r="AF45" s="110"/>
      <c r="AG45" s="109"/>
      <c r="AH45" s="110"/>
      <c r="AI45" s="110"/>
      <c r="AJ45" s="109"/>
      <c r="AK45" s="110"/>
      <c r="AL45" s="110"/>
      <c r="AM45" s="109"/>
      <c r="AN45" s="110"/>
      <c r="AO45" s="110"/>
      <c r="AP45" s="109"/>
      <c r="AQ45" s="110"/>
      <c r="AR45" s="110"/>
      <c r="AS45" s="109"/>
      <c r="AT45" s="110"/>
      <c r="AU45" s="110"/>
      <c r="AV45" s="109" t="e">
        <v>#DIV/0!</v>
      </c>
      <c r="AW45" s="111"/>
      <c r="AX45" s="111"/>
      <c r="AY45" s="112"/>
      <c r="AZ45" s="111"/>
      <c r="BA45" s="111"/>
      <c r="BB45" s="112"/>
      <c r="BC45" s="92" t="e">
        <f>VLOOKUP(C45,'[1]PM SELL-OUT JUNE 202 SUMMARY'!$D$9:$H$519,4,FALSE)</f>
        <v>#N/A</v>
      </c>
      <c r="BD45" s="92" t="e">
        <f>VLOOKUP(C45,'[1]PM SELL-OUT JUNE 202 SUMMARY'!$D$9:$H$519,5,FALSE)</f>
        <v>#N/A</v>
      </c>
      <c r="BE45" s="93" t="e">
        <f t="shared" si="3"/>
        <v>#N/A</v>
      </c>
      <c r="BF45" s="116"/>
      <c r="BG45" s="156"/>
      <c r="BH45" s="115"/>
      <c r="BI45" s="107"/>
      <c r="BJ45" s="115"/>
      <c r="BK45" s="110"/>
      <c r="BL45" s="117"/>
      <c r="BM45" s="118"/>
      <c r="BN45" s="119"/>
      <c r="BO45" s="157"/>
      <c r="BP45" s="121"/>
      <c r="BQ45" s="122"/>
      <c r="BR45" s="110"/>
      <c r="BS45" s="158"/>
    </row>
    <row r="46" spans="1:72" s="128" customFormat="1">
      <c r="A46" s="126"/>
      <c r="B46" s="105"/>
      <c r="C46" s="106"/>
      <c r="D46" s="110"/>
      <c r="E46" s="110"/>
      <c r="F46" s="109"/>
      <c r="G46" s="110"/>
      <c r="H46" s="110"/>
      <c r="I46" s="109"/>
      <c r="J46" s="110"/>
      <c r="K46" s="110"/>
      <c r="L46" s="109"/>
      <c r="M46" s="110"/>
      <c r="N46" s="110"/>
      <c r="O46" s="109"/>
      <c r="P46" s="110"/>
      <c r="Q46" s="110"/>
      <c r="R46" s="109"/>
      <c r="S46" s="110"/>
      <c r="T46" s="110"/>
      <c r="U46" s="109"/>
      <c r="V46" s="110"/>
      <c r="W46" s="110"/>
      <c r="X46" s="109"/>
      <c r="Y46" s="110"/>
      <c r="Z46" s="110"/>
      <c r="AA46" s="109"/>
      <c r="AB46" s="110"/>
      <c r="AC46" s="110"/>
      <c r="AD46" s="109"/>
      <c r="AE46" s="110"/>
      <c r="AF46" s="110"/>
      <c r="AG46" s="109"/>
      <c r="AH46" s="110"/>
      <c r="AI46" s="110"/>
      <c r="AJ46" s="109"/>
      <c r="AK46" s="110"/>
      <c r="AL46" s="110"/>
      <c r="AM46" s="109"/>
      <c r="AN46" s="110"/>
      <c r="AO46" s="110"/>
      <c r="AP46" s="109"/>
      <c r="AQ46" s="110"/>
      <c r="AR46" s="110"/>
      <c r="AS46" s="109"/>
      <c r="AT46" s="110"/>
      <c r="AU46" s="110"/>
      <c r="AV46" s="109" t="e">
        <v>#DIV/0!</v>
      </c>
      <c r="AW46" s="111"/>
      <c r="AX46" s="111"/>
      <c r="AY46" s="112"/>
      <c r="AZ46" s="111"/>
      <c r="BA46" s="111"/>
      <c r="BB46" s="112"/>
      <c r="BC46" s="92" t="e">
        <f>VLOOKUP(C46,'[1]PM SELL-OUT JUNE 202 SUMMARY'!$D$9:$H$519,4,FALSE)</f>
        <v>#N/A</v>
      </c>
      <c r="BD46" s="92" t="e">
        <f>VLOOKUP(C46,'[1]PM SELL-OUT JUNE 202 SUMMARY'!$D$9:$H$519,5,FALSE)</f>
        <v>#N/A</v>
      </c>
      <c r="BE46" s="93" t="e">
        <f t="shared" si="3"/>
        <v>#N/A</v>
      </c>
      <c r="BF46" s="116"/>
      <c r="BG46" s="156"/>
      <c r="BH46" s="115"/>
      <c r="BI46" s="107"/>
      <c r="BJ46" s="115"/>
      <c r="BK46" s="110"/>
      <c r="BL46" s="117"/>
      <c r="BM46" s="118"/>
      <c r="BN46" s="119"/>
      <c r="BO46" s="127"/>
      <c r="BP46" s="121"/>
      <c r="BQ46" s="159"/>
      <c r="BR46" s="123"/>
      <c r="BS46" s="124"/>
    </row>
    <row r="47" spans="1:72" s="128" customFormat="1">
      <c r="A47" s="126" t="s">
        <v>66</v>
      </c>
      <c r="B47" s="105" t="s">
        <v>85</v>
      </c>
      <c r="C47" s="106" t="s">
        <v>86</v>
      </c>
      <c r="D47" s="110">
        <v>729405</v>
      </c>
      <c r="E47" s="110">
        <v>1200000</v>
      </c>
      <c r="F47" s="109"/>
      <c r="G47" s="110">
        <v>1334940</v>
      </c>
      <c r="H47" s="110">
        <v>1000000</v>
      </c>
      <c r="I47" s="109">
        <v>1.33494</v>
      </c>
      <c r="J47" s="110">
        <v>1409305</v>
      </c>
      <c r="K47" s="110">
        <v>1000000</v>
      </c>
      <c r="L47" s="109">
        <v>1.409305</v>
      </c>
      <c r="M47" s="110">
        <v>4157210</v>
      </c>
      <c r="N47" s="110">
        <v>1500000</v>
      </c>
      <c r="O47" s="109">
        <v>2.7714733333333332</v>
      </c>
      <c r="P47" s="107">
        <v>2176015</v>
      </c>
      <c r="Q47" s="107">
        <v>1500000</v>
      </c>
      <c r="R47" s="109">
        <v>1.4506766666666666</v>
      </c>
      <c r="S47" s="110">
        <v>1409595</v>
      </c>
      <c r="T47" s="110">
        <v>1300000</v>
      </c>
      <c r="U47" s="109">
        <v>1.0843038461538461</v>
      </c>
      <c r="V47" s="110">
        <v>874285</v>
      </c>
      <c r="W47" s="110">
        <v>1300000</v>
      </c>
      <c r="X47" s="109">
        <v>0.67252692307692319</v>
      </c>
      <c r="Y47" s="110">
        <v>1708485</v>
      </c>
      <c r="Z47" s="110">
        <v>1150000</v>
      </c>
      <c r="AA47" s="109">
        <v>1.4856391304347827</v>
      </c>
      <c r="AB47" s="110">
        <v>865195</v>
      </c>
      <c r="AC47" s="110">
        <v>1300000</v>
      </c>
      <c r="AD47" s="109">
        <v>0.66553461538461545</v>
      </c>
      <c r="AE47" s="110">
        <v>862860</v>
      </c>
      <c r="AF47" s="110">
        <v>1200000</v>
      </c>
      <c r="AG47" s="109">
        <v>0.71905000000000008</v>
      </c>
      <c r="AH47" s="110">
        <v>748895</v>
      </c>
      <c r="AI47" s="110">
        <v>1200000</v>
      </c>
      <c r="AJ47" s="109">
        <v>0.62407916666666663</v>
      </c>
      <c r="AK47" s="110">
        <v>431910</v>
      </c>
      <c r="AL47" s="110">
        <v>1200000</v>
      </c>
      <c r="AM47" s="109">
        <v>0.35992500000000005</v>
      </c>
      <c r="AN47" s="110">
        <v>1369400</v>
      </c>
      <c r="AO47" s="110">
        <v>1000000</v>
      </c>
      <c r="AP47" s="109">
        <v>1.3694</v>
      </c>
      <c r="AQ47" s="110">
        <v>870970</v>
      </c>
      <c r="AR47" s="110">
        <v>1000000</v>
      </c>
      <c r="AS47" s="109">
        <v>0.87097000000000002</v>
      </c>
      <c r="AT47" s="110">
        <v>1239920</v>
      </c>
      <c r="AU47" s="110">
        <v>1150000</v>
      </c>
      <c r="AV47" s="109">
        <v>1.0781913043478262</v>
      </c>
      <c r="AW47" s="111">
        <v>2981840</v>
      </c>
      <c r="AX47" s="111">
        <v>1350000</v>
      </c>
      <c r="AY47" s="112">
        <v>2.2087703703703703</v>
      </c>
      <c r="AZ47" s="111">
        <v>2098500</v>
      </c>
      <c r="BA47" s="111">
        <v>1550000</v>
      </c>
      <c r="BB47" s="112">
        <f t="shared" ref="BB47:BB110" si="9">AZ47/BA47</f>
        <v>1.3538709677419354</v>
      </c>
      <c r="BC47" s="92">
        <f>VLOOKUP(C47,'[1]PM SELL-OUT JUNE 202 SUMMARY'!$D$9:$H$519,4,FALSE)</f>
        <v>1710505</v>
      </c>
      <c r="BD47" s="92">
        <f>VLOOKUP(C47,'[1]PM SELL-OUT JUNE 202 SUMMARY'!$D$9:$H$519,5,FALSE)</f>
        <v>1650000</v>
      </c>
      <c r="BE47" s="93">
        <f t="shared" si="3"/>
        <v>1.0366696969696969</v>
      </c>
      <c r="BF47" s="113">
        <f t="shared" ref="BF47:BF110" si="10">AW47+AT47+AZ47</f>
        <v>6320260</v>
      </c>
      <c r="BG47" s="114">
        <f>BF47/3</f>
        <v>2106753.3333333335</v>
      </c>
      <c r="BH47" s="115">
        <f t="shared" ref="BH47:BH110" si="11">SUM(AQ47+AT47+AW47+AZ47+AK47+AN47)</f>
        <v>8992540</v>
      </c>
      <c r="BI47" s="110">
        <f>BH47/6</f>
        <v>1498756.6666666667</v>
      </c>
      <c r="BJ47" s="115"/>
      <c r="BK47" s="110"/>
      <c r="BL47" s="117">
        <f>BK$140*BP47</f>
        <v>1095807.7224012632</v>
      </c>
      <c r="BM47" s="118">
        <v>1650000</v>
      </c>
      <c r="BN47" s="119"/>
      <c r="BO47" s="160">
        <v>874285</v>
      </c>
      <c r="BP47" s="121">
        <f>BO47/BO$140</f>
        <v>1.2250695883132269E-2</v>
      </c>
      <c r="BQ47" s="161"/>
      <c r="BR47" s="123"/>
      <c r="BS47" s="124" t="e">
        <f>BQ47/BR47</f>
        <v>#DIV/0!</v>
      </c>
    </row>
    <row r="48" spans="1:72" s="128" customFormat="1">
      <c r="A48" s="105" t="s">
        <v>66</v>
      </c>
      <c r="B48" s="105" t="s">
        <v>85</v>
      </c>
      <c r="C48" s="106" t="s">
        <v>87</v>
      </c>
      <c r="D48" s="107">
        <v>555510</v>
      </c>
      <c r="E48" s="107">
        <v>550000</v>
      </c>
      <c r="F48" s="108"/>
      <c r="G48" s="107">
        <v>239360</v>
      </c>
      <c r="H48" s="107">
        <v>600000</v>
      </c>
      <c r="I48" s="108">
        <v>0.39893333333333331</v>
      </c>
      <c r="J48" s="107">
        <v>776775</v>
      </c>
      <c r="K48" s="107">
        <v>600000</v>
      </c>
      <c r="L48" s="108">
        <v>1.2946249999999999</v>
      </c>
      <c r="M48" s="107">
        <v>1826420</v>
      </c>
      <c r="N48" s="107">
        <v>900000</v>
      </c>
      <c r="O48" s="109">
        <v>2.0293555555555556</v>
      </c>
      <c r="P48" s="110">
        <v>2027625</v>
      </c>
      <c r="Q48" s="110">
        <v>1000000</v>
      </c>
      <c r="R48" s="109">
        <v>2.027625</v>
      </c>
      <c r="S48" s="110">
        <v>664800</v>
      </c>
      <c r="T48" s="110">
        <v>1050000</v>
      </c>
      <c r="U48" s="109">
        <v>0.63314285714285712</v>
      </c>
      <c r="V48" s="110">
        <v>612425</v>
      </c>
      <c r="W48" s="110">
        <v>1050000</v>
      </c>
      <c r="X48" s="109">
        <v>0.58326190476190487</v>
      </c>
      <c r="Y48" s="110">
        <v>739490</v>
      </c>
      <c r="Z48" s="110">
        <v>1000000</v>
      </c>
      <c r="AA48" s="109">
        <v>0.73949000000000009</v>
      </c>
      <c r="AB48" s="110">
        <v>632610</v>
      </c>
      <c r="AC48" s="110">
        <v>1000000</v>
      </c>
      <c r="AD48" s="109">
        <v>0.63261000000000001</v>
      </c>
      <c r="AE48" s="110">
        <v>685525</v>
      </c>
      <c r="AF48" s="110">
        <v>850000</v>
      </c>
      <c r="AG48" s="109">
        <v>0.80650000000000011</v>
      </c>
      <c r="AH48" s="110">
        <v>251860</v>
      </c>
      <c r="AI48" s="110">
        <v>850000</v>
      </c>
      <c r="AJ48" s="109">
        <v>0.2963058823529412</v>
      </c>
      <c r="AK48" s="110">
        <v>729175</v>
      </c>
      <c r="AL48" s="110">
        <v>750000</v>
      </c>
      <c r="AM48" s="109">
        <v>0.97223333333333317</v>
      </c>
      <c r="AN48" s="110">
        <v>415035</v>
      </c>
      <c r="AO48" s="110">
        <v>650000</v>
      </c>
      <c r="AP48" s="109">
        <v>0.6385153846153846</v>
      </c>
      <c r="AQ48" s="110">
        <v>428135</v>
      </c>
      <c r="AR48" s="110">
        <v>650000</v>
      </c>
      <c r="AS48" s="109">
        <v>0.65866923076923078</v>
      </c>
      <c r="AT48" s="110">
        <v>585405</v>
      </c>
      <c r="AU48" s="110">
        <v>650000</v>
      </c>
      <c r="AV48" s="109">
        <v>0.90062307692307697</v>
      </c>
      <c r="AW48" s="111">
        <v>1545380</v>
      </c>
      <c r="AX48" s="111">
        <v>800000</v>
      </c>
      <c r="AY48" s="112">
        <v>1.9317249999999999</v>
      </c>
      <c r="AZ48" s="111">
        <v>1381590</v>
      </c>
      <c r="BA48" s="111">
        <v>1050000</v>
      </c>
      <c r="BB48" s="112">
        <f t="shared" si="9"/>
        <v>1.3158000000000001</v>
      </c>
      <c r="BC48" s="92">
        <f>VLOOKUP(C48,'[1]PM SELL-OUT JUNE 202 SUMMARY'!$D$9:$H$519,4,FALSE)</f>
        <v>910580</v>
      </c>
      <c r="BD48" s="92">
        <f>VLOOKUP(C48,'[1]PM SELL-OUT JUNE 202 SUMMARY'!$D$9:$H$519,5,FALSE)</f>
        <v>1050000</v>
      </c>
      <c r="BE48" s="93">
        <f t="shared" si="3"/>
        <v>0.86721904761904767</v>
      </c>
      <c r="BF48" s="113">
        <f t="shared" si="10"/>
        <v>3512375</v>
      </c>
      <c r="BG48" s="114">
        <f>BF48/3</f>
        <v>1170791.6666666667</v>
      </c>
      <c r="BH48" s="115">
        <f t="shared" si="11"/>
        <v>5084720</v>
      </c>
      <c r="BI48" s="110">
        <f>BH48/6</f>
        <v>847453.33333333337</v>
      </c>
      <c r="BJ48" s="116"/>
      <c r="BK48" s="107"/>
      <c r="BL48" s="117">
        <f>BK$140*BP48</f>
        <v>767598.71711351979</v>
      </c>
      <c r="BM48" s="118">
        <v>1150000</v>
      </c>
      <c r="BN48" s="119"/>
      <c r="BO48" s="120">
        <v>612425</v>
      </c>
      <c r="BP48" s="121">
        <f>BO48/BO$140</f>
        <v>8.5814493285682365E-3</v>
      </c>
      <c r="BQ48" s="161"/>
      <c r="BR48" s="123"/>
      <c r="BS48" s="124" t="e">
        <f t="shared" ref="BS48:BS111" si="12">BQ48/BR48</f>
        <v>#DIV/0!</v>
      </c>
      <c r="BT48" s="125"/>
    </row>
    <row r="49" spans="1:72" s="128" customFormat="1">
      <c r="A49" s="126" t="s">
        <v>66</v>
      </c>
      <c r="B49" s="105" t="s">
        <v>85</v>
      </c>
      <c r="C49" s="106" t="s">
        <v>88</v>
      </c>
      <c r="D49" s="110">
        <v>744090</v>
      </c>
      <c r="E49" s="110">
        <v>1000000</v>
      </c>
      <c r="F49" s="109"/>
      <c r="G49" s="110">
        <v>554860</v>
      </c>
      <c r="H49" s="110">
        <v>900000</v>
      </c>
      <c r="I49" s="109">
        <v>0.61651111111111112</v>
      </c>
      <c r="J49" s="110">
        <v>1329535</v>
      </c>
      <c r="K49" s="110">
        <v>900000</v>
      </c>
      <c r="L49" s="109">
        <v>1.4772611111111111</v>
      </c>
      <c r="M49" s="110">
        <v>2400495</v>
      </c>
      <c r="N49" s="110">
        <v>1200000</v>
      </c>
      <c r="O49" s="109">
        <v>2.0004124999999999</v>
      </c>
      <c r="P49" s="110">
        <v>2824280</v>
      </c>
      <c r="Q49" s="110">
        <v>1300000</v>
      </c>
      <c r="R49" s="109">
        <v>2.1725230769230768</v>
      </c>
      <c r="S49" s="110">
        <v>1356920</v>
      </c>
      <c r="T49" s="110">
        <v>1350000</v>
      </c>
      <c r="U49" s="109">
        <v>1.005125925925926</v>
      </c>
      <c r="V49" s="110">
        <v>2086685</v>
      </c>
      <c r="W49" s="110">
        <v>1350000</v>
      </c>
      <c r="X49" s="109">
        <v>1.5456925925925926</v>
      </c>
      <c r="Y49" s="110">
        <v>1173240</v>
      </c>
      <c r="Z49" s="110">
        <v>1350000</v>
      </c>
      <c r="AA49" s="109">
        <v>0.86906666666666665</v>
      </c>
      <c r="AB49" s="110">
        <v>246255</v>
      </c>
      <c r="AC49" s="110">
        <v>1400000</v>
      </c>
      <c r="AD49" s="109">
        <v>0.17589642857142856</v>
      </c>
      <c r="AE49" s="110">
        <v>613820</v>
      </c>
      <c r="AF49" s="110">
        <v>1100000</v>
      </c>
      <c r="AG49" s="109">
        <v>0.55801818181818186</v>
      </c>
      <c r="AH49" s="110">
        <v>668515</v>
      </c>
      <c r="AI49" s="110">
        <v>1100000</v>
      </c>
      <c r="AJ49" s="109">
        <v>0.60774090909090905</v>
      </c>
      <c r="AK49" s="110">
        <v>956485</v>
      </c>
      <c r="AL49" s="110">
        <v>900000</v>
      </c>
      <c r="AM49" s="109">
        <v>1.062761111111111</v>
      </c>
      <c r="AN49" s="110">
        <v>644295</v>
      </c>
      <c r="AO49" s="110">
        <v>1000000</v>
      </c>
      <c r="AP49" s="109">
        <v>0.64429499999999995</v>
      </c>
      <c r="AQ49" s="110">
        <v>733295</v>
      </c>
      <c r="AR49" s="110">
        <v>1000000</v>
      </c>
      <c r="AS49" s="109">
        <v>0.73329500000000003</v>
      </c>
      <c r="AT49" s="110">
        <v>1667165</v>
      </c>
      <c r="AU49" s="110">
        <v>1100000</v>
      </c>
      <c r="AV49" s="109">
        <v>1.5156045454545455</v>
      </c>
      <c r="AW49" s="111">
        <v>2248065</v>
      </c>
      <c r="AX49" s="111">
        <v>1350000</v>
      </c>
      <c r="AY49" s="112">
        <v>1.6652333333333333</v>
      </c>
      <c r="AZ49" s="111">
        <v>1412850</v>
      </c>
      <c r="BA49" s="111">
        <v>1350000</v>
      </c>
      <c r="BB49" s="112">
        <f t="shared" si="9"/>
        <v>1.0465555555555555</v>
      </c>
      <c r="BC49" s="92">
        <f>VLOOKUP(C49,'[1]PM SELL-OUT JUNE 202 SUMMARY'!$D$9:$H$519,4,FALSE)</f>
        <v>823275</v>
      </c>
      <c r="BD49" s="92">
        <f>VLOOKUP(C49,'[1]PM SELL-OUT JUNE 202 SUMMARY'!$D$9:$H$519,5,FALSE)</f>
        <v>1350000</v>
      </c>
      <c r="BE49" s="93">
        <f t="shared" si="3"/>
        <v>0.60983333333333334</v>
      </c>
      <c r="BF49" s="113">
        <f t="shared" si="10"/>
        <v>5328080</v>
      </c>
      <c r="BG49" s="114">
        <f>BF49/3</f>
        <v>1776026.6666666667</v>
      </c>
      <c r="BH49" s="115">
        <f t="shared" si="11"/>
        <v>7662155</v>
      </c>
      <c r="BI49" s="110">
        <f>BH49/6</f>
        <v>1277025.8333333333</v>
      </c>
      <c r="BJ49" s="115"/>
      <c r="BK49" s="110"/>
      <c r="BL49" s="117">
        <f>BK$140*BP49</f>
        <v>2615400.6270482503</v>
      </c>
      <c r="BM49" s="118">
        <v>1350000</v>
      </c>
      <c r="BN49" s="119"/>
      <c r="BO49" s="127">
        <v>2086685</v>
      </c>
      <c r="BP49" s="121">
        <f>BO49/BO$140</f>
        <v>2.9239142086269189E-2</v>
      </c>
      <c r="BQ49" s="161"/>
      <c r="BR49" s="123"/>
      <c r="BS49" s="124" t="e">
        <f t="shared" si="12"/>
        <v>#DIV/0!</v>
      </c>
    </row>
    <row r="50" spans="1:72" s="128" customFormat="1">
      <c r="A50" s="126" t="s">
        <v>89</v>
      </c>
      <c r="B50" s="105"/>
      <c r="C50" s="106" t="s">
        <v>90</v>
      </c>
      <c r="D50" s="110"/>
      <c r="E50" s="110"/>
      <c r="F50" s="109"/>
      <c r="G50" s="110"/>
      <c r="H50" s="110"/>
      <c r="I50" s="109"/>
      <c r="J50" s="110">
        <v>135175</v>
      </c>
      <c r="K50" s="110">
        <v>275806</v>
      </c>
      <c r="L50" s="109">
        <v>0.49010898965214683</v>
      </c>
      <c r="M50" s="110">
        <v>511720</v>
      </c>
      <c r="N50" s="110">
        <v>700000</v>
      </c>
      <c r="O50" s="109">
        <v>0.73102857142857136</v>
      </c>
      <c r="P50" s="110">
        <v>920740</v>
      </c>
      <c r="Q50" s="110">
        <v>700000</v>
      </c>
      <c r="R50" s="109">
        <v>1.3153428571428571</v>
      </c>
      <c r="S50" s="110">
        <v>582360</v>
      </c>
      <c r="T50" s="110">
        <v>700000</v>
      </c>
      <c r="U50" s="109">
        <v>0.8319428571428571</v>
      </c>
      <c r="V50" s="110">
        <v>465915</v>
      </c>
      <c r="W50" s="110">
        <v>700000</v>
      </c>
      <c r="X50" s="109">
        <v>0.6655928571428571</v>
      </c>
      <c r="Y50" s="110">
        <v>549100</v>
      </c>
      <c r="Z50" s="110">
        <v>700000</v>
      </c>
      <c r="AA50" s="109">
        <v>0.78442857142857159</v>
      </c>
      <c r="AB50" s="110">
        <v>581985</v>
      </c>
      <c r="AC50" s="110">
        <v>700000</v>
      </c>
      <c r="AD50" s="109">
        <v>0.8314071428571429</v>
      </c>
      <c r="AE50" s="110">
        <v>609495</v>
      </c>
      <c r="AF50" s="110">
        <v>650000</v>
      </c>
      <c r="AG50" s="109">
        <v>0.93768461538461523</v>
      </c>
      <c r="AH50" s="110">
        <v>906435</v>
      </c>
      <c r="AI50" s="110">
        <v>650000</v>
      </c>
      <c r="AJ50" s="109">
        <v>1.3945153846153846</v>
      </c>
      <c r="AK50" s="110">
        <v>566390</v>
      </c>
      <c r="AL50" s="110">
        <v>750000</v>
      </c>
      <c r="AM50" s="109">
        <v>0.75518666666666656</v>
      </c>
      <c r="AN50" s="110">
        <v>610885</v>
      </c>
      <c r="AO50" s="110">
        <v>700000</v>
      </c>
      <c r="AP50" s="109">
        <v>0.87269285714285716</v>
      </c>
      <c r="AQ50" s="110">
        <v>659190</v>
      </c>
      <c r="AR50" s="110">
        <v>700000</v>
      </c>
      <c r="AS50" s="109">
        <v>0.94169999999999998</v>
      </c>
      <c r="AT50" s="110">
        <v>553890</v>
      </c>
      <c r="AU50" s="110">
        <v>700000</v>
      </c>
      <c r="AV50" s="109">
        <v>0.79127142857142863</v>
      </c>
      <c r="AW50" s="111">
        <v>1222685</v>
      </c>
      <c r="AX50" s="111">
        <v>750000</v>
      </c>
      <c r="AY50" s="112">
        <v>1.6302466666666666</v>
      </c>
      <c r="AZ50" s="111">
        <v>1109705</v>
      </c>
      <c r="BA50" s="111">
        <v>750000</v>
      </c>
      <c r="BB50" s="112">
        <f t="shared" si="9"/>
        <v>1.4796066666666667</v>
      </c>
      <c r="BC50" s="92">
        <f>VLOOKUP(C50,'[1]PM SELL-OUT JUNE 202 SUMMARY'!$D$9:$H$519,4,FALSE)</f>
        <v>739575</v>
      </c>
      <c r="BD50" s="92">
        <f>VLOOKUP(C50,'[1]PM SELL-OUT JUNE 202 SUMMARY'!$D$9:$H$519,5,FALSE)</f>
        <v>850000</v>
      </c>
      <c r="BE50" s="93">
        <f t="shared" si="3"/>
        <v>0.87008823529411761</v>
      </c>
      <c r="BF50" s="113">
        <f t="shared" si="10"/>
        <v>2886280</v>
      </c>
      <c r="BG50" s="114">
        <f>BF50/3</f>
        <v>962093.33333333337</v>
      </c>
      <c r="BH50" s="115">
        <f t="shared" si="11"/>
        <v>4722745</v>
      </c>
      <c r="BI50" s="110">
        <f>BH50/6</f>
        <v>787124.16666666663</v>
      </c>
      <c r="BJ50" s="115"/>
      <c r="BK50" s="110"/>
      <c r="BL50" s="117">
        <f>BK$140*BP50</f>
        <v>583966.61841686012</v>
      </c>
      <c r="BM50" s="118">
        <v>850000</v>
      </c>
      <c r="BN50" s="119"/>
      <c r="BO50" s="127">
        <v>465915</v>
      </c>
      <c r="BP50" s="121">
        <f>BO50/BO$140</f>
        <v>6.5285152694940108E-3</v>
      </c>
      <c r="BQ50" s="161"/>
      <c r="BR50" s="123"/>
      <c r="BS50" s="124" t="e">
        <f t="shared" si="12"/>
        <v>#DIV/0!</v>
      </c>
    </row>
    <row r="51" spans="1:72" s="128" customFormat="1">
      <c r="A51" s="105" t="s">
        <v>91</v>
      </c>
      <c r="B51" s="105" t="s">
        <v>92</v>
      </c>
      <c r="C51" s="106" t="s">
        <v>93</v>
      </c>
      <c r="D51" s="107">
        <v>562490</v>
      </c>
      <c r="E51" s="107">
        <v>550000</v>
      </c>
      <c r="F51" s="108"/>
      <c r="G51" s="107">
        <v>465210</v>
      </c>
      <c r="H51" s="107">
        <v>500000</v>
      </c>
      <c r="I51" s="108">
        <v>0.93042000000000002</v>
      </c>
      <c r="J51" s="107">
        <v>1072305</v>
      </c>
      <c r="K51" s="107">
        <v>500000</v>
      </c>
      <c r="L51" s="108">
        <v>2.1446100000000001</v>
      </c>
      <c r="M51" s="107">
        <v>1623890</v>
      </c>
      <c r="N51" s="107">
        <v>700000</v>
      </c>
      <c r="O51" s="109">
        <v>2.3198428571428571</v>
      </c>
      <c r="P51" s="110">
        <v>1833955</v>
      </c>
      <c r="Q51" s="110">
        <v>900000</v>
      </c>
      <c r="R51" s="109">
        <v>2.0377277777777776</v>
      </c>
      <c r="S51" s="110">
        <v>471205</v>
      </c>
      <c r="T51" s="110">
        <v>900000</v>
      </c>
      <c r="U51" s="109">
        <v>0.52356111111111125</v>
      </c>
      <c r="V51" s="110">
        <v>833780</v>
      </c>
      <c r="W51" s="110">
        <v>900000</v>
      </c>
      <c r="X51" s="109">
        <v>0.92642222222222226</v>
      </c>
      <c r="Y51" s="110">
        <v>812960</v>
      </c>
      <c r="Z51" s="110">
        <v>850000</v>
      </c>
      <c r="AA51" s="109">
        <v>0.95642352941176467</v>
      </c>
      <c r="AB51" s="110">
        <v>711790</v>
      </c>
      <c r="AC51" s="110">
        <v>850000</v>
      </c>
      <c r="AD51" s="109">
        <v>0.83740000000000003</v>
      </c>
      <c r="AE51" s="110">
        <v>601310</v>
      </c>
      <c r="AF51" s="110">
        <v>700000</v>
      </c>
      <c r="AG51" s="109">
        <v>0.85901428571428584</v>
      </c>
      <c r="AH51" s="110">
        <v>380525</v>
      </c>
      <c r="AI51" s="110">
        <v>700000</v>
      </c>
      <c r="AJ51" s="109">
        <v>0.54360714285714296</v>
      </c>
      <c r="AK51" s="110">
        <v>306245</v>
      </c>
      <c r="AL51" s="110">
        <v>800000</v>
      </c>
      <c r="AM51" s="109">
        <v>0.38280625000000001</v>
      </c>
      <c r="AN51" s="110">
        <v>562610</v>
      </c>
      <c r="AO51" s="110">
        <v>451613</v>
      </c>
      <c r="AP51" s="109">
        <v>1.2457790187616389</v>
      </c>
      <c r="AQ51" s="110">
        <v>212170</v>
      </c>
      <c r="AR51" s="110">
        <v>275000</v>
      </c>
      <c r="AS51" s="109">
        <v>0.77152727272727273</v>
      </c>
      <c r="AT51" s="110">
        <v>489715</v>
      </c>
      <c r="AU51" s="110">
        <v>550000</v>
      </c>
      <c r="AV51" s="109">
        <v>0.89039090909090912</v>
      </c>
      <c r="AW51" s="111">
        <v>878550</v>
      </c>
      <c r="AX51" s="111">
        <v>750000</v>
      </c>
      <c r="AY51" s="112">
        <v>1.1714</v>
      </c>
      <c r="AZ51" s="111">
        <v>1241010</v>
      </c>
      <c r="BA51" s="111">
        <v>750000</v>
      </c>
      <c r="BB51" s="112">
        <f t="shared" si="9"/>
        <v>1.6546799999999999</v>
      </c>
      <c r="BC51" s="92">
        <f>VLOOKUP(C51,'[1]PM SELL-OUT JUNE 202 SUMMARY'!$D$9:$H$519,4,FALSE)</f>
        <v>540415</v>
      </c>
      <c r="BD51" s="92">
        <f>VLOOKUP(C51,'[1]PM SELL-OUT JUNE 202 SUMMARY'!$D$9:$H$519,5,FALSE)</f>
        <v>650000</v>
      </c>
      <c r="BE51" s="93">
        <f t="shared" si="3"/>
        <v>0.83140769230769229</v>
      </c>
      <c r="BF51" s="113">
        <f t="shared" si="10"/>
        <v>2609275</v>
      </c>
      <c r="BG51" s="114">
        <f>BF51/3</f>
        <v>869758.33333333337</v>
      </c>
      <c r="BH51" s="115">
        <f t="shared" si="11"/>
        <v>3690300</v>
      </c>
      <c r="BI51" s="110">
        <f>BH51/6</f>
        <v>615050</v>
      </c>
      <c r="BJ51" s="116"/>
      <c r="BK51" s="107"/>
      <c r="BL51" s="117">
        <f>BK$140*BP51</f>
        <v>1045039.7327916243</v>
      </c>
      <c r="BM51" s="118">
        <v>850000</v>
      </c>
      <c r="BN51" s="119"/>
      <c r="BO51" s="120">
        <v>833780</v>
      </c>
      <c r="BP51" s="121">
        <f>BO51/BO$140</f>
        <v>1.1683129887208432E-2</v>
      </c>
      <c r="BQ51" s="161"/>
      <c r="BR51" s="123"/>
      <c r="BS51" s="124" t="e">
        <f t="shared" si="12"/>
        <v>#DIV/0!</v>
      </c>
      <c r="BT51" s="125"/>
    </row>
    <row r="52" spans="1:72" s="125" customFormat="1">
      <c r="A52" s="105" t="s">
        <v>66</v>
      </c>
      <c r="B52" s="105"/>
      <c r="C52" s="106" t="s">
        <v>94</v>
      </c>
      <c r="D52" s="107"/>
      <c r="E52" s="107"/>
      <c r="F52" s="108"/>
      <c r="G52" s="107"/>
      <c r="H52" s="107"/>
      <c r="I52" s="108"/>
      <c r="J52" s="107"/>
      <c r="K52" s="107"/>
      <c r="L52" s="108"/>
      <c r="M52" s="107"/>
      <c r="N52" s="107"/>
      <c r="O52" s="109"/>
      <c r="P52" s="110"/>
      <c r="Q52" s="110"/>
      <c r="R52" s="109"/>
      <c r="S52" s="110"/>
      <c r="T52" s="110"/>
      <c r="U52" s="109"/>
      <c r="V52" s="110"/>
      <c r="W52" s="110"/>
      <c r="X52" s="109"/>
      <c r="Y52" s="110"/>
      <c r="Z52" s="110"/>
      <c r="AA52" s="109"/>
      <c r="AB52" s="110"/>
      <c r="AC52" s="110"/>
      <c r="AD52" s="109"/>
      <c r="AE52" s="110"/>
      <c r="AF52" s="110"/>
      <c r="AG52" s="109"/>
      <c r="AH52" s="110"/>
      <c r="AI52" s="110"/>
      <c r="AJ52" s="109"/>
      <c r="AK52" s="110"/>
      <c r="AL52" s="110"/>
      <c r="AM52" s="109"/>
      <c r="AN52" s="110"/>
      <c r="AO52" s="110"/>
      <c r="AP52" s="109"/>
      <c r="AQ52" s="110"/>
      <c r="AR52" s="110"/>
      <c r="AS52" s="109"/>
      <c r="AT52" s="110"/>
      <c r="AU52" s="110"/>
      <c r="AV52" s="109"/>
      <c r="AW52" s="111"/>
      <c r="AX52" s="111"/>
      <c r="AY52" s="112"/>
      <c r="AZ52" s="111">
        <v>500115</v>
      </c>
      <c r="BA52" s="111">
        <v>460000</v>
      </c>
      <c r="BB52" s="112">
        <f t="shared" si="9"/>
        <v>1.0872065217391305</v>
      </c>
      <c r="BC52" s="92">
        <f>VLOOKUP(C52,'[1]PM SELL-OUT JUNE 202 SUMMARY'!$D$9:$H$519,4,FALSE)</f>
        <v>488805</v>
      </c>
      <c r="BD52" s="92">
        <f>VLOOKUP(C52,'[1]PM SELL-OUT JUNE 202 SUMMARY'!$D$9:$H$519,5,FALSE)</f>
        <v>600000</v>
      </c>
      <c r="BE52" s="93">
        <f t="shared" si="3"/>
        <v>0.81467500000000004</v>
      </c>
      <c r="BF52" s="113">
        <f t="shared" si="10"/>
        <v>500115</v>
      </c>
      <c r="BG52" s="114"/>
      <c r="BH52" s="115">
        <f t="shared" si="11"/>
        <v>500115</v>
      </c>
      <c r="BI52" s="110"/>
      <c r="BJ52" s="116"/>
      <c r="BK52" s="107"/>
      <c r="BL52" s="117"/>
      <c r="BM52" s="118">
        <v>600000</v>
      </c>
      <c r="BN52" s="119"/>
      <c r="BO52" s="120"/>
      <c r="BP52" s="121"/>
      <c r="BQ52" s="161"/>
      <c r="BR52" s="123"/>
      <c r="BS52" s="124" t="e">
        <f t="shared" si="12"/>
        <v>#DIV/0!</v>
      </c>
    </row>
    <row r="53" spans="1:72" s="125" customFormat="1">
      <c r="A53" s="105" t="s">
        <v>66</v>
      </c>
      <c r="B53" s="105" t="s">
        <v>85</v>
      </c>
      <c r="C53" s="162" t="s">
        <v>95</v>
      </c>
      <c r="D53" s="107">
        <v>783170</v>
      </c>
      <c r="E53" s="107">
        <v>700000</v>
      </c>
      <c r="F53" s="108"/>
      <c r="G53" s="107">
        <v>1498490</v>
      </c>
      <c r="H53" s="107">
        <v>750000</v>
      </c>
      <c r="I53" s="108">
        <v>1.9979866666666666</v>
      </c>
      <c r="J53" s="107">
        <v>1579670</v>
      </c>
      <c r="K53" s="107">
        <v>900000</v>
      </c>
      <c r="L53" s="108">
        <v>1.7551888888888889</v>
      </c>
      <c r="M53" s="107">
        <v>3074895</v>
      </c>
      <c r="N53" s="107">
        <v>1100000</v>
      </c>
      <c r="O53" s="109">
        <v>2.7953590909090908</v>
      </c>
      <c r="P53" s="110">
        <v>2994895</v>
      </c>
      <c r="Q53" s="110">
        <v>1200000</v>
      </c>
      <c r="R53" s="109">
        <v>2.4957458333333333</v>
      </c>
      <c r="S53" s="110">
        <v>1329175</v>
      </c>
      <c r="T53" s="110">
        <v>1200000</v>
      </c>
      <c r="U53" s="109">
        <v>1.1076458333333334</v>
      </c>
      <c r="V53" s="110">
        <v>1480960</v>
      </c>
      <c r="W53" s="110">
        <v>1200000</v>
      </c>
      <c r="X53" s="109">
        <v>1.2341333333333333</v>
      </c>
      <c r="Y53" s="110">
        <v>937345</v>
      </c>
      <c r="Z53" s="110">
        <v>1200000</v>
      </c>
      <c r="AA53" s="109">
        <v>0.78112083333333349</v>
      </c>
      <c r="AB53" s="110"/>
      <c r="AC53" s="110"/>
      <c r="AD53" s="109" t="e">
        <v>#DIV/0!</v>
      </c>
      <c r="AE53" s="110"/>
      <c r="AF53" s="110"/>
      <c r="AG53" s="109" t="e">
        <v>#DIV/0!</v>
      </c>
      <c r="AH53" s="110"/>
      <c r="AI53" s="110"/>
      <c r="AJ53" s="109" t="e">
        <v>#DIV/0!</v>
      </c>
      <c r="AK53" s="110"/>
      <c r="AL53" s="110"/>
      <c r="AM53" s="109" t="e">
        <v>#DIV/0!</v>
      </c>
      <c r="AN53" s="110"/>
      <c r="AO53" s="110"/>
      <c r="AP53" s="109" t="e">
        <v>#DIV/0!</v>
      </c>
      <c r="AQ53" s="110">
        <v>545430</v>
      </c>
      <c r="AR53" s="110">
        <v>471428</v>
      </c>
      <c r="AS53" s="109">
        <v>1.1569741296656118</v>
      </c>
      <c r="AT53" s="110">
        <v>769575</v>
      </c>
      <c r="AU53" s="110">
        <v>600000</v>
      </c>
      <c r="AV53" s="109">
        <v>1.2826249999999999</v>
      </c>
      <c r="AW53" s="111">
        <v>861255</v>
      </c>
      <c r="AX53" s="111">
        <v>800000</v>
      </c>
      <c r="AY53" s="112">
        <v>1.0765687500000001</v>
      </c>
      <c r="AZ53" s="111">
        <v>1171120</v>
      </c>
      <c r="BA53" s="111">
        <v>900000</v>
      </c>
      <c r="BB53" s="112">
        <f t="shared" si="9"/>
        <v>1.3012444444444444</v>
      </c>
      <c r="BC53" s="92">
        <f>VLOOKUP(C53,'[1]PM SELL-OUT JUNE 202 SUMMARY'!$D$9:$H$519,4,FALSE)</f>
        <v>591300</v>
      </c>
      <c r="BD53" s="92">
        <f>VLOOKUP(C53,'[1]PM SELL-OUT JUNE 202 SUMMARY'!$D$9:$H$519,5,FALSE)</f>
        <v>800000</v>
      </c>
      <c r="BE53" s="93">
        <f t="shared" si="3"/>
        <v>0.73912500000000003</v>
      </c>
      <c r="BF53" s="113">
        <f t="shared" si="10"/>
        <v>2801950</v>
      </c>
      <c r="BG53" s="114">
        <f t="shared" ref="BG53:BG59" si="13">BF53/3</f>
        <v>933983.33333333337</v>
      </c>
      <c r="BH53" s="115">
        <f t="shared" si="11"/>
        <v>3347380</v>
      </c>
      <c r="BI53" s="110">
        <f t="shared" ref="BI53:BI59" si="14">BH53/6</f>
        <v>557896.66666666663</v>
      </c>
      <c r="BJ53" s="116"/>
      <c r="BK53" s="107"/>
      <c r="BL53" s="117">
        <f t="shared" ref="BL53:BL59" si="15">BK$140*BP53</f>
        <v>1856199.5282629516</v>
      </c>
      <c r="BM53" s="118">
        <v>800000</v>
      </c>
      <c r="BN53" s="119"/>
      <c r="BO53" s="120">
        <v>1480960</v>
      </c>
      <c r="BP53" s="121">
        <f t="shared" ref="BP53:BP59" si="16">BO53/BO$140</f>
        <v>2.0751574801218784E-2</v>
      </c>
      <c r="BQ53" s="161"/>
      <c r="BR53" s="123"/>
      <c r="BS53" s="124" t="e">
        <f t="shared" si="12"/>
        <v>#DIV/0!</v>
      </c>
    </row>
    <row r="54" spans="1:72" s="147" customFormat="1">
      <c r="A54" s="129" t="s">
        <v>66</v>
      </c>
      <c r="B54" s="130" t="s">
        <v>85</v>
      </c>
      <c r="C54" s="163" t="s">
        <v>96</v>
      </c>
      <c r="D54" s="132">
        <v>1626630</v>
      </c>
      <c r="E54" s="132">
        <v>1500000</v>
      </c>
      <c r="F54" s="133"/>
      <c r="G54" s="132">
        <v>1102625</v>
      </c>
      <c r="H54" s="132">
        <v>1600000</v>
      </c>
      <c r="I54" s="133">
        <v>0.68914062499999995</v>
      </c>
      <c r="J54" s="132">
        <v>1058615</v>
      </c>
      <c r="K54" s="132">
        <v>1650000</v>
      </c>
      <c r="L54" s="133">
        <v>0.64158484848484854</v>
      </c>
      <c r="M54" s="132">
        <v>4763640</v>
      </c>
      <c r="N54" s="132">
        <v>2000000</v>
      </c>
      <c r="O54" s="133">
        <v>2.3818199999999998</v>
      </c>
      <c r="P54" s="132">
        <v>4559290</v>
      </c>
      <c r="Q54" s="132">
        <v>2200000</v>
      </c>
      <c r="R54" s="133">
        <v>2.0724045454545457</v>
      </c>
      <c r="S54" s="132">
        <v>3198480</v>
      </c>
      <c r="T54" s="132">
        <v>2300000</v>
      </c>
      <c r="U54" s="133">
        <v>1.3906434782608696</v>
      </c>
      <c r="V54" s="132">
        <v>1817695</v>
      </c>
      <c r="W54" s="132">
        <v>2300000</v>
      </c>
      <c r="X54" s="133">
        <v>0.79030217391304347</v>
      </c>
      <c r="Y54" s="132">
        <v>2845230</v>
      </c>
      <c r="Z54" s="132">
        <v>2100000</v>
      </c>
      <c r="AA54" s="133">
        <v>1.3548714285714285</v>
      </c>
      <c r="AB54" s="132">
        <v>1561730</v>
      </c>
      <c r="AC54" s="132">
        <v>2100000</v>
      </c>
      <c r="AD54" s="133">
        <v>0.74368095238095233</v>
      </c>
      <c r="AE54" s="132">
        <v>1948295</v>
      </c>
      <c r="AF54" s="132">
        <v>1800000</v>
      </c>
      <c r="AG54" s="133">
        <v>1.082386111111111</v>
      </c>
      <c r="AH54" s="132">
        <v>2212145</v>
      </c>
      <c r="AI54" s="132">
        <v>1900000</v>
      </c>
      <c r="AJ54" s="133">
        <v>1.1642868421052632</v>
      </c>
      <c r="AK54" s="132">
        <v>1345860</v>
      </c>
      <c r="AL54" s="132">
        <v>2100000</v>
      </c>
      <c r="AM54" s="133">
        <v>0.64088571428571439</v>
      </c>
      <c r="AN54" s="132">
        <v>1221460</v>
      </c>
      <c r="AO54" s="132">
        <v>2000000</v>
      </c>
      <c r="AP54" s="133">
        <v>0.61073</v>
      </c>
      <c r="AQ54" s="132">
        <v>1536330</v>
      </c>
      <c r="AR54" s="132">
        <v>1520000</v>
      </c>
      <c r="AS54" s="133">
        <v>1.0107434210526316</v>
      </c>
      <c r="AT54" s="132">
        <v>2061955</v>
      </c>
      <c r="AU54" s="132">
        <v>1000000</v>
      </c>
      <c r="AV54" s="133">
        <v>2.0619550000000002</v>
      </c>
      <c r="AW54" s="134">
        <v>3702585</v>
      </c>
      <c r="AX54" s="134">
        <v>1450000</v>
      </c>
      <c r="AY54" s="135">
        <v>2.553506896551724</v>
      </c>
      <c r="AZ54" s="134">
        <v>2917050</v>
      </c>
      <c r="BA54" s="134">
        <v>1650000</v>
      </c>
      <c r="BB54" s="135">
        <f t="shared" si="9"/>
        <v>1.7679090909090909</v>
      </c>
      <c r="BC54" s="92">
        <f>VLOOKUP(C54,'[1]PM SELL-OUT JUNE 202 SUMMARY'!$D$9:$H$519,4,FALSE)</f>
        <v>1677515</v>
      </c>
      <c r="BD54" s="92">
        <f>VLOOKUP(C54,'[1]PM SELL-OUT JUNE 202 SUMMARY'!$D$9:$H$519,5,FALSE)</f>
        <v>1750000</v>
      </c>
      <c r="BE54" s="93">
        <f t="shared" si="3"/>
        <v>0.95857999999999999</v>
      </c>
      <c r="BF54" s="136">
        <f t="shared" si="10"/>
        <v>8681590</v>
      </c>
      <c r="BG54" s="137">
        <f t="shared" si="13"/>
        <v>2893863.3333333335</v>
      </c>
      <c r="BH54" s="138">
        <f t="shared" si="11"/>
        <v>12785240</v>
      </c>
      <c r="BI54" s="132">
        <f t="shared" si="14"/>
        <v>2130873.3333333335</v>
      </c>
      <c r="BJ54" s="138"/>
      <c r="BK54" s="132"/>
      <c r="BL54" s="139">
        <f t="shared" si="15"/>
        <v>2278255.0518082362</v>
      </c>
      <c r="BM54" s="140">
        <v>1750000</v>
      </c>
      <c r="BN54" s="141"/>
      <c r="BO54" s="142">
        <v>1817695</v>
      </c>
      <c r="BP54" s="143">
        <f t="shared" si="16"/>
        <v>2.5469988222707823E-2</v>
      </c>
      <c r="BQ54" s="164"/>
      <c r="BR54" s="145"/>
      <c r="BS54" s="146" t="e">
        <f t="shared" si="12"/>
        <v>#DIV/0!</v>
      </c>
      <c r="BT54" s="165">
        <f>AVERAGE(BG54,BI54,BL54,BO54)</f>
        <v>2280171.6796187256</v>
      </c>
    </row>
    <row r="55" spans="1:72" s="128" customFormat="1">
      <c r="A55" s="126" t="s">
        <v>66</v>
      </c>
      <c r="B55" s="105" t="s">
        <v>85</v>
      </c>
      <c r="C55" s="106" t="s">
        <v>97</v>
      </c>
      <c r="D55" s="110">
        <v>1307310</v>
      </c>
      <c r="E55" s="110">
        <v>1300000</v>
      </c>
      <c r="F55" s="109"/>
      <c r="G55" s="110">
        <v>908355</v>
      </c>
      <c r="H55" s="110">
        <v>1200000</v>
      </c>
      <c r="I55" s="109">
        <v>0.75696250000000009</v>
      </c>
      <c r="J55" s="110">
        <v>1320310</v>
      </c>
      <c r="K55" s="110">
        <v>1300000</v>
      </c>
      <c r="L55" s="109">
        <v>1.015623076923077</v>
      </c>
      <c r="M55" s="110">
        <v>3698275</v>
      </c>
      <c r="N55" s="110">
        <v>1500000</v>
      </c>
      <c r="O55" s="109">
        <v>2.4655166666666668</v>
      </c>
      <c r="P55" s="110">
        <v>2894395</v>
      </c>
      <c r="Q55" s="110">
        <v>1700000</v>
      </c>
      <c r="R55" s="109">
        <v>1.7025852941176471</v>
      </c>
      <c r="S55" s="110">
        <v>1935935</v>
      </c>
      <c r="T55" s="110">
        <v>1700000</v>
      </c>
      <c r="U55" s="109">
        <v>1.1387852941176471</v>
      </c>
      <c r="V55" s="110">
        <v>1368105</v>
      </c>
      <c r="W55" s="110">
        <v>1700000</v>
      </c>
      <c r="X55" s="109">
        <v>0.80476764705882353</v>
      </c>
      <c r="Y55" s="110">
        <v>929960</v>
      </c>
      <c r="Z55" s="110">
        <v>1500000</v>
      </c>
      <c r="AA55" s="109">
        <v>0.61997333333333338</v>
      </c>
      <c r="AB55" s="110">
        <v>1138320</v>
      </c>
      <c r="AC55" s="110">
        <v>1450000</v>
      </c>
      <c r="AD55" s="109">
        <v>0.78504827586206904</v>
      </c>
      <c r="AE55" s="110">
        <v>1224730</v>
      </c>
      <c r="AF55" s="110">
        <v>1000000</v>
      </c>
      <c r="AG55" s="109">
        <v>1.2247300000000001</v>
      </c>
      <c r="AH55" s="110">
        <v>1101335</v>
      </c>
      <c r="AI55" s="110">
        <v>1100000</v>
      </c>
      <c r="AJ55" s="109">
        <v>1.0012136363636364</v>
      </c>
      <c r="AK55" s="110">
        <v>717975</v>
      </c>
      <c r="AL55" s="110">
        <v>1100000</v>
      </c>
      <c r="AM55" s="109">
        <v>0.65270454545454559</v>
      </c>
      <c r="AN55" s="110">
        <v>928655</v>
      </c>
      <c r="AO55" s="110">
        <v>1100000</v>
      </c>
      <c r="AP55" s="109">
        <v>0.84423181818181814</v>
      </c>
      <c r="AQ55" s="110">
        <v>455625</v>
      </c>
      <c r="AR55" s="110">
        <v>1100000</v>
      </c>
      <c r="AS55" s="109">
        <v>0.41420454545454544</v>
      </c>
      <c r="AT55" s="110">
        <v>1431155</v>
      </c>
      <c r="AU55" s="110">
        <v>1150000</v>
      </c>
      <c r="AV55" s="109">
        <v>1.2444826086956522</v>
      </c>
      <c r="AW55" s="111">
        <v>1894445</v>
      </c>
      <c r="AX55" s="111">
        <v>1350000</v>
      </c>
      <c r="AY55" s="112">
        <v>1.4032925925925925</v>
      </c>
      <c r="AZ55" s="111">
        <v>1658485</v>
      </c>
      <c r="BA55" s="111">
        <v>1350000</v>
      </c>
      <c r="BB55" s="112">
        <f t="shared" si="9"/>
        <v>1.2285074074074074</v>
      </c>
      <c r="BC55" s="92">
        <f>VLOOKUP(C55,'[1]PM SELL-OUT JUNE 202 SUMMARY'!$D$9:$H$519,4,FALSE)</f>
        <v>1359650</v>
      </c>
      <c r="BD55" s="92">
        <f>VLOOKUP(C55,'[1]PM SELL-OUT JUNE 202 SUMMARY'!$D$9:$H$519,5,FALSE)</f>
        <v>1250000</v>
      </c>
      <c r="BE55" s="93">
        <f t="shared" si="3"/>
        <v>1.08772</v>
      </c>
      <c r="BF55" s="113">
        <f t="shared" si="10"/>
        <v>4984085</v>
      </c>
      <c r="BG55" s="114">
        <f t="shared" si="13"/>
        <v>1661361.6666666667</v>
      </c>
      <c r="BH55" s="115">
        <f t="shared" si="11"/>
        <v>7086340</v>
      </c>
      <c r="BI55" s="110">
        <f t="shared" si="14"/>
        <v>1181056.6666666667</v>
      </c>
      <c r="BJ55" s="115"/>
      <c r="BK55" s="110"/>
      <c r="BL55" s="117">
        <f t="shared" si="15"/>
        <v>1714749.7944672275</v>
      </c>
      <c r="BM55" s="118">
        <v>1250000</v>
      </c>
      <c r="BN55" s="119"/>
      <c r="BO55" s="127">
        <v>1368105</v>
      </c>
      <c r="BP55" s="121">
        <f t="shared" si="16"/>
        <v>1.9170222857755392E-2</v>
      </c>
      <c r="BQ55" s="161"/>
      <c r="BR55" s="123"/>
      <c r="BS55" s="124" t="e">
        <f t="shared" si="12"/>
        <v>#DIV/0!</v>
      </c>
      <c r="BT55" s="165">
        <f t="shared" ref="BT55:BT118" si="17">AVERAGE(BG55,BI55,BL55,BO55)</f>
        <v>1481318.2819501404</v>
      </c>
    </row>
    <row r="56" spans="1:72" s="128" customFormat="1">
      <c r="A56" s="126" t="s">
        <v>66</v>
      </c>
      <c r="B56" s="105" t="s">
        <v>85</v>
      </c>
      <c r="C56" s="162" t="s">
        <v>98</v>
      </c>
      <c r="D56" s="110">
        <v>957160</v>
      </c>
      <c r="E56" s="110">
        <v>700000</v>
      </c>
      <c r="F56" s="109"/>
      <c r="G56" s="110">
        <v>1449070</v>
      </c>
      <c r="H56" s="110">
        <v>750000</v>
      </c>
      <c r="I56" s="109">
        <v>1.9320933333333334</v>
      </c>
      <c r="J56" s="110">
        <v>1396200</v>
      </c>
      <c r="K56" s="110">
        <v>750000</v>
      </c>
      <c r="L56" s="109">
        <v>1.8615999999999999</v>
      </c>
      <c r="M56" s="110">
        <v>2192670</v>
      </c>
      <c r="N56" s="110">
        <v>1100000</v>
      </c>
      <c r="O56" s="109">
        <v>1.9933363636363635</v>
      </c>
      <c r="P56" s="110">
        <v>1807840</v>
      </c>
      <c r="Q56" s="110">
        <v>1100000</v>
      </c>
      <c r="R56" s="109">
        <v>1.6434909090909091</v>
      </c>
      <c r="S56" s="110">
        <v>805200</v>
      </c>
      <c r="T56" s="110">
        <v>1100000</v>
      </c>
      <c r="U56" s="109">
        <v>0.7320000000000001</v>
      </c>
      <c r="V56" s="110">
        <v>876970</v>
      </c>
      <c r="W56" s="110">
        <v>1100000</v>
      </c>
      <c r="X56" s="109">
        <v>0.79724545454545481</v>
      </c>
      <c r="Y56" s="110">
        <v>865925</v>
      </c>
      <c r="Z56" s="110">
        <v>850000</v>
      </c>
      <c r="AA56" s="109">
        <v>1.0187352941176471</v>
      </c>
      <c r="AB56" s="110">
        <v>1174865</v>
      </c>
      <c r="AC56" s="110">
        <v>850000</v>
      </c>
      <c r="AD56" s="109">
        <v>1.3821941176470589</v>
      </c>
      <c r="AE56" s="110">
        <v>707700</v>
      </c>
      <c r="AF56" s="110">
        <v>850000</v>
      </c>
      <c r="AG56" s="109">
        <v>0.83258823529411763</v>
      </c>
      <c r="AH56" s="110">
        <v>558720</v>
      </c>
      <c r="AI56" s="110">
        <v>850000</v>
      </c>
      <c r="AJ56" s="109">
        <v>0.65731764705882367</v>
      </c>
      <c r="AK56" s="110">
        <v>621195</v>
      </c>
      <c r="AL56" s="110">
        <v>900000</v>
      </c>
      <c r="AM56" s="109">
        <v>0.6902166666666667</v>
      </c>
      <c r="AN56" s="110">
        <v>745895</v>
      </c>
      <c r="AO56" s="110">
        <v>800000</v>
      </c>
      <c r="AP56" s="109">
        <v>0.93236874999999997</v>
      </c>
      <c r="AQ56" s="110">
        <v>281450</v>
      </c>
      <c r="AR56" s="110">
        <v>800000</v>
      </c>
      <c r="AS56" s="109">
        <v>0.35181249999999997</v>
      </c>
      <c r="AT56" s="110">
        <v>1197785</v>
      </c>
      <c r="AU56" s="110">
        <v>850000</v>
      </c>
      <c r="AV56" s="109">
        <v>1.4091588235294117</v>
      </c>
      <c r="AW56" s="111">
        <v>1446200</v>
      </c>
      <c r="AX56" s="111">
        <v>1050000</v>
      </c>
      <c r="AY56" s="112">
        <v>1.3773333333333333</v>
      </c>
      <c r="AZ56" s="111">
        <v>1102815</v>
      </c>
      <c r="BA56" s="111">
        <v>1050000</v>
      </c>
      <c r="BB56" s="112">
        <f t="shared" si="9"/>
        <v>1.0503</v>
      </c>
      <c r="BC56" s="92">
        <f>VLOOKUP(C56,'[1]PM SELL-OUT JUNE 202 SUMMARY'!$D$9:$H$519,4,FALSE)</f>
        <v>617905</v>
      </c>
      <c r="BD56" s="92">
        <f>VLOOKUP(C56,'[1]PM SELL-OUT JUNE 202 SUMMARY'!$D$9:$H$519,5,FALSE)</f>
        <v>950000</v>
      </c>
      <c r="BE56" s="93">
        <f t="shared" si="3"/>
        <v>0.65042631578947363</v>
      </c>
      <c r="BF56" s="113">
        <f t="shared" si="10"/>
        <v>3746800</v>
      </c>
      <c r="BG56" s="114">
        <f t="shared" si="13"/>
        <v>1248933.3333333333</v>
      </c>
      <c r="BH56" s="115">
        <f t="shared" si="11"/>
        <v>5395340</v>
      </c>
      <c r="BI56" s="110">
        <f t="shared" si="14"/>
        <v>899223.33333333337</v>
      </c>
      <c r="BJ56" s="115"/>
      <c r="BK56" s="110"/>
      <c r="BL56" s="117">
        <f t="shared" si="15"/>
        <v>1099173.0366119009</v>
      </c>
      <c r="BM56" s="118">
        <v>950000</v>
      </c>
      <c r="BN56" s="119"/>
      <c r="BO56" s="127">
        <v>876970</v>
      </c>
      <c r="BP56" s="121">
        <f t="shared" si="16"/>
        <v>1.2288318761765907E-2</v>
      </c>
      <c r="BQ56" s="161"/>
      <c r="BR56" s="123"/>
      <c r="BS56" s="124" t="e">
        <f t="shared" si="12"/>
        <v>#DIV/0!</v>
      </c>
      <c r="BT56" s="165">
        <f t="shared" si="17"/>
        <v>1031074.9258196419</v>
      </c>
    </row>
    <row r="57" spans="1:72" s="125" customFormat="1">
      <c r="A57" s="126" t="s">
        <v>66</v>
      </c>
      <c r="B57" s="105" t="s">
        <v>85</v>
      </c>
      <c r="C57" s="162" t="s">
        <v>99</v>
      </c>
      <c r="D57" s="110">
        <v>537230</v>
      </c>
      <c r="E57" s="110">
        <v>650000</v>
      </c>
      <c r="F57" s="109"/>
      <c r="G57" s="110">
        <v>407410</v>
      </c>
      <c r="H57" s="110">
        <v>650000</v>
      </c>
      <c r="I57" s="109">
        <v>0.62678461538461538</v>
      </c>
      <c r="J57" s="110">
        <v>667775</v>
      </c>
      <c r="K57" s="110">
        <v>650000</v>
      </c>
      <c r="L57" s="109">
        <v>1.0273461538461539</v>
      </c>
      <c r="M57" s="110">
        <v>2719540</v>
      </c>
      <c r="N57" s="110">
        <v>750000</v>
      </c>
      <c r="O57" s="109">
        <v>3.6260533333333331</v>
      </c>
      <c r="P57" s="110">
        <v>3781685</v>
      </c>
      <c r="Q57" s="110">
        <v>950000</v>
      </c>
      <c r="R57" s="109">
        <v>3.980721052631579</v>
      </c>
      <c r="S57" s="110">
        <v>755580</v>
      </c>
      <c r="T57" s="110">
        <v>950000</v>
      </c>
      <c r="U57" s="109">
        <v>0.79534736842105258</v>
      </c>
      <c r="V57" s="110">
        <v>1246335</v>
      </c>
      <c r="W57" s="110">
        <v>950000</v>
      </c>
      <c r="X57" s="109">
        <v>1.3119315789473684</v>
      </c>
      <c r="Y57" s="110">
        <v>1357995</v>
      </c>
      <c r="Z57" s="110">
        <v>1000000</v>
      </c>
      <c r="AA57" s="109">
        <v>1.3579950000000001</v>
      </c>
      <c r="AB57" s="110">
        <v>856170</v>
      </c>
      <c r="AC57" s="110">
        <v>1100000</v>
      </c>
      <c r="AD57" s="109">
        <v>0.7783363636363636</v>
      </c>
      <c r="AE57" s="110">
        <v>1251175</v>
      </c>
      <c r="AF57" s="110">
        <v>950000</v>
      </c>
      <c r="AG57" s="109">
        <v>1.3170263157894737</v>
      </c>
      <c r="AH57" s="110">
        <v>664175</v>
      </c>
      <c r="AI57" s="110">
        <v>1050000</v>
      </c>
      <c r="AJ57" s="109">
        <v>0.63254761904761914</v>
      </c>
      <c r="AK57" s="110">
        <v>702780</v>
      </c>
      <c r="AL57" s="110">
        <v>1150000</v>
      </c>
      <c r="AM57" s="109">
        <v>0.6111130434782609</v>
      </c>
      <c r="AN57" s="110">
        <v>861775</v>
      </c>
      <c r="AO57" s="110">
        <v>1000000</v>
      </c>
      <c r="AP57" s="109">
        <v>0.86177499999999996</v>
      </c>
      <c r="AQ57" s="110">
        <v>682635</v>
      </c>
      <c r="AR57" s="110">
        <v>1000000</v>
      </c>
      <c r="AS57" s="109">
        <v>0.68263499999999999</v>
      </c>
      <c r="AT57" s="110"/>
      <c r="AU57" s="110"/>
      <c r="AV57" s="109" t="e">
        <v>#DIV/0!</v>
      </c>
      <c r="AW57" s="111"/>
      <c r="AX57" s="111"/>
      <c r="AY57" s="112" t="e">
        <v>#DIV/0!</v>
      </c>
      <c r="AZ57" s="111"/>
      <c r="BA57" s="111"/>
      <c r="BB57" s="112" t="e">
        <f t="shared" si="9"/>
        <v>#DIV/0!</v>
      </c>
      <c r="BC57" s="92" t="e">
        <f>VLOOKUP(C57,'[1]PM SELL-OUT JUNE 202 SUMMARY'!$D$9:$H$519,4,FALSE)</f>
        <v>#N/A</v>
      </c>
      <c r="BD57" s="92" t="e">
        <f>VLOOKUP(C57,'[1]PM SELL-OUT JUNE 202 SUMMARY'!$D$9:$H$519,5,FALSE)</f>
        <v>#N/A</v>
      </c>
      <c r="BE57" s="93" t="e">
        <f t="shared" si="3"/>
        <v>#N/A</v>
      </c>
      <c r="BF57" s="113">
        <f t="shared" si="10"/>
        <v>0</v>
      </c>
      <c r="BG57" s="114">
        <f t="shared" si="13"/>
        <v>0</v>
      </c>
      <c r="BH57" s="115">
        <f t="shared" si="11"/>
        <v>2247190</v>
      </c>
      <c r="BI57" s="110">
        <f t="shared" si="14"/>
        <v>374531.66666666669</v>
      </c>
      <c r="BJ57" s="115"/>
      <c r="BK57" s="110"/>
      <c r="BL57" s="117">
        <f t="shared" si="15"/>
        <v>1562126.2147914905</v>
      </c>
      <c r="BM57" s="118"/>
      <c r="BN57" s="119"/>
      <c r="BO57" s="127">
        <v>1246335</v>
      </c>
      <c r="BP57" s="121">
        <f t="shared" si="16"/>
        <v>1.746395174743208E-2</v>
      </c>
      <c r="BQ57" s="161"/>
      <c r="BR57" s="123"/>
      <c r="BS57" s="124" t="e">
        <f t="shared" si="12"/>
        <v>#DIV/0!</v>
      </c>
      <c r="BT57" s="165">
        <f t="shared" si="17"/>
        <v>795748.2203645393</v>
      </c>
    </row>
    <row r="58" spans="1:72" s="125" customFormat="1">
      <c r="A58" s="126" t="s">
        <v>66</v>
      </c>
      <c r="B58" s="105" t="s">
        <v>85</v>
      </c>
      <c r="C58" s="106" t="s">
        <v>100</v>
      </c>
      <c r="D58" s="110">
        <v>4613375</v>
      </c>
      <c r="E58" s="110">
        <v>3000000</v>
      </c>
      <c r="F58" s="109"/>
      <c r="G58" s="110">
        <v>3714185</v>
      </c>
      <c r="H58" s="110">
        <v>2800000</v>
      </c>
      <c r="I58" s="109">
        <v>1.3264946428571429</v>
      </c>
      <c r="J58" s="110">
        <v>3799925</v>
      </c>
      <c r="K58" s="110">
        <v>2800000</v>
      </c>
      <c r="L58" s="109">
        <v>1.3571160714285715</v>
      </c>
      <c r="M58" s="110">
        <v>7117870</v>
      </c>
      <c r="N58" s="110">
        <v>2500000</v>
      </c>
      <c r="O58" s="109">
        <v>2.8471479999999998</v>
      </c>
      <c r="P58" s="107">
        <v>4595715</v>
      </c>
      <c r="Q58" s="107">
        <v>2700000</v>
      </c>
      <c r="R58" s="109">
        <v>1.7021166666666667</v>
      </c>
      <c r="S58" s="110">
        <v>3253685</v>
      </c>
      <c r="T58" s="110">
        <v>2750000</v>
      </c>
      <c r="U58" s="109">
        <v>1.1831581818181818</v>
      </c>
      <c r="V58" s="110">
        <v>3683755</v>
      </c>
      <c r="W58" s="110">
        <v>2750000</v>
      </c>
      <c r="X58" s="109">
        <v>1.3395472727272728</v>
      </c>
      <c r="Y58" s="110">
        <v>4361165</v>
      </c>
      <c r="Z58" s="110">
        <v>2500000</v>
      </c>
      <c r="AA58" s="109">
        <v>1.7444660000000001</v>
      </c>
      <c r="AB58" s="110">
        <v>4965080</v>
      </c>
      <c r="AC58" s="110">
        <v>2600000</v>
      </c>
      <c r="AD58" s="109">
        <v>1.9096461538461538</v>
      </c>
      <c r="AE58" s="110">
        <v>2883455</v>
      </c>
      <c r="AF58" s="110">
        <v>2800000</v>
      </c>
      <c r="AG58" s="109">
        <v>1.0298053571428571</v>
      </c>
      <c r="AH58" s="110">
        <v>3028315</v>
      </c>
      <c r="AI58" s="110">
        <v>2800000</v>
      </c>
      <c r="AJ58" s="109">
        <v>1.0815410714285714</v>
      </c>
      <c r="AK58" s="110">
        <v>4361235</v>
      </c>
      <c r="AL58" s="110">
        <v>3200000</v>
      </c>
      <c r="AM58" s="109">
        <v>1.3628859375</v>
      </c>
      <c r="AN58" s="110">
        <v>3019960</v>
      </c>
      <c r="AO58" s="110">
        <v>3000000</v>
      </c>
      <c r="AP58" s="109">
        <v>1.0066533333333334</v>
      </c>
      <c r="AQ58" s="110">
        <v>4585620</v>
      </c>
      <c r="AR58" s="110">
        <v>3200000</v>
      </c>
      <c r="AS58" s="109">
        <v>1.43300625</v>
      </c>
      <c r="AT58" s="110">
        <v>2536390</v>
      </c>
      <c r="AU58" s="110">
        <v>3600000</v>
      </c>
      <c r="AV58" s="109">
        <v>0.70455277777777781</v>
      </c>
      <c r="AW58" s="111">
        <v>2849970</v>
      </c>
      <c r="AX58" s="111">
        <v>3850000</v>
      </c>
      <c r="AY58" s="112">
        <v>0.74025194805194805</v>
      </c>
      <c r="AZ58" s="111">
        <v>3371815</v>
      </c>
      <c r="BA58" s="111">
        <v>3850000</v>
      </c>
      <c r="BB58" s="112">
        <f t="shared" si="9"/>
        <v>0.87579610389610385</v>
      </c>
      <c r="BC58" s="92">
        <f>VLOOKUP(C58,'[1]PM SELL-OUT JUNE 202 SUMMARY'!$D$9:$H$519,4,FALSE)</f>
        <v>1069105</v>
      </c>
      <c r="BD58" s="92">
        <f>VLOOKUP(C58,'[1]PM SELL-OUT JUNE 202 SUMMARY'!$D$9:$H$519,5,FALSE)</f>
        <v>3550000</v>
      </c>
      <c r="BE58" s="93">
        <f t="shared" si="3"/>
        <v>0.30115633802816899</v>
      </c>
      <c r="BF58" s="113">
        <f t="shared" si="10"/>
        <v>8758175</v>
      </c>
      <c r="BG58" s="114">
        <f t="shared" si="13"/>
        <v>2919391.6666666665</v>
      </c>
      <c r="BH58" s="115">
        <f t="shared" si="11"/>
        <v>20724990</v>
      </c>
      <c r="BI58" s="110">
        <f t="shared" si="14"/>
        <v>3454165</v>
      </c>
      <c r="BJ58" s="115"/>
      <c r="BK58" s="110"/>
      <c r="BL58" s="117">
        <f t="shared" si="15"/>
        <v>4617129.6275633974</v>
      </c>
      <c r="BM58" s="118">
        <v>3550000</v>
      </c>
      <c r="BN58" s="119"/>
      <c r="BO58" s="127">
        <v>3683755</v>
      </c>
      <c r="BP58" s="121">
        <f t="shared" si="16"/>
        <v>5.1617678689406671E-2</v>
      </c>
      <c r="BQ58" s="161"/>
      <c r="BR58" s="123"/>
      <c r="BS58" s="124" t="e">
        <f t="shared" si="12"/>
        <v>#DIV/0!</v>
      </c>
      <c r="BT58" s="165">
        <f t="shared" si="17"/>
        <v>3668610.3235575156</v>
      </c>
    </row>
    <row r="59" spans="1:72" s="125" customFormat="1">
      <c r="A59" s="105" t="s">
        <v>41</v>
      </c>
      <c r="B59" s="105"/>
      <c r="C59" s="162" t="s">
        <v>101</v>
      </c>
      <c r="D59" s="107">
        <v>165060</v>
      </c>
      <c r="E59" s="107">
        <v>450000</v>
      </c>
      <c r="F59" s="108"/>
      <c r="G59" s="107">
        <v>839370</v>
      </c>
      <c r="H59" s="107">
        <v>500000</v>
      </c>
      <c r="I59" s="108">
        <v>1.6787399999999999</v>
      </c>
      <c r="J59" s="107">
        <v>1120110</v>
      </c>
      <c r="K59" s="107">
        <v>500000</v>
      </c>
      <c r="L59" s="108">
        <v>2.2402199999999999</v>
      </c>
      <c r="M59" s="107">
        <v>2542830</v>
      </c>
      <c r="N59" s="107">
        <v>700000</v>
      </c>
      <c r="O59" s="109">
        <v>3.6326142857142858</v>
      </c>
      <c r="P59" s="110">
        <v>2852605</v>
      </c>
      <c r="Q59" s="110">
        <v>900000</v>
      </c>
      <c r="R59" s="109">
        <v>3.1695611111111113</v>
      </c>
      <c r="S59" s="110">
        <v>1226910</v>
      </c>
      <c r="T59" s="110">
        <v>1050000</v>
      </c>
      <c r="U59" s="109">
        <v>1.1684857142857143</v>
      </c>
      <c r="V59" s="110">
        <v>1023845</v>
      </c>
      <c r="W59" s="110">
        <v>1050000</v>
      </c>
      <c r="X59" s="109">
        <v>0.97509047619047606</v>
      </c>
      <c r="Y59" s="110">
        <v>1433520</v>
      </c>
      <c r="Z59" s="110">
        <v>950000</v>
      </c>
      <c r="AA59" s="109">
        <v>1.5089684210526315</v>
      </c>
      <c r="AB59" s="110">
        <v>452330</v>
      </c>
      <c r="AC59" s="110">
        <v>1000000</v>
      </c>
      <c r="AD59" s="109">
        <v>0.45233000000000001</v>
      </c>
      <c r="AE59" s="110">
        <v>739200</v>
      </c>
      <c r="AF59" s="110">
        <v>850000</v>
      </c>
      <c r="AG59" s="109">
        <v>0.86964705882352955</v>
      </c>
      <c r="AH59" s="110">
        <v>900175</v>
      </c>
      <c r="AI59" s="110">
        <v>800000</v>
      </c>
      <c r="AJ59" s="109">
        <v>1.1252187499999999</v>
      </c>
      <c r="AK59" s="110">
        <v>411735</v>
      </c>
      <c r="AL59" s="110">
        <v>900000</v>
      </c>
      <c r="AM59" s="109">
        <v>0.45748333333333341</v>
      </c>
      <c r="AN59" s="110">
        <v>729290</v>
      </c>
      <c r="AO59" s="110">
        <v>800000</v>
      </c>
      <c r="AP59" s="109">
        <v>0.91161250000000005</v>
      </c>
      <c r="AQ59" s="110">
        <v>830450</v>
      </c>
      <c r="AR59" s="110">
        <v>800000</v>
      </c>
      <c r="AS59" s="109">
        <v>1.0380625000000001</v>
      </c>
      <c r="AT59" s="110">
        <v>1668430</v>
      </c>
      <c r="AU59" s="110">
        <v>800000</v>
      </c>
      <c r="AV59" s="109">
        <v>2.0855375</v>
      </c>
      <c r="AW59" s="111">
        <v>1934075</v>
      </c>
      <c r="AX59" s="111">
        <v>900000</v>
      </c>
      <c r="AY59" s="112">
        <v>2.1489722222222221</v>
      </c>
      <c r="AZ59" s="111">
        <v>1833025</v>
      </c>
      <c r="BA59" s="111">
        <v>1100000</v>
      </c>
      <c r="BB59" s="112">
        <f t="shared" si="9"/>
        <v>1.6663863636363636</v>
      </c>
      <c r="BC59" s="92">
        <f>VLOOKUP(C59,'[1]PM SELL-OUT JUNE 202 SUMMARY'!$D$9:$H$519,4,FALSE)</f>
        <v>712200</v>
      </c>
      <c r="BD59" s="92">
        <f>VLOOKUP(C59,'[1]PM SELL-OUT JUNE 202 SUMMARY'!$D$9:$H$519,5,FALSE)</f>
        <v>1200000</v>
      </c>
      <c r="BE59" s="93">
        <f t="shared" si="3"/>
        <v>0.59350000000000003</v>
      </c>
      <c r="BF59" s="113">
        <f t="shared" si="10"/>
        <v>5435530</v>
      </c>
      <c r="BG59" s="114">
        <f t="shared" si="13"/>
        <v>1811843.3333333333</v>
      </c>
      <c r="BH59" s="115">
        <f t="shared" si="11"/>
        <v>7407005</v>
      </c>
      <c r="BI59" s="110">
        <f t="shared" si="14"/>
        <v>1234500.8333333333</v>
      </c>
      <c r="BJ59" s="116"/>
      <c r="BK59" s="107"/>
      <c r="BL59" s="117">
        <f t="shared" si="15"/>
        <v>1283262.6175010682</v>
      </c>
      <c r="BM59" s="118">
        <v>1200000</v>
      </c>
      <c r="BN59" s="119"/>
      <c r="BO59" s="120">
        <v>1023845</v>
      </c>
      <c r="BP59" s="121">
        <f t="shared" si="16"/>
        <v>1.434636729037506E-2</v>
      </c>
      <c r="BQ59" s="161"/>
      <c r="BR59" s="123"/>
      <c r="BS59" s="124" t="e">
        <f t="shared" si="12"/>
        <v>#DIV/0!</v>
      </c>
      <c r="BT59" s="165">
        <f t="shared" si="17"/>
        <v>1338362.9460419337</v>
      </c>
    </row>
    <row r="60" spans="1:72" s="128" customFormat="1">
      <c r="A60" s="105"/>
      <c r="B60" s="105"/>
      <c r="C60" s="162" t="s">
        <v>102</v>
      </c>
      <c r="D60" s="107"/>
      <c r="E60" s="107"/>
      <c r="F60" s="108"/>
      <c r="G60" s="107"/>
      <c r="H60" s="107"/>
      <c r="I60" s="108"/>
      <c r="J60" s="107"/>
      <c r="K60" s="107"/>
      <c r="L60" s="108"/>
      <c r="M60" s="107"/>
      <c r="N60" s="107"/>
      <c r="O60" s="109"/>
      <c r="P60" s="110"/>
      <c r="Q60" s="110"/>
      <c r="R60" s="109"/>
      <c r="S60" s="110"/>
      <c r="T60" s="110"/>
      <c r="U60" s="109"/>
      <c r="V60" s="110"/>
      <c r="W60" s="110"/>
      <c r="X60" s="109"/>
      <c r="Y60" s="110"/>
      <c r="Z60" s="110"/>
      <c r="AA60" s="109"/>
      <c r="AB60" s="110"/>
      <c r="AC60" s="110"/>
      <c r="AD60" s="109"/>
      <c r="AE60" s="110"/>
      <c r="AF60" s="110"/>
      <c r="AG60" s="109"/>
      <c r="AH60" s="110"/>
      <c r="AI60" s="110"/>
      <c r="AJ60" s="109"/>
      <c r="AK60" s="110"/>
      <c r="AL60" s="110"/>
      <c r="AM60" s="109"/>
      <c r="AN60" s="110"/>
      <c r="AO60" s="110"/>
      <c r="AP60" s="109"/>
      <c r="AQ60" s="110"/>
      <c r="AR60" s="110"/>
      <c r="AS60" s="109"/>
      <c r="AT60" s="110"/>
      <c r="AU60" s="110"/>
      <c r="AV60" s="109"/>
      <c r="AW60" s="111"/>
      <c r="AX60" s="111"/>
      <c r="AY60" s="112"/>
      <c r="AZ60" s="111">
        <v>63885</v>
      </c>
      <c r="BA60" s="111">
        <v>320000</v>
      </c>
      <c r="BB60" s="112">
        <f t="shared" si="9"/>
        <v>0.19964062499999999</v>
      </c>
      <c r="BC60" s="92">
        <f>VLOOKUP(C60,'[1]PM SELL-OUT JUNE 202 SUMMARY'!$D$9:$H$519,4,FALSE)</f>
        <v>206165</v>
      </c>
      <c r="BD60" s="92">
        <f>VLOOKUP(C60,'[1]PM SELL-OUT JUNE 202 SUMMARY'!$D$9:$H$519,5,FALSE)</f>
        <v>600000</v>
      </c>
      <c r="BE60" s="93">
        <f t="shared" si="3"/>
        <v>0.34360833333333335</v>
      </c>
      <c r="BF60" s="113">
        <f t="shared" si="10"/>
        <v>63885</v>
      </c>
      <c r="BG60" s="114"/>
      <c r="BH60" s="115">
        <f t="shared" si="11"/>
        <v>63885</v>
      </c>
      <c r="BI60" s="110"/>
      <c r="BJ60" s="116"/>
      <c r="BK60" s="107"/>
      <c r="BL60" s="117"/>
      <c r="BM60" s="118">
        <v>600000</v>
      </c>
      <c r="BN60" s="119"/>
      <c r="BO60" s="120"/>
      <c r="BP60" s="121"/>
      <c r="BQ60" s="161"/>
      <c r="BR60" s="123"/>
      <c r="BS60" s="124" t="e">
        <f t="shared" si="12"/>
        <v>#DIV/0!</v>
      </c>
      <c r="BT60" s="165" t="e">
        <f t="shared" si="17"/>
        <v>#DIV/0!</v>
      </c>
    </row>
    <row r="61" spans="1:72" s="125" customFormat="1">
      <c r="A61" s="126" t="s">
        <v>89</v>
      </c>
      <c r="B61" s="105"/>
      <c r="C61" s="162" t="s">
        <v>103</v>
      </c>
      <c r="D61" s="110">
        <v>28195</v>
      </c>
      <c r="E61" s="110">
        <v>450000</v>
      </c>
      <c r="F61" s="109"/>
      <c r="G61" s="110">
        <v>85380</v>
      </c>
      <c r="H61" s="110">
        <v>327586</v>
      </c>
      <c r="I61" s="109">
        <v>0.26063384882137819</v>
      </c>
      <c r="J61" s="110"/>
      <c r="K61" s="110">
        <v>275806</v>
      </c>
      <c r="L61" s="109">
        <v>0</v>
      </c>
      <c r="M61" s="110"/>
      <c r="N61" s="110"/>
      <c r="O61" s="109" t="e">
        <v>#DIV/0!</v>
      </c>
      <c r="P61" s="110"/>
      <c r="Q61" s="110"/>
      <c r="R61" s="109" t="e">
        <v>#DIV/0!</v>
      </c>
      <c r="S61" s="110"/>
      <c r="T61" s="110"/>
      <c r="U61" s="109" t="e">
        <v>#DIV/0!</v>
      </c>
      <c r="V61" s="110"/>
      <c r="W61" s="110"/>
      <c r="X61" s="109" t="e">
        <v>#DIV/0!</v>
      </c>
      <c r="Y61" s="110">
        <v>0</v>
      </c>
      <c r="Z61" s="110">
        <v>500000</v>
      </c>
      <c r="AA61" s="109">
        <v>0</v>
      </c>
      <c r="AB61" s="110">
        <v>0</v>
      </c>
      <c r="AC61" s="110">
        <v>500000</v>
      </c>
      <c r="AD61" s="109">
        <v>0</v>
      </c>
      <c r="AE61" s="110">
        <v>528350</v>
      </c>
      <c r="AF61" s="110">
        <v>500000</v>
      </c>
      <c r="AG61" s="109">
        <v>1.0567</v>
      </c>
      <c r="AH61" s="110">
        <v>110775</v>
      </c>
      <c r="AI61" s="110">
        <v>500000</v>
      </c>
      <c r="AJ61" s="109">
        <v>0.22155000000000002</v>
      </c>
      <c r="AK61" s="110"/>
      <c r="AL61" s="110">
        <v>500000</v>
      </c>
      <c r="AM61" s="109">
        <v>0</v>
      </c>
      <c r="AN61" s="110">
        <v>0</v>
      </c>
      <c r="AO61" s="110">
        <v>550000</v>
      </c>
      <c r="AP61" s="109">
        <v>0</v>
      </c>
      <c r="AQ61" s="110"/>
      <c r="AR61" s="110"/>
      <c r="AS61" s="109" t="e">
        <v>#DIV/0!</v>
      </c>
      <c r="AT61" s="110"/>
      <c r="AU61" s="110"/>
      <c r="AV61" s="109" t="e">
        <v>#DIV/0!</v>
      </c>
      <c r="AW61" s="111"/>
      <c r="AX61" s="111"/>
      <c r="AY61" s="112" t="e">
        <v>#DIV/0!</v>
      </c>
      <c r="AZ61" s="111"/>
      <c r="BA61" s="111"/>
      <c r="BB61" s="112" t="e">
        <f t="shared" si="9"/>
        <v>#DIV/0!</v>
      </c>
      <c r="BC61" s="92" t="e">
        <f>VLOOKUP(C61,'[1]PM SELL-OUT JUNE 202 SUMMARY'!$D$9:$H$519,4,FALSE)</f>
        <v>#N/A</v>
      </c>
      <c r="BD61" s="92" t="e">
        <f>VLOOKUP(C61,'[1]PM SELL-OUT JUNE 202 SUMMARY'!$D$9:$H$519,5,FALSE)</f>
        <v>#N/A</v>
      </c>
      <c r="BE61" s="93" t="e">
        <f t="shared" si="3"/>
        <v>#N/A</v>
      </c>
      <c r="BF61" s="113">
        <f t="shared" si="10"/>
        <v>0</v>
      </c>
      <c r="BG61" s="114">
        <f t="shared" ref="BG61:BG124" si="18">BF61/3</f>
        <v>0</v>
      </c>
      <c r="BH61" s="115">
        <f t="shared" si="11"/>
        <v>0</v>
      </c>
      <c r="BI61" s="110">
        <f t="shared" ref="BI61:BI124" si="19">BH61/6</f>
        <v>0</v>
      </c>
      <c r="BJ61" s="115"/>
      <c r="BK61" s="110"/>
      <c r="BL61" s="117">
        <f t="shared" ref="BL61:BL89" si="20">BK$140*BP61</f>
        <v>0</v>
      </c>
      <c r="BM61" s="118"/>
      <c r="BN61" s="119"/>
      <c r="BO61" s="127"/>
      <c r="BP61" s="121">
        <f t="shared" ref="BP61:BP89" si="21">BO61/BO$140</f>
        <v>0</v>
      </c>
      <c r="BQ61" s="161"/>
      <c r="BR61" s="123"/>
      <c r="BS61" s="124" t="e">
        <f t="shared" si="12"/>
        <v>#DIV/0!</v>
      </c>
      <c r="BT61" s="165">
        <f t="shared" si="17"/>
        <v>0</v>
      </c>
    </row>
    <row r="62" spans="1:72" s="128" customFormat="1">
      <c r="A62" s="105" t="s">
        <v>41</v>
      </c>
      <c r="B62" s="105"/>
      <c r="C62" s="106" t="s">
        <v>104</v>
      </c>
      <c r="D62" s="107"/>
      <c r="E62" s="107"/>
      <c r="F62" s="108"/>
      <c r="G62" s="107"/>
      <c r="H62" s="107"/>
      <c r="I62" s="108"/>
      <c r="J62" s="107"/>
      <c r="K62" s="107"/>
      <c r="L62" s="108"/>
      <c r="M62" s="107"/>
      <c r="N62" s="107"/>
      <c r="O62" s="109"/>
      <c r="P62" s="110"/>
      <c r="Q62" s="110"/>
      <c r="R62" s="109"/>
      <c r="S62" s="110"/>
      <c r="T62" s="110"/>
      <c r="U62" s="109"/>
      <c r="V62" s="110"/>
      <c r="W62" s="110"/>
      <c r="X62" s="109"/>
      <c r="Y62" s="110"/>
      <c r="Z62" s="110"/>
      <c r="AA62" s="109"/>
      <c r="AB62" s="110"/>
      <c r="AC62" s="110"/>
      <c r="AD62" s="109"/>
      <c r="AE62" s="110"/>
      <c r="AF62" s="110"/>
      <c r="AG62" s="109"/>
      <c r="AH62" s="110"/>
      <c r="AI62" s="110"/>
      <c r="AJ62" s="109"/>
      <c r="AK62" s="110"/>
      <c r="AL62" s="110"/>
      <c r="AM62" s="109"/>
      <c r="AN62" s="110">
        <v>148670</v>
      </c>
      <c r="AO62" s="110">
        <v>266129</v>
      </c>
      <c r="AP62" s="109">
        <v>0.55863885559258852</v>
      </c>
      <c r="AQ62" s="110">
        <v>94985</v>
      </c>
      <c r="AR62" s="110">
        <v>550000</v>
      </c>
      <c r="AS62" s="109">
        <v>0.17269999999999999</v>
      </c>
      <c r="AT62" s="110">
        <v>576015</v>
      </c>
      <c r="AU62" s="110">
        <v>550000</v>
      </c>
      <c r="AV62" s="109">
        <v>1.0472999999999999</v>
      </c>
      <c r="AW62" s="111">
        <v>943255</v>
      </c>
      <c r="AX62" s="111">
        <v>750000</v>
      </c>
      <c r="AY62" s="112">
        <v>1.2576733333333334</v>
      </c>
      <c r="AZ62" s="111">
        <v>1005030</v>
      </c>
      <c r="BA62" s="111">
        <v>750000</v>
      </c>
      <c r="BB62" s="112">
        <f t="shared" si="9"/>
        <v>1.3400399999999999</v>
      </c>
      <c r="BC62" s="92">
        <f>VLOOKUP(C62,'[1]PM SELL-OUT JUNE 202 SUMMARY'!$D$9:$H$519,4,FALSE)</f>
        <v>596905</v>
      </c>
      <c r="BD62" s="92">
        <f>VLOOKUP(C62,'[1]PM SELL-OUT JUNE 202 SUMMARY'!$D$9:$H$519,5,FALSE)</f>
        <v>650000</v>
      </c>
      <c r="BE62" s="93">
        <f t="shared" si="3"/>
        <v>0.91831538461538464</v>
      </c>
      <c r="BF62" s="113">
        <f t="shared" si="10"/>
        <v>2524300</v>
      </c>
      <c r="BG62" s="114">
        <f t="shared" si="18"/>
        <v>841433.33333333337</v>
      </c>
      <c r="BH62" s="115">
        <f t="shared" si="11"/>
        <v>2767955</v>
      </c>
      <c r="BI62" s="110">
        <f t="shared" si="19"/>
        <v>461325.83333333331</v>
      </c>
      <c r="BJ62" s="116"/>
      <c r="BK62" s="107"/>
      <c r="BL62" s="117">
        <f t="shared" si="20"/>
        <v>0</v>
      </c>
      <c r="BM62" s="118">
        <v>550000</v>
      </c>
      <c r="BN62" s="119"/>
      <c r="BO62" s="127"/>
      <c r="BP62" s="121">
        <f t="shared" si="21"/>
        <v>0</v>
      </c>
      <c r="BQ62" s="161"/>
      <c r="BR62" s="123"/>
      <c r="BS62" s="124" t="e">
        <f t="shared" si="12"/>
        <v>#DIV/0!</v>
      </c>
      <c r="BT62" s="165">
        <f t="shared" si="17"/>
        <v>434253.05555555556</v>
      </c>
    </row>
    <row r="63" spans="1:72" s="128" customFormat="1">
      <c r="A63" s="105" t="s">
        <v>89</v>
      </c>
      <c r="B63" s="105"/>
      <c r="C63" s="106" t="s">
        <v>105</v>
      </c>
      <c r="D63" s="107"/>
      <c r="E63" s="107"/>
      <c r="F63" s="108"/>
      <c r="G63" s="107"/>
      <c r="H63" s="107"/>
      <c r="I63" s="108"/>
      <c r="J63" s="107"/>
      <c r="K63" s="107"/>
      <c r="L63" s="108"/>
      <c r="M63" s="107"/>
      <c r="N63" s="107"/>
      <c r="O63" s="109"/>
      <c r="P63" s="110"/>
      <c r="Q63" s="110"/>
      <c r="R63" s="109"/>
      <c r="S63" s="110">
        <v>15795</v>
      </c>
      <c r="T63" s="110">
        <v>91667</v>
      </c>
      <c r="U63" s="109">
        <v>0.17230846433285696</v>
      </c>
      <c r="V63" s="110">
        <v>376210</v>
      </c>
      <c r="W63" s="110">
        <v>500000</v>
      </c>
      <c r="X63" s="109">
        <v>0.75242000000000009</v>
      </c>
      <c r="Y63" s="110">
        <v>632765</v>
      </c>
      <c r="Z63" s="110">
        <v>500000</v>
      </c>
      <c r="AA63" s="109">
        <v>1.26553</v>
      </c>
      <c r="AB63" s="110">
        <v>372830</v>
      </c>
      <c r="AC63" s="110">
        <v>500000</v>
      </c>
      <c r="AD63" s="109">
        <v>0.7456600000000001</v>
      </c>
      <c r="AE63" s="110">
        <v>534115</v>
      </c>
      <c r="AF63" s="110">
        <v>500000</v>
      </c>
      <c r="AG63" s="109">
        <v>1.06823</v>
      </c>
      <c r="AH63" s="110">
        <v>450935</v>
      </c>
      <c r="AI63" s="110">
        <v>500000</v>
      </c>
      <c r="AJ63" s="109">
        <v>0.90187000000000006</v>
      </c>
      <c r="AK63" s="110">
        <v>641065</v>
      </c>
      <c r="AL63" s="110">
        <v>500000</v>
      </c>
      <c r="AM63" s="109">
        <v>1.28213</v>
      </c>
      <c r="AN63" s="110">
        <v>648485</v>
      </c>
      <c r="AO63" s="110">
        <v>550000</v>
      </c>
      <c r="AP63" s="109">
        <v>1.1790636363636364</v>
      </c>
      <c r="AQ63" s="110">
        <v>695880</v>
      </c>
      <c r="AR63" s="110">
        <v>600000</v>
      </c>
      <c r="AS63" s="109">
        <v>1.1597999999999999</v>
      </c>
      <c r="AT63" s="110">
        <v>738975</v>
      </c>
      <c r="AU63" s="110">
        <v>600000</v>
      </c>
      <c r="AV63" s="109">
        <v>1.231625</v>
      </c>
      <c r="AW63" s="111">
        <v>916640</v>
      </c>
      <c r="AX63" s="111">
        <v>750000</v>
      </c>
      <c r="AY63" s="112">
        <v>1.2221866666666668</v>
      </c>
      <c r="AZ63" s="111">
        <v>990335</v>
      </c>
      <c r="BA63" s="111">
        <v>750000</v>
      </c>
      <c r="BB63" s="112">
        <f t="shared" si="9"/>
        <v>1.3204466666666668</v>
      </c>
      <c r="BC63" s="92">
        <f>VLOOKUP(C63,'[1]PM SELL-OUT JUNE 202 SUMMARY'!$D$9:$H$519,4,FALSE)</f>
        <v>647385</v>
      </c>
      <c r="BD63" s="92">
        <f>VLOOKUP(C63,'[1]PM SELL-OUT JUNE 202 SUMMARY'!$D$9:$H$519,5,FALSE)</f>
        <v>650000</v>
      </c>
      <c r="BE63" s="93">
        <f t="shared" si="3"/>
        <v>0.99597692307692309</v>
      </c>
      <c r="BF63" s="113">
        <f t="shared" si="10"/>
        <v>2645950</v>
      </c>
      <c r="BG63" s="114">
        <f t="shared" si="18"/>
        <v>881983.33333333337</v>
      </c>
      <c r="BH63" s="115">
        <f t="shared" si="11"/>
        <v>4631380</v>
      </c>
      <c r="BI63" s="110">
        <f t="shared" si="19"/>
        <v>771896.66666666663</v>
      </c>
      <c r="BJ63" s="116"/>
      <c r="BK63" s="107"/>
      <c r="BL63" s="117">
        <f t="shared" si="20"/>
        <v>471532.53600894357</v>
      </c>
      <c r="BM63" s="118">
        <v>650000</v>
      </c>
      <c r="BN63" s="119"/>
      <c r="BO63" s="120">
        <v>376210</v>
      </c>
      <c r="BP63" s="121">
        <f t="shared" si="21"/>
        <v>5.2715468047526736E-3</v>
      </c>
      <c r="BQ63" s="161"/>
      <c r="BR63" s="123"/>
      <c r="BS63" s="124" t="e">
        <f t="shared" si="12"/>
        <v>#DIV/0!</v>
      </c>
      <c r="BT63" s="165">
        <f t="shared" si="17"/>
        <v>625405.63400223595</v>
      </c>
    </row>
    <row r="64" spans="1:72" s="128" customFormat="1">
      <c r="A64" s="126" t="s">
        <v>66</v>
      </c>
      <c r="B64" s="105" t="s">
        <v>85</v>
      </c>
      <c r="C64" s="162" t="s">
        <v>106</v>
      </c>
      <c r="D64" s="110">
        <v>1137290</v>
      </c>
      <c r="E64" s="110">
        <v>1100000</v>
      </c>
      <c r="F64" s="109"/>
      <c r="G64" s="110">
        <v>1090200</v>
      </c>
      <c r="H64" s="110">
        <v>1050000</v>
      </c>
      <c r="I64" s="109">
        <v>1.0382857142857143</v>
      </c>
      <c r="J64" s="110">
        <v>1353425</v>
      </c>
      <c r="K64" s="110">
        <v>1300000</v>
      </c>
      <c r="L64" s="109">
        <v>1.0410961538461538</v>
      </c>
      <c r="M64" s="110">
        <v>4027185</v>
      </c>
      <c r="N64" s="110">
        <v>1400000</v>
      </c>
      <c r="O64" s="109">
        <v>2.8765607142857141</v>
      </c>
      <c r="P64" s="110">
        <v>2528675</v>
      </c>
      <c r="Q64" s="110">
        <v>1600000</v>
      </c>
      <c r="R64" s="109">
        <v>1.5804218750000001</v>
      </c>
      <c r="S64" s="110">
        <v>1771625</v>
      </c>
      <c r="T64" s="110">
        <v>1650000</v>
      </c>
      <c r="U64" s="109">
        <v>1.0737121212121212</v>
      </c>
      <c r="V64" s="110">
        <v>1670335</v>
      </c>
      <c r="W64" s="110">
        <v>1650000</v>
      </c>
      <c r="X64" s="109">
        <v>1.0123242424242425</v>
      </c>
      <c r="Y64" s="110">
        <v>1540635</v>
      </c>
      <c r="Z64" s="110">
        <v>1500000</v>
      </c>
      <c r="AA64" s="109">
        <v>1.0270900000000001</v>
      </c>
      <c r="AB64" s="110">
        <v>925050</v>
      </c>
      <c r="AC64" s="110">
        <v>1500000</v>
      </c>
      <c r="AD64" s="109">
        <v>0.61670000000000003</v>
      </c>
      <c r="AE64" s="110">
        <v>1358915</v>
      </c>
      <c r="AF64" s="110">
        <v>1250000</v>
      </c>
      <c r="AG64" s="109">
        <v>1.087132</v>
      </c>
      <c r="AH64" s="110">
        <v>862570</v>
      </c>
      <c r="AI64" s="110">
        <v>1250000</v>
      </c>
      <c r="AJ64" s="109">
        <v>0.690056</v>
      </c>
      <c r="AK64" s="110">
        <v>411125</v>
      </c>
      <c r="AL64" s="110">
        <v>1300000</v>
      </c>
      <c r="AM64" s="109">
        <v>0.31624999999999998</v>
      </c>
      <c r="AN64" s="110">
        <v>776670</v>
      </c>
      <c r="AO64" s="110">
        <v>1250000</v>
      </c>
      <c r="AP64" s="109">
        <v>0.621336</v>
      </c>
      <c r="AQ64" s="110">
        <v>654805</v>
      </c>
      <c r="AR64" s="110">
        <v>920000</v>
      </c>
      <c r="AS64" s="109">
        <v>0.71174456521739127</v>
      </c>
      <c r="AT64" s="110">
        <v>914745</v>
      </c>
      <c r="AU64" s="110">
        <v>800000</v>
      </c>
      <c r="AV64" s="109">
        <v>1.1434312499999999</v>
      </c>
      <c r="AW64" s="111">
        <v>1973685</v>
      </c>
      <c r="AX64" s="111">
        <v>900000</v>
      </c>
      <c r="AY64" s="112">
        <v>2.1929833333333333</v>
      </c>
      <c r="AZ64" s="111">
        <v>1705040</v>
      </c>
      <c r="BA64" s="111">
        <v>1050000</v>
      </c>
      <c r="BB64" s="112">
        <f t="shared" si="9"/>
        <v>1.623847619047619</v>
      </c>
      <c r="BC64" s="92">
        <f>VLOOKUP(C64,'[1]PM SELL-OUT JUNE 202 SUMMARY'!$D$9:$H$519,4,FALSE)</f>
        <v>1019415</v>
      </c>
      <c r="BD64" s="92">
        <f>VLOOKUP(C64,'[1]PM SELL-OUT JUNE 202 SUMMARY'!$D$9:$H$519,5,FALSE)</f>
        <v>1150000</v>
      </c>
      <c r="BE64" s="93">
        <f t="shared" si="3"/>
        <v>0.88644782608695649</v>
      </c>
      <c r="BF64" s="113">
        <f t="shared" si="10"/>
        <v>4593470</v>
      </c>
      <c r="BG64" s="114">
        <f t="shared" si="18"/>
        <v>1531156.6666666667</v>
      </c>
      <c r="BH64" s="115">
        <f t="shared" si="11"/>
        <v>6436070</v>
      </c>
      <c r="BI64" s="110">
        <f t="shared" si="19"/>
        <v>1072678.3333333333</v>
      </c>
      <c r="BJ64" s="115"/>
      <c r="BK64" s="110"/>
      <c r="BL64" s="117">
        <f t="shared" si="20"/>
        <v>2093557.5836221757</v>
      </c>
      <c r="BM64" s="118">
        <v>1050000</v>
      </c>
      <c r="BN64" s="119"/>
      <c r="BO64" s="127">
        <v>1670335</v>
      </c>
      <c r="BP64" s="121">
        <f t="shared" si="21"/>
        <v>2.3405143755127606E-2</v>
      </c>
      <c r="BQ64" s="161"/>
      <c r="BR64" s="123"/>
      <c r="BS64" s="124" t="e">
        <f t="shared" si="12"/>
        <v>#DIV/0!</v>
      </c>
      <c r="BT64" s="165">
        <f t="shared" si="17"/>
        <v>1591931.8959055441</v>
      </c>
    </row>
    <row r="65" spans="1:72" s="125" customFormat="1">
      <c r="A65" s="126" t="s">
        <v>66</v>
      </c>
      <c r="B65" s="105" t="s">
        <v>85</v>
      </c>
      <c r="C65" s="162" t="s">
        <v>107</v>
      </c>
      <c r="D65" s="110">
        <v>866255</v>
      </c>
      <c r="E65" s="110">
        <v>950000</v>
      </c>
      <c r="F65" s="109"/>
      <c r="G65" s="110">
        <v>527020</v>
      </c>
      <c r="H65" s="110">
        <v>950000</v>
      </c>
      <c r="I65" s="109">
        <v>0.55475789473684212</v>
      </c>
      <c r="J65" s="110">
        <v>984710</v>
      </c>
      <c r="K65" s="110">
        <v>950000</v>
      </c>
      <c r="L65" s="109">
        <v>1.0365368421052632</v>
      </c>
      <c r="M65" s="110">
        <v>2510875</v>
      </c>
      <c r="N65" s="110">
        <v>1000000</v>
      </c>
      <c r="O65" s="109">
        <v>2.510875</v>
      </c>
      <c r="P65" s="110">
        <v>1270985</v>
      </c>
      <c r="Q65" s="110">
        <v>1250000</v>
      </c>
      <c r="R65" s="109">
        <v>1.016788</v>
      </c>
      <c r="S65" s="110">
        <v>281550</v>
      </c>
      <c r="T65" s="110">
        <v>201667</v>
      </c>
      <c r="U65" s="109">
        <v>1.3961133948538929</v>
      </c>
      <c r="V65" s="110">
        <v>811460</v>
      </c>
      <c r="W65" s="110">
        <v>550000</v>
      </c>
      <c r="X65" s="109">
        <v>1.4753818181818181</v>
      </c>
      <c r="Y65" s="110">
        <v>1099725</v>
      </c>
      <c r="Z65" s="110">
        <v>700000</v>
      </c>
      <c r="AA65" s="109">
        <v>1.5710357142857143</v>
      </c>
      <c r="AB65" s="110">
        <v>562525</v>
      </c>
      <c r="AC65" s="110">
        <v>800000</v>
      </c>
      <c r="AD65" s="109">
        <v>0.70315625000000004</v>
      </c>
      <c r="AE65" s="110">
        <v>376530</v>
      </c>
      <c r="AF65" s="110">
        <v>650000</v>
      </c>
      <c r="AG65" s="109">
        <v>0.57927692307692313</v>
      </c>
      <c r="AH65" s="110">
        <v>558310</v>
      </c>
      <c r="AI65" s="110">
        <v>600000</v>
      </c>
      <c r="AJ65" s="109">
        <v>0.93051666666666666</v>
      </c>
      <c r="AK65" s="110">
        <v>771575</v>
      </c>
      <c r="AL65" s="110">
        <v>700000</v>
      </c>
      <c r="AM65" s="109">
        <v>1.10225</v>
      </c>
      <c r="AN65" s="110">
        <v>508725</v>
      </c>
      <c r="AO65" s="110">
        <v>600000</v>
      </c>
      <c r="AP65" s="109">
        <v>0.84787500000000005</v>
      </c>
      <c r="AQ65" s="110">
        <v>456730</v>
      </c>
      <c r="AR65" s="110">
        <v>600000</v>
      </c>
      <c r="AS65" s="109">
        <v>0.76121666666666665</v>
      </c>
      <c r="AT65" s="110">
        <v>906250</v>
      </c>
      <c r="AU65" s="110">
        <v>650000</v>
      </c>
      <c r="AV65" s="109">
        <v>1.3942307692307692</v>
      </c>
      <c r="AW65" s="111">
        <v>1393975</v>
      </c>
      <c r="AX65" s="111">
        <v>800000</v>
      </c>
      <c r="AY65" s="112">
        <v>1.74246875</v>
      </c>
      <c r="AZ65" s="111">
        <v>1343605</v>
      </c>
      <c r="BA65" s="111">
        <v>1000000</v>
      </c>
      <c r="BB65" s="112">
        <f t="shared" si="9"/>
        <v>1.3436049999999999</v>
      </c>
      <c r="BC65" s="92">
        <f>VLOOKUP(C65,'[1]PM SELL-OUT JUNE 202 SUMMARY'!$D$9:$H$519,4,FALSE)</f>
        <v>926745</v>
      </c>
      <c r="BD65" s="92">
        <f>VLOOKUP(C65,'[1]PM SELL-OUT JUNE 202 SUMMARY'!$D$9:$H$519,5,FALSE)</f>
        <v>1050000</v>
      </c>
      <c r="BE65" s="93">
        <f t="shared" si="3"/>
        <v>0.88261428571428568</v>
      </c>
      <c r="BF65" s="113">
        <f t="shared" si="10"/>
        <v>3643830</v>
      </c>
      <c r="BG65" s="114">
        <f t="shared" si="18"/>
        <v>1214610</v>
      </c>
      <c r="BH65" s="115">
        <f t="shared" si="11"/>
        <v>5380860</v>
      </c>
      <c r="BI65" s="110">
        <f t="shared" si="19"/>
        <v>896810</v>
      </c>
      <c r="BJ65" s="115"/>
      <c r="BK65" s="110"/>
      <c r="BL65" s="117">
        <f t="shared" si="20"/>
        <v>1017064.3833758202</v>
      </c>
      <c r="BM65" s="118">
        <v>1000000</v>
      </c>
      <c r="BN65" s="119"/>
      <c r="BO65" s="127">
        <v>811460</v>
      </c>
      <c r="BP65" s="121">
        <f t="shared" si="21"/>
        <v>1.1370376572086347E-2</v>
      </c>
      <c r="BQ65" s="161"/>
      <c r="BR65" s="123"/>
      <c r="BS65" s="124" t="e">
        <f t="shared" si="12"/>
        <v>#DIV/0!</v>
      </c>
      <c r="BT65" s="165">
        <f t="shared" si="17"/>
        <v>984986.09584395506</v>
      </c>
    </row>
    <row r="66" spans="1:72" s="125" customFormat="1">
      <c r="A66" s="105" t="s">
        <v>91</v>
      </c>
      <c r="B66" s="105"/>
      <c r="C66" s="162" t="s">
        <v>108</v>
      </c>
      <c r="D66" s="107">
        <v>198045</v>
      </c>
      <c r="E66" s="107">
        <v>400000</v>
      </c>
      <c r="F66" s="108"/>
      <c r="G66" s="107">
        <v>154565</v>
      </c>
      <c r="H66" s="107">
        <v>500000</v>
      </c>
      <c r="I66" s="108">
        <v>0.30913000000000002</v>
      </c>
      <c r="J66" s="107">
        <v>602290</v>
      </c>
      <c r="K66" s="107">
        <v>500000</v>
      </c>
      <c r="L66" s="108">
        <v>1.20458</v>
      </c>
      <c r="M66" s="107">
        <v>1296460</v>
      </c>
      <c r="N66" s="107">
        <v>700000</v>
      </c>
      <c r="O66" s="109">
        <v>1.8520857142857143</v>
      </c>
      <c r="P66" s="110">
        <v>1521230</v>
      </c>
      <c r="Q66" s="110">
        <v>800000</v>
      </c>
      <c r="R66" s="109">
        <v>1.9015374999999999</v>
      </c>
      <c r="S66" s="110">
        <v>521605</v>
      </c>
      <c r="T66" s="110">
        <v>800000</v>
      </c>
      <c r="U66" s="109">
        <v>0.65200625000000001</v>
      </c>
      <c r="V66" s="110">
        <v>162265</v>
      </c>
      <c r="W66" s="110">
        <v>800000</v>
      </c>
      <c r="X66" s="109">
        <v>0.20283125000000002</v>
      </c>
      <c r="Y66" s="110">
        <v>446810</v>
      </c>
      <c r="Z66" s="110">
        <v>700000</v>
      </c>
      <c r="AA66" s="109">
        <v>0.63830000000000009</v>
      </c>
      <c r="AB66" s="110">
        <v>184470</v>
      </c>
      <c r="AC66" s="110">
        <v>700000</v>
      </c>
      <c r="AD66" s="109">
        <v>0.26352857142857145</v>
      </c>
      <c r="AE66" s="110">
        <v>217060</v>
      </c>
      <c r="AF66" s="110">
        <v>600000</v>
      </c>
      <c r="AG66" s="109">
        <v>0.36176666666666668</v>
      </c>
      <c r="AH66" s="110">
        <v>672995</v>
      </c>
      <c r="AI66" s="110">
        <v>600000</v>
      </c>
      <c r="AJ66" s="109">
        <v>1.1216583333333334</v>
      </c>
      <c r="AK66" s="110">
        <v>240550</v>
      </c>
      <c r="AL66" s="110">
        <v>550000</v>
      </c>
      <c r="AM66" s="109">
        <v>0.43736363636363634</v>
      </c>
      <c r="AN66" s="110">
        <v>336055</v>
      </c>
      <c r="AO66" s="110">
        <v>550000</v>
      </c>
      <c r="AP66" s="109">
        <v>0.61100909090909095</v>
      </c>
      <c r="AQ66" s="110">
        <v>216060</v>
      </c>
      <c r="AR66" s="110">
        <v>550000</v>
      </c>
      <c r="AS66" s="109">
        <v>0.39283636363636365</v>
      </c>
      <c r="AT66" s="110">
        <v>224455</v>
      </c>
      <c r="AU66" s="110">
        <v>550000</v>
      </c>
      <c r="AV66" s="109">
        <v>0.40810000000000002</v>
      </c>
      <c r="AW66" s="111">
        <v>798550</v>
      </c>
      <c r="AX66" s="111">
        <v>750000</v>
      </c>
      <c r="AY66" s="112">
        <v>1.0647333333333333</v>
      </c>
      <c r="AZ66" s="111">
        <v>761960</v>
      </c>
      <c r="BA66" s="111">
        <v>750000</v>
      </c>
      <c r="BB66" s="112">
        <f t="shared" si="9"/>
        <v>1.0159466666666668</v>
      </c>
      <c r="BC66" s="92">
        <f>VLOOKUP(C66,'[1]PM SELL-OUT JUNE 202 SUMMARY'!$D$9:$H$519,4,FALSE)</f>
        <v>537405</v>
      </c>
      <c r="BD66" s="92">
        <f>VLOOKUP(C66,'[1]PM SELL-OUT JUNE 202 SUMMARY'!$D$9:$H$519,5,FALSE)</f>
        <v>750000</v>
      </c>
      <c r="BE66" s="93">
        <f t="shared" si="3"/>
        <v>0.71653999999999995</v>
      </c>
      <c r="BF66" s="113">
        <f t="shared" si="10"/>
        <v>1784965</v>
      </c>
      <c r="BG66" s="114">
        <f t="shared" si="18"/>
        <v>594988.33333333337</v>
      </c>
      <c r="BH66" s="115">
        <f t="shared" si="11"/>
        <v>2577630</v>
      </c>
      <c r="BI66" s="110">
        <f t="shared" si="19"/>
        <v>429605</v>
      </c>
      <c r="BJ66" s="116"/>
      <c r="BK66" s="107"/>
      <c r="BL66" s="117">
        <f t="shared" si="20"/>
        <v>203379.03552667718</v>
      </c>
      <c r="BM66" s="118">
        <v>700000</v>
      </c>
      <c r="BN66" s="119"/>
      <c r="BO66" s="120">
        <v>162265</v>
      </c>
      <c r="BP66" s="121">
        <f t="shared" si="21"/>
        <v>2.2736969837941377E-3</v>
      </c>
      <c r="BQ66" s="161"/>
      <c r="BR66" s="123"/>
      <c r="BS66" s="124" t="e">
        <f t="shared" si="12"/>
        <v>#DIV/0!</v>
      </c>
      <c r="BT66" s="165">
        <f t="shared" si="17"/>
        <v>347559.34221500263</v>
      </c>
    </row>
    <row r="67" spans="1:72" s="125" customFormat="1">
      <c r="A67" s="126" t="s">
        <v>109</v>
      </c>
      <c r="B67" s="105" t="s">
        <v>110</v>
      </c>
      <c r="C67" s="106" t="s">
        <v>111</v>
      </c>
      <c r="D67" s="110"/>
      <c r="E67" s="110">
        <v>550000</v>
      </c>
      <c r="F67" s="109"/>
      <c r="G67" s="110">
        <v>47695</v>
      </c>
      <c r="H67" s="110">
        <v>124138</v>
      </c>
      <c r="I67" s="109">
        <v>0.3842095087724951</v>
      </c>
      <c r="J67" s="110">
        <v>299415</v>
      </c>
      <c r="K67" s="110">
        <v>450000</v>
      </c>
      <c r="L67" s="109">
        <v>0.66536666666666666</v>
      </c>
      <c r="M67" s="110">
        <v>1450530</v>
      </c>
      <c r="N67" s="110">
        <v>700000</v>
      </c>
      <c r="O67" s="109">
        <v>2.0721857142857143</v>
      </c>
      <c r="P67" s="110">
        <v>999900</v>
      </c>
      <c r="Q67" s="110">
        <v>750000</v>
      </c>
      <c r="R67" s="109">
        <v>1.3331999999999999</v>
      </c>
      <c r="S67" s="110">
        <v>612800</v>
      </c>
      <c r="T67" s="110">
        <v>800000</v>
      </c>
      <c r="U67" s="109">
        <v>0.76600000000000001</v>
      </c>
      <c r="V67" s="110">
        <v>417930</v>
      </c>
      <c r="W67" s="110">
        <v>800000</v>
      </c>
      <c r="X67" s="109">
        <v>0.52241250000000006</v>
      </c>
      <c r="Y67" s="110">
        <v>331145</v>
      </c>
      <c r="Z67" s="110">
        <v>700000</v>
      </c>
      <c r="AA67" s="109">
        <v>0.47306428571428571</v>
      </c>
      <c r="AB67" s="110">
        <v>418625</v>
      </c>
      <c r="AC67" s="110">
        <v>700000</v>
      </c>
      <c r="AD67" s="109">
        <v>0.59803571428571445</v>
      </c>
      <c r="AE67" s="110">
        <v>165670</v>
      </c>
      <c r="AF67" s="110">
        <v>500000</v>
      </c>
      <c r="AG67" s="109">
        <v>0.33134000000000002</v>
      </c>
      <c r="AH67" s="110">
        <v>488310</v>
      </c>
      <c r="AI67" s="110">
        <v>500000</v>
      </c>
      <c r="AJ67" s="109">
        <v>0.97662000000000004</v>
      </c>
      <c r="AK67" s="110">
        <v>659005</v>
      </c>
      <c r="AL67" s="110">
        <v>500000</v>
      </c>
      <c r="AM67" s="109">
        <v>1.3180099999999999</v>
      </c>
      <c r="AN67" s="110">
        <v>464530</v>
      </c>
      <c r="AO67" s="110">
        <v>550000</v>
      </c>
      <c r="AP67" s="109">
        <v>0.84460000000000002</v>
      </c>
      <c r="AQ67" s="110">
        <v>188965</v>
      </c>
      <c r="AR67" s="110">
        <v>550000</v>
      </c>
      <c r="AS67" s="109">
        <v>0.34357272727272725</v>
      </c>
      <c r="AT67" s="110">
        <v>655970</v>
      </c>
      <c r="AU67" s="110">
        <v>550000</v>
      </c>
      <c r="AV67" s="109">
        <v>1.1926727272727273</v>
      </c>
      <c r="AW67" s="111">
        <v>923835</v>
      </c>
      <c r="AX67" s="111">
        <v>750000</v>
      </c>
      <c r="AY67" s="112">
        <v>1.2317800000000001</v>
      </c>
      <c r="AZ67" s="111">
        <v>767550</v>
      </c>
      <c r="BA67" s="111">
        <v>750000</v>
      </c>
      <c r="BB67" s="112">
        <f t="shared" si="9"/>
        <v>1.0234000000000001</v>
      </c>
      <c r="BC67" s="92">
        <f>VLOOKUP(C67,'[1]PM SELL-OUT JUNE 202 SUMMARY'!$D$9:$H$519,4,FALSE)</f>
        <v>714150</v>
      </c>
      <c r="BD67" s="92">
        <f>VLOOKUP(C67,'[1]PM SELL-OUT JUNE 202 SUMMARY'!$D$9:$H$519,5,FALSE)</f>
        <v>650000</v>
      </c>
      <c r="BE67" s="93">
        <f t="shared" si="3"/>
        <v>1.0986923076923076</v>
      </c>
      <c r="BF67" s="113">
        <f t="shared" si="10"/>
        <v>2347355</v>
      </c>
      <c r="BG67" s="114">
        <f t="shared" si="18"/>
        <v>782451.66666666663</v>
      </c>
      <c r="BH67" s="115">
        <f t="shared" si="11"/>
        <v>3659855</v>
      </c>
      <c r="BI67" s="110">
        <f t="shared" si="19"/>
        <v>609975.83333333337</v>
      </c>
      <c r="BJ67" s="115"/>
      <c r="BK67" s="110"/>
      <c r="BL67" s="117">
        <f t="shared" si="20"/>
        <v>523823.37730049115</v>
      </c>
      <c r="BM67" s="118">
        <v>650000</v>
      </c>
      <c r="BN67" s="119"/>
      <c r="BO67" s="127">
        <v>417930</v>
      </c>
      <c r="BP67" s="121">
        <f t="shared" si="21"/>
        <v>5.8561376787174312E-3</v>
      </c>
      <c r="BQ67" s="161"/>
      <c r="BR67" s="123"/>
      <c r="BS67" s="124" t="e">
        <f t="shared" si="12"/>
        <v>#DIV/0!</v>
      </c>
      <c r="BT67" s="165">
        <f t="shared" si="17"/>
        <v>583545.21932512277</v>
      </c>
    </row>
    <row r="68" spans="1:72" s="125" customFormat="1">
      <c r="A68" s="105" t="s">
        <v>36</v>
      </c>
      <c r="B68" s="105" t="s">
        <v>37</v>
      </c>
      <c r="C68" s="106" t="s">
        <v>112</v>
      </c>
      <c r="D68" s="107">
        <v>333530</v>
      </c>
      <c r="E68" s="107">
        <v>450000</v>
      </c>
      <c r="F68" s="108"/>
      <c r="G68" s="107">
        <v>818230</v>
      </c>
      <c r="H68" s="107">
        <v>500000</v>
      </c>
      <c r="I68" s="108">
        <v>1.63646</v>
      </c>
      <c r="J68" s="107">
        <v>1516120</v>
      </c>
      <c r="K68" s="107">
        <v>600000</v>
      </c>
      <c r="L68" s="108">
        <v>2.5268666666666668</v>
      </c>
      <c r="M68" s="107">
        <v>650765</v>
      </c>
      <c r="N68" s="107">
        <v>800000</v>
      </c>
      <c r="O68" s="109">
        <v>0.8134562500000001</v>
      </c>
      <c r="P68" s="110"/>
      <c r="Q68" s="110"/>
      <c r="R68" s="109" t="e">
        <v>#DIV/0!</v>
      </c>
      <c r="S68" s="110"/>
      <c r="T68" s="110"/>
      <c r="U68" s="109" t="e">
        <v>#DIV/0!</v>
      </c>
      <c r="V68" s="110"/>
      <c r="W68" s="110"/>
      <c r="X68" s="109" t="e">
        <v>#DIV/0!</v>
      </c>
      <c r="Y68" s="110"/>
      <c r="Z68" s="110"/>
      <c r="AA68" s="109" t="e">
        <v>#DIV/0!</v>
      </c>
      <c r="AB68" s="110"/>
      <c r="AC68" s="110"/>
      <c r="AD68" s="109" t="e">
        <v>#DIV/0!</v>
      </c>
      <c r="AE68" s="110"/>
      <c r="AF68" s="110"/>
      <c r="AG68" s="109" t="e">
        <v>#DIV/0!</v>
      </c>
      <c r="AH68" s="110">
        <v>317545</v>
      </c>
      <c r="AI68" s="110">
        <v>274999</v>
      </c>
      <c r="AJ68" s="109">
        <v>1.1547132898665087</v>
      </c>
      <c r="AK68" s="110">
        <v>428430</v>
      </c>
      <c r="AL68" s="110">
        <v>500000</v>
      </c>
      <c r="AM68" s="109">
        <v>0.85685999999999996</v>
      </c>
      <c r="AN68" s="110">
        <v>246650</v>
      </c>
      <c r="AO68" s="110">
        <v>550000</v>
      </c>
      <c r="AP68" s="109">
        <v>0.44845454545454544</v>
      </c>
      <c r="AQ68" s="110">
        <v>70990</v>
      </c>
      <c r="AR68" s="110">
        <v>550000</v>
      </c>
      <c r="AS68" s="109">
        <v>0.12907272727272728</v>
      </c>
      <c r="AT68" s="110">
        <v>458095</v>
      </c>
      <c r="AU68" s="110">
        <v>550000</v>
      </c>
      <c r="AV68" s="109">
        <v>0.83289999999999997</v>
      </c>
      <c r="AW68" s="111">
        <v>1232285</v>
      </c>
      <c r="AX68" s="111">
        <v>750000</v>
      </c>
      <c r="AY68" s="112">
        <v>1.6430466666666668</v>
      </c>
      <c r="AZ68" s="111">
        <v>451720</v>
      </c>
      <c r="BA68" s="111">
        <v>1000000</v>
      </c>
      <c r="BB68" s="112">
        <f t="shared" si="9"/>
        <v>0.45172000000000001</v>
      </c>
      <c r="BC68" s="92">
        <f>VLOOKUP(C68,'[1]PM SELL-OUT JUNE 202 SUMMARY'!$D$9:$H$519,4,FALSE)</f>
        <v>243440</v>
      </c>
      <c r="BD68" s="92">
        <f>VLOOKUP(C68,'[1]PM SELL-OUT JUNE 202 SUMMARY'!$D$9:$H$519,5,FALSE)</f>
        <v>800000</v>
      </c>
      <c r="BE68" s="93">
        <f t="shared" si="3"/>
        <v>0.30430000000000001</v>
      </c>
      <c r="BF68" s="113">
        <f t="shared" si="10"/>
        <v>2142100</v>
      </c>
      <c r="BG68" s="114">
        <f t="shared" si="18"/>
        <v>714033.33333333337</v>
      </c>
      <c r="BH68" s="115">
        <f t="shared" si="11"/>
        <v>2888170</v>
      </c>
      <c r="BI68" s="110">
        <f t="shared" si="19"/>
        <v>481361.66666666669</v>
      </c>
      <c r="BJ68" s="116"/>
      <c r="BK68" s="107"/>
      <c r="BL68" s="117">
        <f t="shared" si="20"/>
        <v>0</v>
      </c>
      <c r="BM68" s="118">
        <v>700000</v>
      </c>
      <c r="BN68" s="119"/>
      <c r="BO68" s="120"/>
      <c r="BP68" s="121">
        <f t="shared" si="21"/>
        <v>0</v>
      </c>
      <c r="BQ68" s="161"/>
      <c r="BR68" s="123"/>
      <c r="BS68" s="124" t="e">
        <f t="shared" si="12"/>
        <v>#DIV/0!</v>
      </c>
      <c r="BT68" s="165">
        <f t="shared" si="17"/>
        <v>398465</v>
      </c>
    </row>
    <row r="69" spans="1:72" s="128" customFormat="1">
      <c r="A69" s="126" t="s">
        <v>66</v>
      </c>
      <c r="B69" s="105" t="s">
        <v>85</v>
      </c>
      <c r="C69" s="162" t="s">
        <v>113</v>
      </c>
      <c r="D69" s="110">
        <v>555210</v>
      </c>
      <c r="E69" s="110">
        <v>550000</v>
      </c>
      <c r="F69" s="109"/>
      <c r="G69" s="110">
        <v>452140</v>
      </c>
      <c r="H69" s="110">
        <v>550000</v>
      </c>
      <c r="I69" s="109">
        <v>0.8220727272727274</v>
      </c>
      <c r="J69" s="110">
        <v>991825</v>
      </c>
      <c r="K69" s="110">
        <v>550000</v>
      </c>
      <c r="L69" s="109">
        <v>1.8033181818181818</v>
      </c>
      <c r="M69" s="110">
        <v>2119830</v>
      </c>
      <c r="N69" s="110">
        <v>700000</v>
      </c>
      <c r="O69" s="109">
        <v>3.0283285714285713</v>
      </c>
      <c r="P69" s="110">
        <v>2298765</v>
      </c>
      <c r="Q69" s="110">
        <v>900000</v>
      </c>
      <c r="R69" s="109">
        <v>2.5541833333333335</v>
      </c>
      <c r="S69" s="110">
        <v>966105</v>
      </c>
      <c r="T69" s="110">
        <v>900000</v>
      </c>
      <c r="U69" s="109">
        <v>1.07345</v>
      </c>
      <c r="V69" s="110">
        <v>490615</v>
      </c>
      <c r="W69" s="110">
        <v>900000</v>
      </c>
      <c r="X69" s="109">
        <v>0.54512777777777777</v>
      </c>
      <c r="Y69" s="110">
        <v>901375</v>
      </c>
      <c r="Z69" s="110">
        <v>800000</v>
      </c>
      <c r="AA69" s="109">
        <v>1.12671875</v>
      </c>
      <c r="AB69" s="110">
        <v>818695</v>
      </c>
      <c r="AC69" s="110">
        <v>800000</v>
      </c>
      <c r="AD69" s="109">
        <v>1.0233687499999999</v>
      </c>
      <c r="AE69" s="110">
        <v>436825</v>
      </c>
      <c r="AF69" s="110">
        <v>650000</v>
      </c>
      <c r="AG69" s="109">
        <v>0.6720384615384617</v>
      </c>
      <c r="AH69" s="110">
        <v>484015</v>
      </c>
      <c r="AI69" s="110">
        <v>700000</v>
      </c>
      <c r="AJ69" s="109">
        <v>0.69145000000000001</v>
      </c>
      <c r="AK69" s="110">
        <v>731870</v>
      </c>
      <c r="AL69" s="110">
        <v>700000</v>
      </c>
      <c r="AM69" s="109">
        <v>1.0455285714285714</v>
      </c>
      <c r="AN69" s="110">
        <v>404430</v>
      </c>
      <c r="AO69" s="110">
        <v>700000</v>
      </c>
      <c r="AP69" s="109">
        <v>0.57775714285714286</v>
      </c>
      <c r="AQ69" s="110">
        <v>802090</v>
      </c>
      <c r="AR69" s="110">
        <v>700000</v>
      </c>
      <c r="AS69" s="109">
        <v>1.1458428571428572</v>
      </c>
      <c r="AT69" s="110">
        <v>566895</v>
      </c>
      <c r="AU69" s="110">
        <v>800000</v>
      </c>
      <c r="AV69" s="109">
        <v>0.70861874999999996</v>
      </c>
      <c r="AW69" s="111">
        <v>1583910</v>
      </c>
      <c r="AX69" s="111">
        <v>800000</v>
      </c>
      <c r="AY69" s="112">
        <v>1.9798875</v>
      </c>
      <c r="AZ69" s="111">
        <v>1128900</v>
      </c>
      <c r="BA69" s="111">
        <v>950000</v>
      </c>
      <c r="BB69" s="112">
        <f t="shared" si="9"/>
        <v>1.1883157894736842</v>
      </c>
      <c r="BC69" s="92" t="e">
        <f>VLOOKUP(C69,'[1]PM SELL-OUT JUNE 202 SUMMARY'!$D$9:$H$519,4,FALSE)</f>
        <v>#N/A</v>
      </c>
      <c r="BD69" s="92" t="e">
        <f>VLOOKUP(C69,'[1]PM SELL-OUT JUNE 202 SUMMARY'!$D$9:$H$519,5,FALSE)</f>
        <v>#N/A</v>
      </c>
      <c r="BE69" s="93" t="e">
        <f t="shared" ref="BE69:BE132" si="22">BC69/BD69</f>
        <v>#N/A</v>
      </c>
      <c r="BF69" s="113">
        <f t="shared" si="10"/>
        <v>3279705</v>
      </c>
      <c r="BG69" s="114">
        <f t="shared" si="18"/>
        <v>1093235</v>
      </c>
      <c r="BH69" s="115">
        <f t="shared" si="11"/>
        <v>5218095</v>
      </c>
      <c r="BI69" s="110">
        <f t="shared" si="19"/>
        <v>869682.5</v>
      </c>
      <c r="BJ69" s="115"/>
      <c r="BK69" s="110"/>
      <c r="BL69" s="117">
        <f t="shared" si="20"/>
        <v>614925.00240298733</v>
      </c>
      <c r="BM69" s="118"/>
      <c r="BN69" s="119"/>
      <c r="BO69" s="127">
        <v>490615</v>
      </c>
      <c r="BP69" s="121">
        <f t="shared" si="21"/>
        <v>6.8746177284328778E-3</v>
      </c>
      <c r="BQ69" s="161"/>
      <c r="BR69" s="123"/>
      <c r="BS69" s="124" t="e">
        <f t="shared" si="12"/>
        <v>#DIV/0!</v>
      </c>
      <c r="BT69" s="165">
        <f t="shared" si="17"/>
        <v>767114.37560074683</v>
      </c>
    </row>
    <row r="70" spans="1:72" s="128" customFormat="1">
      <c r="A70" s="126" t="s">
        <v>66</v>
      </c>
      <c r="B70" s="105" t="s">
        <v>85</v>
      </c>
      <c r="C70" s="162" t="s">
        <v>114</v>
      </c>
      <c r="D70" s="110">
        <v>199370</v>
      </c>
      <c r="E70" s="110">
        <v>550000</v>
      </c>
      <c r="F70" s="109"/>
      <c r="G70" s="110">
        <v>400035</v>
      </c>
      <c r="H70" s="110">
        <v>550000</v>
      </c>
      <c r="I70" s="109">
        <v>0.72733636363636356</v>
      </c>
      <c r="J70" s="110">
        <v>779570</v>
      </c>
      <c r="K70" s="110">
        <v>550000</v>
      </c>
      <c r="L70" s="109">
        <v>1.4174</v>
      </c>
      <c r="M70" s="110">
        <v>1675325</v>
      </c>
      <c r="N70" s="110">
        <v>700000</v>
      </c>
      <c r="O70" s="109">
        <v>2.3933214285714284</v>
      </c>
      <c r="P70" s="110">
        <v>1928770</v>
      </c>
      <c r="Q70" s="110">
        <v>900000</v>
      </c>
      <c r="R70" s="109">
        <v>2.1430777777777776</v>
      </c>
      <c r="S70" s="110">
        <v>760285</v>
      </c>
      <c r="T70" s="110">
        <v>950000</v>
      </c>
      <c r="U70" s="109">
        <v>0.80030000000000001</v>
      </c>
      <c r="V70" s="110">
        <v>467315</v>
      </c>
      <c r="W70" s="110">
        <v>950000</v>
      </c>
      <c r="X70" s="109">
        <v>0.49191052631578958</v>
      </c>
      <c r="Y70" s="110">
        <v>612490</v>
      </c>
      <c r="Z70" s="110">
        <v>800000</v>
      </c>
      <c r="AA70" s="109">
        <v>0.76561250000000003</v>
      </c>
      <c r="AB70" s="110">
        <v>231170</v>
      </c>
      <c r="AC70" s="110">
        <v>800000</v>
      </c>
      <c r="AD70" s="109">
        <v>0.28896250000000001</v>
      </c>
      <c r="AE70" s="110">
        <v>258655</v>
      </c>
      <c r="AF70" s="110">
        <v>650000</v>
      </c>
      <c r="AG70" s="109">
        <v>0.39793076923076931</v>
      </c>
      <c r="AH70" s="110"/>
      <c r="AI70" s="110"/>
      <c r="AJ70" s="109" t="e">
        <v>#DIV/0!</v>
      </c>
      <c r="AK70" s="110">
        <v>127980</v>
      </c>
      <c r="AL70" s="110">
        <v>425806</v>
      </c>
      <c r="AM70" s="109">
        <v>0.3005594096842224</v>
      </c>
      <c r="AN70" s="110">
        <v>357239</v>
      </c>
      <c r="AO70" s="110">
        <v>600000</v>
      </c>
      <c r="AP70" s="109">
        <v>0.59539833333333336</v>
      </c>
      <c r="AQ70" s="110">
        <v>156870</v>
      </c>
      <c r="AR70" s="110">
        <v>600000</v>
      </c>
      <c r="AS70" s="109">
        <v>0.26145000000000002</v>
      </c>
      <c r="AT70" s="110">
        <v>226550</v>
      </c>
      <c r="AU70" s="110">
        <v>600000</v>
      </c>
      <c r="AV70" s="109">
        <v>0.37758333333333333</v>
      </c>
      <c r="AW70" s="111">
        <v>1104785</v>
      </c>
      <c r="AX70" s="111">
        <v>800000</v>
      </c>
      <c r="AY70" s="112">
        <v>1.38098125</v>
      </c>
      <c r="AZ70" s="111">
        <v>880850</v>
      </c>
      <c r="BA70" s="111">
        <v>800000</v>
      </c>
      <c r="BB70" s="112">
        <f t="shared" si="9"/>
        <v>1.1010625000000001</v>
      </c>
      <c r="BC70" s="92">
        <f>VLOOKUP(C70,'[1]PM SELL-OUT JUNE 202 SUMMARY'!$D$9:$H$519,4,FALSE)</f>
        <v>472320</v>
      </c>
      <c r="BD70" s="92">
        <f>VLOOKUP(C70,'[1]PM SELL-OUT JUNE 202 SUMMARY'!$D$9:$H$519,5,FALSE)</f>
        <v>700000</v>
      </c>
      <c r="BE70" s="93">
        <f t="shared" si="22"/>
        <v>0.67474285714285709</v>
      </c>
      <c r="BF70" s="113">
        <f t="shared" si="10"/>
        <v>2212185</v>
      </c>
      <c r="BG70" s="114">
        <f t="shared" si="18"/>
        <v>737395</v>
      </c>
      <c r="BH70" s="115">
        <f t="shared" si="11"/>
        <v>2854274</v>
      </c>
      <c r="BI70" s="110">
        <f t="shared" si="19"/>
        <v>475712.33333333331</v>
      </c>
      <c r="BJ70" s="115"/>
      <c r="BK70" s="110"/>
      <c r="BL70" s="117">
        <f t="shared" si="20"/>
        <v>585721.34463469719</v>
      </c>
      <c r="BM70" s="118">
        <v>650000</v>
      </c>
      <c r="BN70" s="119"/>
      <c r="BO70" s="127">
        <v>467315</v>
      </c>
      <c r="BP70" s="121">
        <f t="shared" si="21"/>
        <v>6.5481324129156469E-3</v>
      </c>
      <c r="BQ70" s="161"/>
      <c r="BR70" s="123"/>
      <c r="BS70" s="124" t="e">
        <f t="shared" si="12"/>
        <v>#DIV/0!</v>
      </c>
      <c r="BT70" s="165">
        <f t="shared" si="17"/>
        <v>566535.91949200758</v>
      </c>
    </row>
    <row r="71" spans="1:72" s="128" customFormat="1">
      <c r="A71" s="105" t="s">
        <v>115</v>
      </c>
      <c r="B71" s="105"/>
      <c r="C71" s="106" t="s">
        <v>116</v>
      </c>
      <c r="D71" s="107">
        <v>102975</v>
      </c>
      <c r="E71" s="107">
        <v>400000</v>
      </c>
      <c r="F71" s="108"/>
      <c r="G71" s="107">
        <v>209665</v>
      </c>
      <c r="H71" s="107">
        <v>500000</v>
      </c>
      <c r="I71" s="108">
        <v>0.41933000000000004</v>
      </c>
      <c r="J71" s="107">
        <v>334225</v>
      </c>
      <c r="K71" s="107">
        <v>500000</v>
      </c>
      <c r="L71" s="108">
        <v>0.6684500000000001</v>
      </c>
      <c r="M71" s="107">
        <v>414310</v>
      </c>
      <c r="N71" s="107">
        <v>700000</v>
      </c>
      <c r="O71" s="109">
        <v>0.5918714285714286</v>
      </c>
      <c r="P71" s="110">
        <v>1263655</v>
      </c>
      <c r="Q71" s="110">
        <v>700000</v>
      </c>
      <c r="R71" s="109">
        <v>1.8052214285714285</v>
      </c>
      <c r="S71" s="110">
        <v>424500</v>
      </c>
      <c r="T71" s="110">
        <v>700000</v>
      </c>
      <c r="U71" s="109">
        <v>0.60642857142857143</v>
      </c>
      <c r="V71" s="110">
        <v>489710</v>
      </c>
      <c r="W71" s="110">
        <v>700000</v>
      </c>
      <c r="X71" s="109">
        <v>0.69958571428571437</v>
      </c>
      <c r="Y71" s="110">
        <v>359825</v>
      </c>
      <c r="Z71" s="110">
        <v>600000</v>
      </c>
      <c r="AA71" s="109">
        <v>0.59970833333333329</v>
      </c>
      <c r="AB71" s="110">
        <v>772700</v>
      </c>
      <c r="AC71" s="110">
        <v>500000</v>
      </c>
      <c r="AD71" s="109">
        <v>1.5454000000000001</v>
      </c>
      <c r="AE71" s="110">
        <v>321735</v>
      </c>
      <c r="AF71" s="110">
        <v>500000</v>
      </c>
      <c r="AG71" s="109">
        <v>0.6434700000000001</v>
      </c>
      <c r="AH71" s="110">
        <v>400710</v>
      </c>
      <c r="AI71" s="110">
        <v>500000</v>
      </c>
      <c r="AJ71" s="109">
        <v>0.80142000000000002</v>
      </c>
      <c r="AK71" s="110">
        <v>815335</v>
      </c>
      <c r="AL71" s="110">
        <v>500000</v>
      </c>
      <c r="AM71" s="109">
        <v>1.6306700000000001</v>
      </c>
      <c r="AN71" s="110">
        <v>577905</v>
      </c>
      <c r="AO71" s="110">
        <v>550000</v>
      </c>
      <c r="AP71" s="109">
        <v>1.0507363636363636</v>
      </c>
      <c r="AQ71" s="110">
        <v>455110</v>
      </c>
      <c r="AR71" s="110">
        <v>550000</v>
      </c>
      <c r="AS71" s="109">
        <v>0.82747272727272725</v>
      </c>
      <c r="AT71" s="110">
        <v>472005</v>
      </c>
      <c r="AU71" s="110">
        <v>550000</v>
      </c>
      <c r="AV71" s="109">
        <v>0.85819090909090912</v>
      </c>
      <c r="AW71" s="111">
        <v>725670</v>
      </c>
      <c r="AX71" s="111">
        <v>750000</v>
      </c>
      <c r="AY71" s="112">
        <v>0.96755999999999998</v>
      </c>
      <c r="AZ71" s="111">
        <v>990230</v>
      </c>
      <c r="BA71" s="111">
        <v>750000</v>
      </c>
      <c r="BB71" s="112">
        <f t="shared" si="9"/>
        <v>1.3203066666666667</v>
      </c>
      <c r="BC71" s="92">
        <f>VLOOKUP(C71,'[1]PM SELL-OUT JUNE 202 SUMMARY'!$D$9:$H$519,4,FALSE)</f>
        <v>64475</v>
      </c>
      <c r="BD71" s="92">
        <f>VLOOKUP(C71,'[1]PM SELL-OUT JUNE 202 SUMMARY'!$D$9:$H$519,5,FALSE)</f>
        <v>650000</v>
      </c>
      <c r="BE71" s="93">
        <f t="shared" si="22"/>
        <v>9.9192307692307691E-2</v>
      </c>
      <c r="BF71" s="113">
        <f t="shared" si="10"/>
        <v>2187905</v>
      </c>
      <c r="BG71" s="114">
        <f t="shared" si="18"/>
        <v>729301.66666666663</v>
      </c>
      <c r="BH71" s="115">
        <f t="shared" si="11"/>
        <v>4036255</v>
      </c>
      <c r="BI71" s="110">
        <f t="shared" si="19"/>
        <v>672709.16666666663</v>
      </c>
      <c r="BJ71" s="150"/>
      <c r="BK71" s="107"/>
      <c r="BL71" s="117">
        <f t="shared" si="20"/>
        <v>613790.69724074251</v>
      </c>
      <c r="BM71" s="118">
        <v>550000</v>
      </c>
      <c r="BN71" s="119"/>
      <c r="BO71" s="120">
        <v>489710</v>
      </c>
      <c r="BP71" s="121">
        <f t="shared" si="21"/>
        <v>6.8619366464353201E-3</v>
      </c>
      <c r="BQ71" s="161"/>
      <c r="BR71" s="123"/>
      <c r="BS71" s="124" t="e">
        <f t="shared" si="12"/>
        <v>#DIV/0!</v>
      </c>
      <c r="BT71" s="165">
        <f t="shared" si="17"/>
        <v>626377.88264351897</v>
      </c>
    </row>
    <row r="72" spans="1:72" s="128" customFormat="1">
      <c r="A72" s="126" t="s">
        <v>66</v>
      </c>
      <c r="B72" s="105" t="s">
        <v>85</v>
      </c>
      <c r="C72" s="162" t="s">
        <v>117</v>
      </c>
      <c r="D72" s="110">
        <v>2849675</v>
      </c>
      <c r="E72" s="110">
        <v>2700000</v>
      </c>
      <c r="F72" s="109"/>
      <c r="G72" s="110">
        <v>3117420</v>
      </c>
      <c r="H72" s="110">
        <v>2300000</v>
      </c>
      <c r="I72" s="109">
        <v>1.3553999999999999</v>
      </c>
      <c r="J72" s="110">
        <v>3788310</v>
      </c>
      <c r="K72" s="110">
        <v>2500000</v>
      </c>
      <c r="L72" s="109">
        <v>1.5153239999999999</v>
      </c>
      <c r="M72" s="110">
        <v>7383795</v>
      </c>
      <c r="N72" s="110">
        <v>2500000</v>
      </c>
      <c r="O72" s="109">
        <v>2.9535179999999999</v>
      </c>
      <c r="P72" s="110">
        <v>6509800</v>
      </c>
      <c r="Q72" s="110">
        <v>2800000</v>
      </c>
      <c r="R72" s="109">
        <v>2.3249285714285715</v>
      </c>
      <c r="S72" s="110">
        <v>4127740</v>
      </c>
      <c r="T72" s="110">
        <v>2900000</v>
      </c>
      <c r="U72" s="109">
        <v>1.4233586206896551</v>
      </c>
      <c r="V72" s="110">
        <v>3297185</v>
      </c>
      <c r="W72" s="110">
        <v>2950000</v>
      </c>
      <c r="X72" s="109">
        <v>1.1176898305084746</v>
      </c>
      <c r="Y72" s="110">
        <v>3589355</v>
      </c>
      <c r="Z72" s="110">
        <v>2950000</v>
      </c>
      <c r="AA72" s="109">
        <v>1.2167305084745763</v>
      </c>
      <c r="AB72" s="110">
        <v>3139060</v>
      </c>
      <c r="AC72" s="110">
        <v>2600000</v>
      </c>
      <c r="AD72" s="109">
        <v>1.2073307692307693</v>
      </c>
      <c r="AE72" s="110">
        <v>3753270</v>
      </c>
      <c r="AF72" s="110">
        <v>2350000</v>
      </c>
      <c r="AG72" s="109">
        <v>1.597136170212766</v>
      </c>
      <c r="AH72" s="110">
        <v>3032960</v>
      </c>
      <c r="AI72" s="110">
        <v>2550000</v>
      </c>
      <c r="AJ72" s="109">
        <v>1.1893960784313726</v>
      </c>
      <c r="AK72" s="110">
        <v>2723000</v>
      </c>
      <c r="AL72" s="110">
        <v>3000000</v>
      </c>
      <c r="AM72" s="109">
        <v>0.90766666666666662</v>
      </c>
      <c r="AN72" s="110">
        <v>2145475</v>
      </c>
      <c r="AO72" s="110">
        <v>2900000</v>
      </c>
      <c r="AP72" s="109">
        <v>0.73981896551724136</v>
      </c>
      <c r="AQ72" s="110">
        <v>2401640</v>
      </c>
      <c r="AR72" s="110">
        <v>2900000</v>
      </c>
      <c r="AS72" s="109">
        <v>0.82815172413793103</v>
      </c>
      <c r="AT72" s="110">
        <v>3600110</v>
      </c>
      <c r="AU72" s="110">
        <v>3000000</v>
      </c>
      <c r="AV72" s="109">
        <v>1.2000366666666666</v>
      </c>
      <c r="AW72" s="111">
        <v>4122135</v>
      </c>
      <c r="AX72" s="111">
        <v>3250000</v>
      </c>
      <c r="AY72" s="112">
        <v>1.2683492307692308</v>
      </c>
      <c r="AZ72" s="111">
        <v>2978095</v>
      </c>
      <c r="BA72" s="111">
        <v>3250000</v>
      </c>
      <c r="BB72" s="112">
        <f t="shared" si="9"/>
        <v>0.91633692307692305</v>
      </c>
      <c r="BC72" s="92">
        <f>VLOOKUP(C72,'[1]PM SELL-OUT JUNE 202 SUMMARY'!$D$9:$H$519,4,FALSE)</f>
        <v>1216990</v>
      </c>
      <c r="BD72" s="92">
        <f>VLOOKUP(C72,'[1]PM SELL-OUT JUNE 202 SUMMARY'!$D$9:$H$519,5,FALSE)</f>
        <v>3200000</v>
      </c>
      <c r="BE72" s="93">
        <f t="shared" si="22"/>
        <v>0.38030937500000001</v>
      </c>
      <c r="BF72" s="113">
        <f t="shared" si="10"/>
        <v>10700340</v>
      </c>
      <c r="BG72" s="114">
        <f t="shared" si="18"/>
        <v>3566780</v>
      </c>
      <c r="BH72" s="115">
        <f t="shared" si="11"/>
        <v>17970455</v>
      </c>
      <c r="BI72" s="110">
        <f t="shared" si="19"/>
        <v>2995075.8333333335</v>
      </c>
      <c r="BJ72" s="115"/>
      <c r="BK72" s="110"/>
      <c r="BL72" s="117">
        <f t="shared" si="20"/>
        <v>4132612.1175424592</v>
      </c>
      <c r="BM72" s="118">
        <v>2900000</v>
      </c>
      <c r="BN72" s="119"/>
      <c r="BO72" s="127">
        <v>3297185</v>
      </c>
      <c r="BP72" s="121">
        <f t="shared" si="21"/>
        <v>4.6200965023333894E-2</v>
      </c>
      <c r="BQ72" s="161"/>
      <c r="BR72" s="123"/>
      <c r="BS72" s="124" t="e">
        <f t="shared" si="12"/>
        <v>#DIV/0!</v>
      </c>
      <c r="BT72" s="165">
        <f t="shared" si="17"/>
        <v>3497913.2377189482</v>
      </c>
    </row>
    <row r="73" spans="1:72" s="125" customFormat="1">
      <c r="A73" s="126" t="s">
        <v>118</v>
      </c>
      <c r="B73" s="105"/>
      <c r="C73" s="162" t="s">
        <v>119</v>
      </c>
      <c r="D73" s="110"/>
      <c r="E73" s="110"/>
      <c r="F73" s="109"/>
      <c r="G73" s="110"/>
      <c r="H73" s="110"/>
      <c r="I73" s="109"/>
      <c r="J73" s="110"/>
      <c r="K73" s="110"/>
      <c r="L73" s="109"/>
      <c r="M73" s="110"/>
      <c r="N73" s="110"/>
      <c r="O73" s="109"/>
      <c r="P73" s="110"/>
      <c r="Q73" s="110"/>
      <c r="R73" s="109"/>
      <c r="S73" s="110"/>
      <c r="T73" s="110"/>
      <c r="U73" s="109"/>
      <c r="V73" s="110"/>
      <c r="W73" s="110"/>
      <c r="X73" s="109"/>
      <c r="Y73" s="110"/>
      <c r="Z73" s="110"/>
      <c r="AA73" s="109"/>
      <c r="AB73" s="110"/>
      <c r="AC73" s="110"/>
      <c r="AD73" s="109"/>
      <c r="AE73" s="110"/>
      <c r="AF73" s="110"/>
      <c r="AG73" s="109"/>
      <c r="AH73" s="110"/>
      <c r="AI73" s="110"/>
      <c r="AJ73" s="109"/>
      <c r="AK73" s="110"/>
      <c r="AL73" s="110"/>
      <c r="AM73" s="109"/>
      <c r="AN73" s="110">
        <v>173855</v>
      </c>
      <c r="AO73" s="110">
        <v>500000</v>
      </c>
      <c r="AP73" s="109">
        <v>0.34771000000000002</v>
      </c>
      <c r="AQ73" s="110">
        <v>36085</v>
      </c>
      <c r="AR73" s="110">
        <v>550000</v>
      </c>
      <c r="AS73" s="109">
        <v>6.5609090909090909E-2</v>
      </c>
      <c r="AT73" s="110">
        <v>49190</v>
      </c>
      <c r="AU73" s="110">
        <v>550000</v>
      </c>
      <c r="AV73" s="109">
        <v>8.9436363636363633E-2</v>
      </c>
      <c r="AW73" s="111">
        <v>116270</v>
      </c>
      <c r="AX73" s="111">
        <v>750000</v>
      </c>
      <c r="AY73" s="112">
        <v>0.15502666666666667</v>
      </c>
      <c r="AZ73" s="111">
        <v>119875</v>
      </c>
      <c r="BA73" s="111">
        <v>750000</v>
      </c>
      <c r="BB73" s="112">
        <f t="shared" si="9"/>
        <v>0.15983333333333333</v>
      </c>
      <c r="BC73" s="92">
        <f>VLOOKUP(C73,'[1]PM SELL-OUT JUNE 202 SUMMARY'!$D$9:$H$519,4,FALSE)</f>
        <v>127975</v>
      </c>
      <c r="BD73" s="92">
        <f>VLOOKUP(C73,'[1]PM SELL-OUT JUNE 202 SUMMARY'!$D$9:$H$519,5,FALSE)</f>
        <v>650000</v>
      </c>
      <c r="BE73" s="93">
        <f t="shared" si="22"/>
        <v>0.19688461538461538</v>
      </c>
      <c r="BF73" s="113">
        <f t="shared" si="10"/>
        <v>285335</v>
      </c>
      <c r="BG73" s="114">
        <f t="shared" si="18"/>
        <v>95111.666666666672</v>
      </c>
      <c r="BH73" s="115">
        <f t="shared" si="11"/>
        <v>495275</v>
      </c>
      <c r="BI73" s="110">
        <f t="shared" si="19"/>
        <v>82545.833333333328</v>
      </c>
      <c r="BJ73" s="115"/>
      <c r="BK73" s="110"/>
      <c r="BL73" s="117">
        <f t="shared" si="20"/>
        <v>0</v>
      </c>
      <c r="BM73" s="118">
        <v>550000</v>
      </c>
      <c r="BN73" s="119"/>
      <c r="BO73" s="127"/>
      <c r="BP73" s="121">
        <f t="shared" si="21"/>
        <v>0</v>
      </c>
      <c r="BQ73" s="161"/>
      <c r="BR73" s="123"/>
      <c r="BS73" s="124" t="e">
        <f t="shared" si="12"/>
        <v>#DIV/0!</v>
      </c>
      <c r="BT73" s="165">
        <f t="shared" si="17"/>
        <v>59219.166666666664</v>
      </c>
    </row>
    <row r="74" spans="1:72" s="128" customFormat="1">
      <c r="A74" s="105" t="s">
        <v>66</v>
      </c>
      <c r="B74" s="105"/>
      <c r="C74" s="106" t="s">
        <v>120</v>
      </c>
      <c r="D74" s="107">
        <v>298920</v>
      </c>
      <c r="E74" s="107">
        <v>450000</v>
      </c>
      <c r="F74" s="108"/>
      <c r="G74" s="107">
        <v>334530</v>
      </c>
      <c r="H74" s="107">
        <v>550000</v>
      </c>
      <c r="I74" s="108">
        <v>0.60823636363636369</v>
      </c>
      <c r="J74" s="107">
        <v>617385</v>
      </c>
      <c r="K74" s="107">
        <v>550000</v>
      </c>
      <c r="L74" s="108">
        <v>1.1225181818181817</v>
      </c>
      <c r="M74" s="107">
        <v>1555105</v>
      </c>
      <c r="N74" s="107">
        <v>700000</v>
      </c>
      <c r="O74" s="109">
        <v>2.2215785714285716</v>
      </c>
      <c r="P74" s="110">
        <v>1060500</v>
      </c>
      <c r="Q74" s="110">
        <v>800000</v>
      </c>
      <c r="R74" s="109">
        <v>1.3256250000000001</v>
      </c>
      <c r="S74" s="110">
        <v>1003225</v>
      </c>
      <c r="T74" s="110">
        <v>900000</v>
      </c>
      <c r="U74" s="109">
        <v>1.1146944444444444</v>
      </c>
      <c r="V74" s="110">
        <v>244755</v>
      </c>
      <c r="W74" s="110">
        <v>900000</v>
      </c>
      <c r="X74" s="109">
        <v>0.27195000000000008</v>
      </c>
      <c r="Y74" s="110">
        <v>897145</v>
      </c>
      <c r="Z74" s="110">
        <v>800000</v>
      </c>
      <c r="AA74" s="109">
        <v>1.1214312500000001</v>
      </c>
      <c r="AB74" s="110">
        <v>492230</v>
      </c>
      <c r="AC74" s="110">
        <v>800000</v>
      </c>
      <c r="AD74" s="109">
        <v>0.6152875000000001</v>
      </c>
      <c r="AE74" s="110">
        <v>558300</v>
      </c>
      <c r="AF74" s="110">
        <v>700000</v>
      </c>
      <c r="AG74" s="109">
        <v>0.7975714285714286</v>
      </c>
      <c r="AH74" s="110">
        <v>549595</v>
      </c>
      <c r="AI74" s="110">
        <v>700000</v>
      </c>
      <c r="AJ74" s="109">
        <v>0.78513571428571427</v>
      </c>
      <c r="AK74" s="110">
        <v>0</v>
      </c>
      <c r="AL74" s="110">
        <v>600000</v>
      </c>
      <c r="AM74" s="109">
        <v>0</v>
      </c>
      <c r="AN74" s="110">
        <v>0</v>
      </c>
      <c r="AO74" s="110">
        <v>600000</v>
      </c>
      <c r="AP74" s="109">
        <v>0</v>
      </c>
      <c r="AQ74" s="110">
        <v>0</v>
      </c>
      <c r="AR74" s="110">
        <v>0</v>
      </c>
      <c r="AS74" s="109" t="e">
        <v>#DIV/0!</v>
      </c>
      <c r="AT74" s="110"/>
      <c r="AU74" s="110"/>
      <c r="AV74" s="109" t="e">
        <v>#DIV/0!</v>
      </c>
      <c r="AW74" s="111"/>
      <c r="AX74" s="111"/>
      <c r="AY74" s="112" t="e">
        <v>#DIV/0!</v>
      </c>
      <c r="AZ74" s="111"/>
      <c r="BA74" s="111"/>
      <c r="BB74" s="112" t="e">
        <f t="shared" si="9"/>
        <v>#DIV/0!</v>
      </c>
      <c r="BC74" s="92" t="e">
        <f>VLOOKUP(C74,'[1]PM SELL-OUT JUNE 202 SUMMARY'!$D$9:$H$519,4,FALSE)</f>
        <v>#N/A</v>
      </c>
      <c r="BD74" s="92" t="e">
        <f>VLOOKUP(C74,'[1]PM SELL-OUT JUNE 202 SUMMARY'!$D$9:$H$519,5,FALSE)</f>
        <v>#N/A</v>
      </c>
      <c r="BE74" s="93" t="e">
        <f t="shared" si="22"/>
        <v>#N/A</v>
      </c>
      <c r="BF74" s="113">
        <f t="shared" si="10"/>
        <v>0</v>
      </c>
      <c r="BG74" s="114">
        <f t="shared" si="18"/>
        <v>0</v>
      </c>
      <c r="BH74" s="115">
        <f t="shared" si="11"/>
        <v>0</v>
      </c>
      <c r="BI74" s="110">
        <f t="shared" si="19"/>
        <v>0</v>
      </c>
      <c r="BJ74" s="116"/>
      <c r="BK74" s="107"/>
      <c r="BL74" s="117">
        <f t="shared" si="20"/>
        <v>306770.01103338291</v>
      </c>
      <c r="BM74" s="118"/>
      <c r="BN74" s="119"/>
      <c r="BO74" s="127">
        <v>244755</v>
      </c>
      <c r="BP74" s="121">
        <f t="shared" si="21"/>
        <v>3.4295670986875431E-3</v>
      </c>
      <c r="BQ74" s="161"/>
      <c r="BR74" s="123"/>
      <c r="BS74" s="124" t="e">
        <f t="shared" si="12"/>
        <v>#DIV/0!</v>
      </c>
      <c r="BT74" s="165">
        <f t="shared" si="17"/>
        <v>137881.25275834574</v>
      </c>
    </row>
    <row r="75" spans="1:72" s="128" customFormat="1">
      <c r="A75" s="105" t="s">
        <v>66</v>
      </c>
      <c r="B75" s="105" t="s">
        <v>85</v>
      </c>
      <c r="C75" s="106" t="s">
        <v>121</v>
      </c>
      <c r="D75" s="107">
        <v>831860</v>
      </c>
      <c r="E75" s="107">
        <v>550000</v>
      </c>
      <c r="F75" s="108"/>
      <c r="G75" s="107">
        <v>836570</v>
      </c>
      <c r="H75" s="107">
        <v>550000</v>
      </c>
      <c r="I75" s="108">
        <v>1.5210363636363637</v>
      </c>
      <c r="J75" s="107">
        <v>1260615</v>
      </c>
      <c r="K75" s="107">
        <v>550000</v>
      </c>
      <c r="L75" s="108">
        <v>2.2920272727272728</v>
      </c>
      <c r="M75" s="107">
        <v>2127870</v>
      </c>
      <c r="N75" s="107">
        <v>800000</v>
      </c>
      <c r="O75" s="109">
        <v>2.6598375000000001</v>
      </c>
      <c r="P75" s="110">
        <v>2078870</v>
      </c>
      <c r="Q75" s="110">
        <v>1100000</v>
      </c>
      <c r="R75" s="109">
        <v>1.8898818181818182</v>
      </c>
      <c r="S75" s="110">
        <v>1463280</v>
      </c>
      <c r="T75" s="110">
        <v>1100000</v>
      </c>
      <c r="U75" s="109">
        <v>1.3302545454545454</v>
      </c>
      <c r="V75" s="110">
        <v>1125730</v>
      </c>
      <c r="W75" s="110">
        <v>1100000</v>
      </c>
      <c r="X75" s="109">
        <v>1.023390909090909</v>
      </c>
      <c r="Y75" s="110">
        <v>1547465</v>
      </c>
      <c r="Z75" s="110">
        <v>1000000</v>
      </c>
      <c r="AA75" s="109">
        <v>1.5474650000000001</v>
      </c>
      <c r="AB75" s="110">
        <v>1574770</v>
      </c>
      <c r="AC75" s="110">
        <v>1100000</v>
      </c>
      <c r="AD75" s="109">
        <v>1.4316090909090908</v>
      </c>
      <c r="AE75" s="110">
        <v>1111530</v>
      </c>
      <c r="AF75" s="110">
        <v>1100000</v>
      </c>
      <c r="AG75" s="109">
        <v>1.0104818181818183</v>
      </c>
      <c r="AH75" s="110">
        <v>1447175</v>
      </c>
      <c r="AI75" s="110">
        <v>1100000</v>
      </c>
      <c r="AJ75" s="109">
        <v>1.3156136363636364</v>
      </c>
      <c r="AK75" s="110">
        <v>1132330</v>
      </c>
      <c r="AL75" s="110">
        <v>1300000</v>
      </c>
      <c r="AM75" s="109">
        <v>0.8710230769230769</v>
      </c>
      <c r="AN75" s="110">
        <v>1581960</v>
      </c>
      <c r="AO75" s="110">
        <v>1200000</v>
      </c>
      <c r="AP75" s="109">
        <v>1.3183</v>
      </c>
      <c r="AQ75" s="110">
        <v>1204835</v>
      </c>
      <c r="AR75" s="110">
        <v>1200000</v>
      </c>
      <c r="AS75" s="109">
        <v>1.0040291666666668</v>
      </c>
      <c r="AT75" s="110">
        <v>1849125</v>
      </c>
      <c r="AU75" s="110">
        <v>1400000</v>
      </c>
      <c r="AV75" s="109">
        <v>1.3208035714285715</v>
      </c>
      <c r="AW75" s="111">
        <v>1633815</v>
      </c>
      <c r="AX75" s="111">
        <v>1600000</v>
      </c>
      <c r="AY75" s="112">
        <v>1.0211343749999999</v>
      </c>
      <c r="AZ75" s="111">
        <v>1200200</v>
      </c>
      <c r="BA75" s="111">
        <v>1600000</v>
      </c>
      <c r="BB75" s="112">
        <f t="shared" si="9"/>
        <v>0.75012500000000004</v>
      </c>
      <c r="BC75" s="92">
        <f>VLOOKUP(C75,'[1]PM SELL-OUT JUNE 202 SUMMARY'!$D$9:$H$519,4,FALSE)</f>
        <v>523400</v>
      </c>
      <c r="BD75" s="92">
        <f>VLOOKUP(C75,'[1]PM SELL-OUT JUNE 202 SUMMARY'!$D$9:$H$519,5,FALSE)</f>
        <v>1500000</v>
      </c>
      <c r="BE75" s="93">
        <f t="shared" si="22"/>
        <v>0.34893333333333332</v>
      </c>
      <c r="BF75" s="113">
        <f t="shared" si="10"/>
        <v>4683140</v>
      </c>
      <c r="BG75" s="114">
        <f t="shared" si="18"/>
        <v>1561046.6666666667</v>
      </c>
      <c r="BH75" s="115">
        <f t="shared" si="11"/>
        <v>8602265</v>
      </c>
      <c r="BI75" s="110">
        <f t="shared" si="19"/>
        <v>1433710.8333333333</v>
      </c>
      <c r="BJ75" s="116"/>
      <c r="BK75" s="107"/>
      <c r="BL75" s="117">
        <f t="shared" si="20"/>
        <v>1410962.8180041679</v>
      </c>
      <c r="BM75" s="118">
        <v>1400000</v>
      </c>
      <c r="BN75" s="119"/>
      <c r="BO75" s="120">
        <v>1125730</v>
      </c>
      <c r="BP75" s="121">
        <f t="shared" si="21"/>
        <v>1.5774004902884629E-2</v>
      </c>
      <c r="BQ75" s="161"/>
      <c r="BR75" s="123"/>
      <c r="BS75" s="124" t="e">
        <f t="shared" si="12"/>
        <v>#DIV/0!</v>
      </c>
      <c r="BT75" s="165">
        <f t="shared" si="17"/>
        <v>1382862.5795010419</v>
      </c>
    </row>
    <row r="76" spans="1:72" s="125" customFormat="1">
      <c r="A76" s="126" t="s">
        <v>66</v>
      </c>
      <c r="B76" s="105" t="s">
        <v>85</v>
      </c>
      <c r="C76" s="162" t="s">
        <v>122</v>
      </c>
      <c r="D76" s="110">
        <v>1431835</v>
      </c>
      <c r="E76" s="110">
        <v>1700000</v>
      </c>
      <c r="F76" s="109"/>
      <c r="G76" s="110">
        <v>1343610</v>
      </c>
      <c r="H76" s="110">
        <v>1600000</v>
      </c>
      <c r="I76" s="109">
        <v>0.83975625000000009</v>
      </c>
      <c r="J76" s="110">
        <v>2174835</v>
      </c>
      <c r="K76" s="110">
        <v>1600000</v>
      </c>
      <c r="L76" s="109">
        <v>1.3592718749999999</v>
      </c>
      <c r="M76" s="110">
        <v>6069842</v>
      </c>
      <c r="N76" s="110">
        <v>2000000</v>
      </c>
      <c r="O76" s="109">
        <v>3.0349210000000002</v>
      </c>
      <c r="P76" s="110">
        <v>4158070</v>
      </c>
      <c r="Q76" s="110">
        <v>2300000</v>
      </c>
      <c r="R76" s="109">
        <v>1.8078565217391305</v>
      </c>
      <c r="S76" s="110">
        <v>2734220</v>
      </c>
      <c r="T76" s="110">
        <v>2400000</v>
      </c>
      <c r="U76" s="109">
        <v>1.1392583333333333</v>
      </c>
      <c r="V76" s="110">
        <v>2033055</v>
      </c>
      <c r="W76" s="110">
        <v>2400000</v>
      </c>
      <c r="X76" s="109">
        <v>0.84710624999999995</v>
      </c>
      <c r="Y76" s="110">
        <v>2709415</v>
      </c>
      <c r="Z76" s="110">
        <v>2300000</v>
      </c>
      <c r="AA76" s="109">
        <v>1.1780065217391305</v>
      </c>
      <c r="AB76" s="110">
        <v>1105285</v>
      </c>
      <c r="AC76" s="110">
        <v>2400000</v>
      </c>
      <c r="AD76" s="109">
        <v>0.46053541666666659</v>
      </c>
      <c r="AE76" s="110">
        <v>2251790</v>
      </c>
      <c r="AF76" s="110">
        <v>2050000</v>
      </c>
      <c r="AG76" s="109">
        <v>1.0984341463414635</v>
      </c>
      <c r="AH76" s="110">
        <v>2173795</v>
      </c>
      <c r="AI76" s="110">
        <v>2100000</v>
      </c>
      <c r="AJ76" s="109">
        <v>1.0351404761904761</v>
      </c>
      <c r="AK76" s="110">
        <v>1597100</v>
      </c>
      <c r="AL76" s="110">
        <v>2100000</v>
      </c>
      <c r="AM76" s="109">
        <v>0.7605238095238096</v>
      </c>
      <c r="AN76" s="110">
        <v>1908640</v>
      </c>
      <c r="AO76" s="110">
        <v>2100000</v>
      </c>
      <c r="AP76" s="109">
        <v>0.9088761904761905</v>
      </c>
      <c r="AQ76" s="110">
        <v>1666670</v>
      </c>
      <c r="AR76" s="110">
        <v>2000000</v>
      </c>
      <c r="AS76" s="109">
        <v>0.83333500000000005</v>
      </c>
      <c r="AT76" s="110">
        <v>2725075</v>
      </c>
      <c r="AU76" s="110">
        <v>2000000</v>
      </c>
      <c r="AV76" s="109">
        <v>1.3625375</v>
      </c>
      <c r="AW76" s="111">
        <v>4472530</v>
      </c>
      <c r="AX76" s="111">
        <v>2250000</v>
      </c>
      <c r="AY76" s="112">
        <v>1.9877911111111111</v>
      </c>
      <c r="AZ76" s="111">
        <v>2947785</v>
      </c>
      <c r="BA76" s="111">
        <v>2500000</v>
      </c>
      <c r="BB76" s="112">
        <f t="shared" si="9"/>
        <v>1.179114</v>
      </c>
      <c r="BC76" s="92">
        <f>VLOOKUP(C76,'[1]PM SELL-OUT JUNE 202 SUMMARY'!$D$9:$H$519,4,FALSE)</f>
        <v>1371360</v>
      </c>
      <c r="BD76" s="92">
        <f>VLOOKUP(C76,'[1]PM SELL-OUT JUNE 202 SUMMARY'!$D$9:$H$519,5,FALSE)</f>
        <v>2500000</v>
      </c>
      <c r="BE76" s="93">
        <f t="shared" si="22"/>
        <v>0.54854400000000003</v>
      </c>
      <c r="BF76" s="113">
        <f t="shared" si="10"/>
        <v>10145390</v>
      </c>
      <c r="BG76" s="114">
        <f t="shared" si="18"/>
        <v>3381796.6666666665</v>
      </c>
      <c r="BH76" s="115">
        <f t="shared" si="11"/>
        <v>15317800</v>
      </c>
      <c r="BI76" s="110">
        <f t="shared" si="19"/>
        <v>2552966.6666666665</v>
      </c>
      <c r="BJ76" s="115"/>
      <c r="BK76" s="110"/>
      <c r="BL76" s="117">
        <f t="shared" si="20"/>
        <v>2548182.079146388</v>
      </c>
      <c r="BM76" s="118">
        <v>2500000</v>
      </c>
      <c r="BN76" s="119"/>
      <c r="BO76" s="127">
        <v>2033055</v>
      </c>
      <c r="BP76" s="121">
        <f t="shared" si="21"/>
        <v>2.8487665370767513E-2</v>
      </c>
      <c r="BQ76" s="161"/>
      <c r="BR76" s="123"/>
      <c r="BS76" s="124" t="e">
        <f t="shared" si="12"/>
        <v>#DIV/0!</v>
      </c>
      <c r="BT76" s="165">
        <f t="shared" si="17"/>
        <v>2629000.1031199303</v>
      </c>
    </row>
    <row r="77" spans="1:72" s="125" customFormat="1">
      <c r="A77" s="126" t="s">
        <v>66</v>
      </c>
      <c r="B77" s="105" t="s">
        <v>85</v>
      </c>
      <c r="C77" s="162" t="s">
        <v>123</v>
      </c>
      <c r="D77" s="110"/>
      <c r="E77" s="110"/>
      <c r="F77" s="109"/>
      <c r="G77" s="110"/>
      <c r="H77" s="110"/>
      <c r="I77" s="109"/>
      <c r="J77" s="110"/>
      <c r="K77" s="110"/>
      <c r="L77" s="109"/>
      <c r="M77" s="110"/>
      <c r="N77" s="110"/>
      <c r="O77" s="109"/>
      <c r="P77" s="110"/>
      <c r="Q77" s="110"/>
      <c r="R77" s="109"/>
      <c r="S77" s="110"/>
      <c r="T77" s="110"/>
      <c r="U77" s="109"/>
      <c r="V77" s="110"/>
      <c r="W77" s="110"/>
      <c r="X77" s="109"/>
      <c r="Y77" s="110"/>
      <c r="Z77" s="110"/>
      <c r="AA77" s="109"/>
      <c r="AB77" s="110">
        <v>160370</v>
      </c>
      <c r="AC77" s="110">
        <v>513333</v>
      </c>
      <c r="AD77" s="109">
        <v>0.31240929377226873</v>
      </c>
      <c r="AE77" s="110">
        <v>272950</v>
      </c>
      <c r="AF77" s="110">
        <v>550000</v>
      </c>
      <c r="AG77" s="109">
        <v>0.49627272727272731</v>
      </c>
      <c r="AH77" s="110">
        <v>418910</v>
      </c>
      <c r="AI77" s="110">
        <v>550000</v>
      </c>
      <c r="AJ77" s="109">
        <v>0.76165454545454547</v>
      </c>
      <c r="AK77" s="110">
        <v>816865</v>
      </c>
      <c r="AL77" s="110">
        <v>550000</v>
      </c>
      <c r="AM77" s="109">
        <v>1.4852090909090909</v>
      </c>
      <c r="AN77" s="110">
        <v>454240</v>
      </c>
      <c r="AO77" s="110">
        <v>550000</v>
      </c>
      <c r="AP77" s="109">
        <v>0.82589090909090912</v>
      </c>
      <c r="AQ77" s="110">
        <v>413830</v>
      </c>
      <c r="AR77" s="110">
        <v>550000</v>
      </c>
      <c r="AS77" s="109">
        <v>0.75241818181818176</v>
      </c>
      <c r="AT77" s="110">
        <v>779260</v>
      </c>
      <c r="AU77" s="110">
        <v>550000</v>
      </c>
      <c r="AV77" s="109">
        <v>1.4168363636363637</v>
      </c>
      <c r="AW77" s="111">
        <v>980735</v>
      </c>
      <c r="AX77" s="111">
        <v>750000</v>
      </c>
      <c r="AY77" s="112">
        <v>1.3076466666666666</v>
      </c>
      <c r="AZ77" s="111">
        <v>1724955</v>
      </c>
      <c r="BA77" s="111">
        <v>750000</v>
      </c>
      <c r="BB77" s="112">
        <f t="shared" si="9"/>
        <v>2.2999399999999999</v>
      </c>
      <c r="BC77" s="92">
        <f>VLOOKUP(C77,'[1]PM SELL-OUT JUNE 202 SUMMARY'!$D$9:$H$519,4,FALSE)</f>
        <v>620785</v>
      </c>
      <c r="BD77" s="92">
        <f>VLOOKUP(C77,'[1]PM SELL-OUT JUNE 202 SUMMARY'!$D$9:$H$519,5,FALSE)</f>
        <v>800000</v>
      </c>
      <c r="BE77" s="93">
        <f t="shared" si="22"/>
        <v>0.77598124999999996</v>
      </c>
      <c r="BF77" s="113">
        <f t="shared" si="10"/>
        <v>3484950</v>
      </c>
      <c r="BG77" s="114">
        <f t="shared" si="18"/>
        <v>1161650</v>
      </c>
      <c r="BH77" s="115">
        <f t="shared" si="11"/>
        <v>5169885</v>
      </c>
      <c r="BI77" s="110">
        <f t="shared" si="19"/>
        <v>861647.5</v>
      </c>
      <c r="BJ77" s="115"/>
      <c r="BK77" s="110"/>
      <c r="BL77" s="117">
        <f t="shared" si="20"/>
        <v>0</v>
      </c>
      <c r="BM77" s="118">
        <v>800000</v>
      </c>
      <c r="BN77" s="119"/>
      <c r="BO77" s="127"/>
      <c r="BP77" s="121">
        <f t="shared" si="21"/>
        <v>0</v>
      </c>
      <c r="BQ77" s="161"/>
      <c r="BR77" s="123"/>
      <c r="BS77" s="124" t="e">
        <f t="shared" si="12"/>
        <v>#DIV/0!</v>
      </c>
      <c r="BT77" s="165">
        <f t="shared" si="17"/>
        <v>674432.5</v>
      </c>
    </row>
    <row r="78" spans="1:72" s="125" customFormat="1">
      <c r="A78" s="126" t="s">
        <v>66</v>
      </c>
      <c r="B78" s="105"/>
      <c r="C78" s="162" t="s">
        <v>124</v>
      </c>
      <c r="D78" s="110"/>
      <c r="E78" s="110"/>
      <c r="F78" s="109"/>
      <c r="G78" s="110"/>
      <c r="H78" s="110"/>
      <c r="I78" s="109"/>
      <c r="J78" s="110"/>
      <c r="K78" s="110"/>
      <c r="L78" s="109"/>
      <c r="M78" s="110"/>
      <c r="N78" s="110"/>
      <c r="O78" s="109"/>
      <c r="P78" s="110"/>
      <c r="Q78" s="110"/>
      <c r="R78" s="109"/>
      <c r="S78" s="110"/>
      <c r="T78" s="110"/>
      <c r="U78" s="109"/>
      <c r="V78" s="110"/>
      <c r="W78" s="110"/>
      <c r="X78" s="109"/>
      <c r="Y78" s="110"/>
      <c r="Z78" s="110"/>
      <c r="AA78" s="109" t="e">
        <v>#DIV/0!</v>
      </c>
      <c r="AB78" s="110"/>
      <c r="AC78" s="110"/>
      <c r="AD78" s="109" t="e">
        <v>#DIV/0!</v>
      </c>
      <c r="AE78" s="110"/>
      <c r="AF78" s="110"/>
      <c r="AG78" s="109" t="e">
        <v>#DIV/0!</v>
      </c>
      <c r="AH78" s="110">
        <v>177470</v>
      </c>
      <c r="AI78" s="110">
        <v>274999</v>
      </c>
      <c r="AJ78" s="109">
        <v>0.6453478012647319</v>
      </c>
      <c r="AK78" s="110">
        <v>415225</v>
      </c>
      <c r="AL78" s="110">
        <v>550000</v>
      </c>
      <c r="AM78" s="109">
        <v>0.75495454545454554</v>
      </c>
      <c r="AN78" s="110">
        <v>474820</v>
      </c>
      <c r="AO78" s="110">
        <v>600000</v>
      </c>
      <c r="AP78" s="109">
        <v>0.79136666666666666</v>
      </c>
      <c r="AQ78" s="110">
        <v>428025</v>
      </c>
      <c r="AR78" s="110">
        <v>600000</v>
      </c>
      <c r="AS78" s="109">
        <v>0.71337499999999998</v>
      </c>
      <c r="AT78" s="110">
        <v>784575</v>
      </c>
      <c r="AU78" s="110">
        <v>600000</v>
      </c>
      <c r="AV78" s="109">
        <v>1.307625</v>
      </c>
      <c r="AW78" s="111">
        <v>1147830</v>
      </c>
      <c r="AX78" s="111">
        <v>800000</v>
      </c>
      <c r="AY78" s="112">
        <v>1.4347875000000001</v>
      </c>
      <c r="AZ78" s="111">
        <v>843165</v>
      </c>
      <c r="BA78" s="111">
        <v>900000</v>
      </c>
      <c r="BB78" s="112">
        <f t="shared" si="9"/>
        <v>0.93684999999999996</v>
      </c>
      <c r="BC78" s="92">
        <f>VLOOKUP(C78,'[1]PM SELL-OUT JUNE 202 SUMMARY'!$D$9:$H$519,4,FALSE)</f>
        <v>284350</v>
      </c>
      <c r="BD78" s="92">
        <f>VLOOKUP(C78,'[1]PM SELL-OUT JUNE 202 SUMMARY'!$D$9:$H$519,5,FALSE)</f>
        <v>800000</v>
      </c>
      <c r="BE78" s="93">
        <f t="shared" si="22"/>
        <v>0.35543750000000002</v>
      </c>
      <c r="BF78" s="113">
        <f t="shared" si="10"/>
        <v>2775570</v>
      </c>
      <c r="BG78" s="114">
        <f t="shared" si="18"/>
        <v>925190</v>
      </c>
      <c r="BH78" s="115">
        <f t="shared" si="11"/>
        <v>4093640</v>
      </c>
      <c r="BI78" s="110">
        <f t="shared" si="19"/>
        <v>682273.33333333337</v>
      </c>
      <c r="BJ78" s="115"/>
      <c r="BK78" s="110"/>
      <c r="BL78" s="117">
        <f t="shared" si="20"/>
        <v>0</v>
      </c>
      <c r="BM78" s="118">
        <v>700000</v>
      </c>
      <c r="BN78" s="119"/>
      <c r="BO78" s="127"/>
      <c r="BP78" s="121">
        <f t="shared" si="21"/>
        <v>0</v>
      </c>
      <c r="BQ78" s="161"/>
      <c r="BR78" s="123"/>
      <c r="BS78" s="124" t="e">
        <f>BQ78/BR78</f>
        <v>#DIV/0!</v>
      </c>
      <c r="BT78" s="165">
        <f t="shared" si="17"/>
        <v>535821.11111111112</v>
      </c>
    </row>
    <row r="79" spans="1:72" s="128" customFormat="1">
      <c r="A79" s="126" t="s">
        <v>66</v>
      </c>
      <c r="B79" s="105" t="s">
        <v>85</v>
      </c>
      <c r="C79" s="106" t="s">
        <v>125</v>
      </c>
      <c r="D79" s="110"/>
      <c r="E79" s="110">
        <v>850000</v>
      </c>
      <c r="F79" s="109"/>
      <c r="G79" s="110">
        <v>1043000</v>
      </c>
      <c r="H79" s="110">
        <v>1000000</v>
      </c>
      <c r="I79" s="109">
        <v>1.0429999999999999</v>
      </c>
      <c r="J79" s="110">
        <v>349230</v>
      </c>
      <c r="K79" s="110">
        <v>900000</v>
      </c>
      <c r="L79" s="109">
        <v>0.38803333333333329</v>
      </c>
      <c r="M79" s="110">
        <v>2558075</v>
      </c>
      <c r="N79" s="110">
        <v>1200000</v>
      </c>
      <c r="O79" s="109">
        <v>2.1317291666666667</v>
      </c>
      <c r="P79" s="110">
        <v>1590660</v>
      </c>
      <c r="Q79" s="110">
        <v>1400000</v>
      </c>
      <c r="R79" s="109">
        <v>1.1361857142857144</v>
      </c>
      <c r="S79" s="110">
        <v>1433520</v>
      </c>
      <c r="T79" s="110">
        <v>1300000</v>
      </c>
      <c r="U79" s="109">
        <v>1.1027076923076924</v>
      </c>
      <c r="V79" s="110">
        <v>198170</v>
      </c>
      <c r="W79" s="110">
        <v>1300000</v>
      </c>
      <c r="X79" s="109">
        <v>0.15243846153846158</v>
      </c>
      <c r="Y79" s="110">
        <v>1254225</v>
      </c>
      <c r="Z79" s="110">
        <v>1100000</v>
      </c>
      <c r="AA79" s="109">
        <v>1.1402045454545455</v>
      </c>
      <c r="AB79" s="110">
        <v>408740</v>
      </c>
      <c r="AC79" s="110">
        <v>1100000</v>
      </c>
      <c r="AD79" s="109">
        <v>0.37158181818181818</v>
      </c>
      <c r="AE79" s="110">
        <v>645315</v>
      </c>
      <c r="AF79" s="110">
        <v>900000</v>
      </c>
      <c r="AG79" s="109">
        <v>0.71701666666666664</v>
      </c>
      <c r="AH79" s="110">
        <v>902075</v>
      </c>
      <c r="AI79" s="110">
        <v>900000</v>
      </c>
      <c r="AJ79" s="109">
        <v>1.0023055555555556</v>
      </c>
      <c r="AK79" s="110">
        <v>0</v>
      </c>
      <c r="AL79" s="110">
        <v>950000</v>
      </c>
      <c r="AM79" s="109">
        <v>0</v>
      </c>
      <c r="AN79" s="110">
        <v>999670</v>
      </c>
      <c r="AO79" s="110">
        <v>800000</v>
      </c>
      <c r="AP79" s="109">
        <v>1.2495875000000001</v>
      </c>
      <c r="AQ79" s="110">
        <v>450730</v>
      </c>
      <c r="AR79" s="110">
        <v>800000</v>
      </c>
      <c r="AS79" s="109">
        <v>0.56341249999999998</v>
      </c>
      <c r="AT79" s="110">
        <v>645510</v>
      </c>
      <c r="AU79" s="110">
        <v>800000</v>
      </c>
      <c r="AV79" s="109">
        <v>0.80688749999999998</v>
      </c>
      <c r="AW79" s="111">
        <v>600595</v>
      </c>
      <c r="AX79" s="111">
        <v>800000</v>
      </c>
      <c r="AY79" s="112">
        <v>0.75074375000000004</v>
      </c>
      <c r="AZ79" s="111">
        <v>1098260</v>
      </c>
      <c r="BA79" s="111">
        <v>600000</v>
      </c>
      <c r="BB79" s="112">
        <f t="shared" si="9"/>
        <v>1.8304333333333334</v>
      </c>
      <c r="BC79" s="92">
        <f>VLOOKUP(C79,'[1]PM SELL-OUT JUNE 202 SUMMARY'!$D$9:$H$519,4,FALSE)</f>
        <v>490620</v>
      </c>
      <c r="BD79" s="92">
        <f>VLOOKUP(C79,'[1]PM SELL-OUT JUNE 202 SUMMARY'!$D$9:$H$519,5,FALSE)</f>
        <v>600000</v>
      </c>
      <c r="BE79" s="93">
        <f t="shared" si="22"/>
        <v>0.81769999999999998</v>
      </c>
      <c r="BF79" s="113">
        <f t="shared" si="10"/>
        <v>2344365</v>
      </c>
      <c r="BG79" s="114">
        <f t="shared" si="18"/>
        <v>781455</v>
      </c>
      <c r="BH79" s="115">
        <f t="shared" si="11"/>
        <v>3794765</v>
      </c>
      <c r="BI79" s="110">
        <f t="shared" si="19"/>
        <v>632460.83333333337</v>
      </c>
      <c r="BJ79" s="115"/>
      <c r="BK79" s="110"/>
      <c r="BL79" s="117">
        <f t="shared" si="20"/>
        <v>248381.49613485113</v>
      </c>
      <c r="BM79" s="118">
        <v>600000</v>
      </c>
      <c r="BN79" s="119"/>
      <c r="BO79" s="127">
        <v>198170</v>
      </c>
      <c r="BP79" s="121">
        <f t="shared" si="21"/>
        <v>2.7768066513325996E-3</v>
      </c>
      <c r="BQ79" s="161"/>
      <c r="BR79" s="123"/>
      <c r="BS79" s="124" t="e">
        <f t="shared" si="12"/>
        <v>#DIV/0!</v>
      </c>
      <c r="BT79" s="165">
        <f t="shared" si="17"/>
        <v>465116.83236704615</v>
      </c>
    </row>
    <row r="80" spans="1:72" s="128" customFormat="1">
      <c r="A80" s="126" t="s">
        <v>66</v>
      </c>
      <c r="B80" s="105" t="s">
        <v>85</v>
      </c>
      <c r="C80" s="106" t="s">
        <v>126</v>
      </c>
      <c r="D80" s="110"/>
      <c r="E80" s="110"/>
      <c r="F80" s="109"/>
      <c r="G80" s="110"/>
      <c r="H80" s="110"/>
      <c r="I80" s="109"/>
      <c r="J80" s="110">
        <v>586575</v>
      </c>
      <c r="K80" s="110">
        <v>333871</v>
      </c>
      <c r="L80" s="109">
        <v>1.7568911345998903</v>
      </c>
      <c r="M80" s="110">
        <v>2959070</v>
      </c>
      <c r="N80" s="110">
        <v>700000</v>
      </c>
      <c r="O80" s="109">
        <v>4.2272428571428575</v>
      </c>
      <c r="P80" s="110">
        <v>1865675</v>
      </c>
      <c r="Q80" s="110">
        <v>1000000</v>
      </c>
      <c r="R80" s="109">
        <v>1.865675</v>
      </c>
      <c r="S80" s="110">
        <v>953735</v>
      </c>
      <c r="T80" s="110">
        <v>900000</v>
      </c>
      <c r="U80" s="109">
        <v>1.0597055555555555</v>
      </c>
      <c r="V80" s="110">
        <v>568115</v>
      </c>
      <c r="W80" s="110">
        <v>900000</v>
      </c>
      <c r="X80" s="109">
        <v>0.6312388888888889</v>
      </c>
      <c r="Y80" s="110">
        <v>944345</v>
      </c>
      <c r="Z80" s="110">
        <v>900000</v>
      </c>
      <c r="AA80" s="109">
        <v>1.0492722222222222</v>
      </c>
      <c r="AB80" s="110">
        <v>615885</v>
      </c>
      <c r="AC80" s="110">
        <v>900000</v>
      </c>
      <c r="AD80" s="109">
        <v>0.68431666666666668</v>
      </c>
      <c r="AE80" s="110">
        <v>835800</v>
      </c>
      <c r="AF80" s="110">
        <v>750000</v>
      </c>
      <c r="AG80" s="109">
        <v>1.1144000000000001</v>
      </c>
      <c r="AH80" s="110">
        <v>0</v>
      </c>
      <c r="AI80" s="110">
        <v>225000</v>
      </c>
      <c r="AJ80" s="109">
        <v>0</v>
      </c>
      <c r="AK80" s="110">
        <v>363130</v>
      </c>
      <c r="AL80" s="110">
        <v>425806</v>
      </c>
      <c r="AM80" s="109">
        <v>0.8528062075217353</v>
      </c>
      <c r="AN80" s="110">
        <v>658770</v>
      </c>
      <c r="AO80" s="110">
        <v>600000</v>
      </c>
      <c r="AP80" s="109">
        <v>1.09795</v>
      </c>
      <c r="AQ80" s="110">
        <v>361555</v>
      </c>
      <c r="AR80" s="110">
        <v>600000</v>
      </c>
      <c r="AS80" s="109">
        <v>0.60259166666666664</v>
      </c>
      <c r="AT80" s="110">
        <v>1191835</v>
      </c>
      <c r="AU80" s="110">
        <v>600000</v>
      </c>
      <c r="AV80" s="109">
        <v>1.9863916666666668</v>
      </c>
      <c r="AW80" s="111">
        <v>1975030</v>
      </c>
      <c r="AX80" s="111">
        <v>800000</v>
      </c>
      <c r="AY80" s="112">
        <v>2.4687874999999999</v>
      </c>
      <c r="AZ80" s="111">
        <v>1802395</v>
      </c>
      <c r="BA80" s="111">
        <v>1000000</v>
      </c>
      <c r="BB80" s="112">
        <f t="shared" si="9"/>
        <v>1.802395</v>
      </c>
      <c r="BC80" s="92">
        <f>VLOOKUP(C80,'[1]PM SELL-OUT JUNE 202 SUMMARY'!$D$9:$H$519,4,FALSE)</f>
        <v>1061025</v>
      </c>
      <c r="BD80" s="92">
        <f>VLOOKUP(C80,'[1]PM SELL-OUT JUNE 202 SUMMARY'!$D$9:$H$519,5,FALSE)</f>
        <v>1000000</v>
      </c>
      <c r="BE80" s="93">
        <f t="shared" si="22"/>
        <v>1.0610250000000001</v>
      </c>
      <c r="BF80" s="113">
        <f t="shared" si="10"/>
        <v>4969260</v>
      </c>
      <c r="BG80" s="114">
        <f t="shared" si="18"/>
        <v>1656420</v>
      </c>
      <c r="BH80" s="115">
        <f t="shared" si="11"/>
        <v>6352715</v>
      </c>
      <c r="BI80" s="110">
        <f t="shared" si="19"/>
        <v>1058785.8333333333</v>
      </c>
      <c r="BJ80" s="115"/>
      <c r="BK80" s="110"/>
      <c r="BL80" s="117">
        <f t="shared" si="20"/>
        <v>712061.63231897331</v>
      </c>
      <c r="BM80" s="118">
        <v>1000000</v>
      </c>
      <c r="BN80" s="119"/>
      <c r="BO80" s="127">
        <v>568115</v>
      </c>
      <c r="BP80" s="121">
        <f t="shared" si="21"/>
        <v>7.9605667392734503E-3</v>
      </c>
      <c r="BQ80" s="161"/>
      <c r="BR80" s="123"/>
      <c r="BS80" s="124" t="e">
        <f t="shared" si="12"/>
        <v>#DIV/0!</v>
      </c>
      <c r="BT80" s="165">
        <f t="shared" si="17"/>
        <v>998845.61641307664</v>
      </c>
    </row>
    <row r="81" spans="1:72" s="128" customFormat="1">
      <c r="A81" s="126" t="s">
        <v>36</v>
      </c>
      <c r="B81" s="105" t="s">
        <v>37</v>
      </c>
      <c r="C81" s="106" t="s">
        <v>127</v>
      </c>
      <c r="D81" s="149"/>
      <c r="E81" s="149"/>
      <c r="F81" s="166"/>
      <c r="G81" s="110"/>
      <c r="H81" s="110"/>
      <c r="I81" s="109"/>
      <c r="J81" s="110"/>
      <c r="K81" s="110"/>
      <c r="L81" s="109"/>
      <c r="M81" s="110"/>
      <c r="N81" s="110"/>
      <c r="O81" s="109" t="e">
        <v>#DIV/0!</v>
      </c>
      <c r="P81" s="110"/>
      <c r="Q81" s="110"/>
      <c r="R81" s="109" t="e">
        <v>#DIV/0!</v>
      </c>
      <c r="S81" s="110"/>
      <c r="T81" s="110"/>
      <c r="U81" s="109" t="e">
        <v>#DIV/0!</v>
      </c>
      <c r="V81" s="110"/>
      <c r="W81" s="110"/>
      <c r="X81" s="109" t="e">
        <v>#DIV/0!</v>
      </c>
      <c r="Y81" s="110"/>
      <c r="Z81" s="110"/>
      <c r="AA81" s="109" t="e">
        <v>#DIV/0!</v>
      </c>
      <c r="AB81" s="110"/>
      <c r="AC81" s="110"/>
      <c r="AD81" s="109" t="e">
        <v>#DIV/0!</v>
      </c>
      <c r="AE81" s="110"/>
      <c r="AF81" s="110"/>
      <c r="AG81" s="109" t="e">
        <v>#DIV/0!</v>
      </c>
      <c r="AH81" s="110"/>
      <c r="AI81" s="110"/>
      <c r="AJ81" s="109" t="e">
        <v>#DIV/0!</v>
      </c>
      <c r="AK81" s="110"/>
      <c r="AL81" s="110"/>
      <c r="AM81" s="109" t="e">
        <v>#DIV/0!</v>
      </c>
      <c r="AN81" s="110"/>
      <c r="AO81" s="110"/>
      <c r="AP81" s="109" t="e">
        <v>#DIV/0!</v>
      </c>
      <c r="AQ81" s="110"/>
      <c r="AR81" s="110"/>
      <c r="AS81" s="109" t="e">
        <v>#DIV/0!</v>
      </c>
      <c r="AT81" s="110"/>
      <c r="AU81" s="110"/>
      <c r="AV81" s="109" t="e">
        <v>#DIV/0!</v>
      </c>
      <c r="AW81" s="111"/>
      <c r="AX81" s="111"/>
      <c r="AY81" s="112" t="e">
        <v>#DIV/0!</v>
      </c>
      <c r="AZ81" s="111"/>
      <c r="BA81" s="111"/>
      <c r="BB81" s="112" t="e">
        <f t="shared" si="9"/>
        <v>#DIV/0!</v>
      </c>
      <c r="BC81" s="92" t="e">
        <f>VLOOKUP(C81,'[1]PM SELL-OUT JUNE 202 SUMMARY'!$D$9:$H$519,4,FALSE)</f>
        <v>#N/A</v>
      </c>
      <c r="BD81" s="92" t="e">
        <f>VLOOKUP(C81,'[1]PM SELL-OUT JUNE 202 SUMMARY'!$D$9:$H$519,5,FALSE)</f>
        <v>#N/A</v>
      </c>
      <c r="BE81" s="93" t="e">
        <f t="shared" si="22"/>
        <v>#N/A</v>
      </c>
      <c r="BF81" s="113">
        <f t="shared" si="10"/>
        <v>0</v>
      </c>
      <c r="BG81" s="114">
        <f t="shared" si="18"/>
        <v>0</v>
      </c>
      <c r="BH81" s="115">
        <f t="shared" si="11"/>
        <v>0</v>
      </c>
      <c r="BI81" s="110">
        <f t="shared" si="19"/>
        <v>0</v>
      </c>
      <c r="BJ81" s="115"/>
      <c r="BK81" s="110"/>
      <c r="BL81" s="117">
        <f t="shared" si="20"/>
        <v>0</v>
      </c>
      <c r="BM81" s="118"/>
      <c r="BN81" s="119"/>
      <c r="BO81" s="127"/>
      <c r="BP81" s="121">
        <f t="shared" si="21"/>
        <v>0</v>
      </c>
      <c r="BQ81" s="161"/>
      <c r="BR81" s="123"/>
      <c r="BS81" s="124" t="e">
        <f t="shared" si="12"/>
        <v>#DIV/0!</v>
      </c>
      <c r="BT81" s="165">
        <f t="shared" si="17"/>
        <v>0</v>
      </c>
    </row>
    <row r="82" spans="1:72" s="128" customFormat="1">
      <c r="A82" s="105" t="s">
        <v>36</v>
      </c>
      <c r="B82" s="105"/>
      <c r="C82" s="167" t="s">
        <v>128</v>
      </c>
      <c r="D82" s="107">
        <v>461495</v>
      </c>
      <c r="E82" s="107">
        <v>400000</v>
      </c>
      <c r="F82" s="108"/>
      <c r="G82" s="107">
        <v>510580</v>
      </c>
      <c r="H82" s="107">
        <v>500000</v>
      </c>
      <c r="I82" s="108">
        <v>1.0211600000000001</v>
      </c>
      <c r="J82" s="107">
        <v>1183985</v>
      </c>
      <c r="K82" s="107">
        <v>500000</v>
      </c>
      <c r="L82" s="108">
        <v>2.3679700000000001</v>
      </c>
      <c r="M82" s="107">
        <v>2771220</v>
      </c>
      <c r="N82" s="107">
        <v>700000</v>
      </c>
      <c r="O82" s="109">
        <v>3.9588857142857141</v>
      </c>
      <c r="P82" s="110">
        <v>2860720</v>
      </c>
      <c r="Q82" s="110">
        <v>900000</v>
      </c>
      <c r="R82" s="109">
        <v>3.1785777777777779</v>
      </c>
      <c r="S82" s="110">
        <v>1212575</v>
      </c>
      <c r="T82" s="110">
        <v>1000000</v>
      </c>
      <c r="U82" s="109">
        <v>1.212575</v>
      </c>
      <c r="V82" s="110">
        <v>1213200</v>
      </c>
      <c r="W82" s="110">
        <v>1000000</v>
      </c>
      <c r="X82" s="109">
        <v>1.2132000000000001</v>
      </c>
      <c r="Y82" s="110">
        <v>1652472</v>
      </c>
      <c r="Z82" s="110">
        <v>1000000</v>
      </c>
      <c r="AA82" s="109">
        <v>1.6524719999999999</v>
      </c>
      <c r="AB82" s="110">
        <v>675395</v>
      </c>
      <c r="AC82" s="110">
        <v>1050000</v>
      </c>
      <c r="AD82" s="109">
        <v>0.64323333333333332</v>
      </c>
      <c r="AE82" s="110">
        <v>1324870</v>
      </c>
      <c r="AF82" s="110">
        <v>900000</v>
      </c>
      <c r="AG82" s="109">
        <v>1.4720777777777778</v>
      </c>
      <c r="AH82" s="110">
        <v>1400645</v>
      </c>
      <c r="AI82" s="110">
        <v>900000</v>
      </c>
      <c r="AJ82" s="109">
        <v>1.5562722222222223</v>
      </c>
      <c r="AK82" s="110">
        <v>1407660</v>
      </c>
      <c r="AL82" s="110">
        <v>1200000</v>
      </c>
      <c r="AM82" s="109">
        <v>1.1730499999999999</v>
      </c>
      <c r="AN82" s="110">
        <v>204360</v>
      </c>
      <c r="AO82" s="110">
        <v>1100000</v>
      </c>
      <c r="AP82" s="109">
        <v>0.18578181818181819</v>
      </c>
      <c r="AQ82" s="110"/>
      <c r="AR82" s="110"/>
      <c r="AS82" s="109" t="e">
        <v>#DIV/0!</v>
      </c>
      <c r="AT82" s="110"/>
      <c r="AU82" s="110"/>
      <c r="AV82" s="109" t="e">
        <v>#DIV/0!</v>
      </c>
      <c r="AW82" s="111"/>
      <c r="AX82" s="111"/>
      <c r="AY82" s="112" t="e">
        <v>#DIV/0!</v>
      </c>
      <c r="AZ82" s="111"/>
      <c r="BA82" s="111"/>
      <c r="BB82" s="112" t="e">
        <f t="shared" si="9"/>
        <v>#DIV/0!</v>
      </c>
      <c r="BC82" s="92" t="e">
        <f>VLOOKUP(C82,'[1]PM SELL-OUT JUNE 202 SUMMARY'!$D$9:$H$519,4,FALSE)</f>
        <v>#N/A</v>
      </c>
      <c r="BD82" s="92" t="e">
        <f>VLOOKUP(C82,'[1]PM SELL-OUT JUNE 202 SUMMARY'!$D$9:$H$519,5,FALSE)</f>
        <v>#N/A</v>
      </c>
      <c r="BE82" s="93" t="e">
        <f t="shared" si="22"/>
        <v>#N/A</v>
      </c>
      <c r="BF82" s="113">
        <f t="shared" si="10"/>
        <v>0</v>
      </c>
      <c r="BG82" s="114">
        <f t="shared" si="18"/>
        <v>0</v>
      </c>
      <c r="BH82" s="115">
        <f t="shared" si="11"/>
        <v>1612020</v>
      </c>
      <c r="BI82" s="110">
        <f t="shared" si="19"/>
        <v>268670</v>
      </c>
      <c r="BJ82" s="116"/>
      <c r="BK82" s="107"/>
      <c r="BL82" s="117">
        <f t="shared" si="20"/>
        <v>1520595.6053428946</v>
      </c>
      <c r="BM82" s="118"/>
      <c r="BN82" s="119"/>
      <c r="BO82" s="120">
        <v>1213200</v>
      </c>
      <c r="BP82" s="121">
        <f t="shared" si="21"/>
        <v>1.6999655999377857E-2</v>
      </c>
      <c r="BQ82" s="161"/>
      <c r="BR82" s="123"/>
      <c r="BS82" s="124" t="e">
        <f t="shared" si="12"/>
        <v>#DIV/0!</v>
      </c>
      <c r="BT82" s="165">
        <f t="shared" si="17"/>
        <v>750616.4013357237</v>
      </c>
    </row>
    <row r="83" spans="1:72" s="125" customFormat="1">
      <c r="A83" s="126" t="s">
        <v>66</v>
      </c>
      <c r="B83" s="105" t="s">
        <v>85</v>
      </c>
      <c r="C83" s="106" t="s">
        <v>129</v>
      </c>
      <c r="D83" s="110">
        <v>993845</v>
      </c>
      <c r="E83" s="110">
        <v>1100000</v>
      </c>
      <c r="F83" s="109"/>
      <c r="G83" s="110">
        <v>1212295</v>
      </c>
      <c r="H83" s="110">
        <v>1100000</v>
      </c>
      <c r="I83" s="109">
        <v>1.1020863636363636</v>
      </c>
      <c r="J83" s="110">
        <v>1778990</v>
      </c>
      <c r="K83" s="110">
        <v>1100000</v>
      </c>
      <c r="L83" s="109">
        <v>1.6172636363636363</v>
      </c>
      <c r="M83" s="110">
        <v>4557355</v>
      </c>
      <c r="N83" s="110">
        <v>1300000</v>
      </c>
      <c r="O83" s="109">
        <v>3.5056576923076923</v>
      </c>
      <c r="P83" s="110">
        <v>2253240</v>
      </c>
      <c r="Q83" s="110">
        <v>1600000</v>
      </c>
      <c r="R83" s="109">
        <v>1.4082749999999999</v>
      </c>
      <c r="S83" s="110">
        <v>1217210</v>
      </c>
      <c r="T83" s="110">
        <v>1650000</v>
      </c>
      <c r="U83" s="109">
        <v>0.7377030303030303</v>
      </c>
      <c r="V83" s="110">
        <v>522210</v>
      </c>
      <c r="W83" s="110">
        <v>1650000</v>
      </c>
      <c r="X83" s="109">
        <v>0.3164909090909091</v>
      </c>
      <c r="Y83" s="110">
        <v>1901585</v>
      </c>
      <c r="Z83" s="110">
        <v>1450000</v>
      </c>
      <c r="AA83" s="109">
        <v>1.3114379310344828</v>
      </c>
      <c r="AB83" s="110">
        <v>1006655</v>
      </c>
      <c r="AC83" s="110">
        <v>1450000</v>
      </c>
      <c r="AD83" s="109">
        <v>0.69424482758620698</v>
      </c>
      <c r="AE83" s="110">
        <v>865435</v>
      </c>
      <c r="AF83" s="110">
        <v>1100000</v>
      </c>
      <c r="AG83" s="109">
        <v>0.78675909090909091</v>
      </c>
      <c r="AH83" s="110">
        <v>1460865</v>
      </c>
      <c r="AI83" s="110">
        <v>1100000</v>
      </c>
      <c r="AJ83" s="109">
        <v>1.3280590909090908</v>
      </c>
      <c r="AK83" s="110">
        <v>1331080</v>
      </c>
      <c r="AL83" s="110">
        <v>1300000</v>
      </c>
      <c r="AM83" s="109">
        <v>1.0239076923076924</v>
      </c>
      <c r="AN83" s="110">
        <v>427215</v>
      </c>
      <c r="AO83" s="110">
        <v>1100000</v>
      </c>
      <c r="AP83" s="109">
        <v>0.38837727272727274</v>
      </c>
      <c r="AQ83" s="110">
        <v>1004230</v>
      </c>
      <c r="AR83" s="110">
        <v>1100000</v>
      </c>
      <c r="AS83" s="109">
        <v>0.91293636363636366</v>
      </c>
      <c r="AT83" s="110">
        <v>1652320</v>
      </c>
      <c r="AU83" s="110">
        <v>1300000</v>
      </c>
      <c r="AV83" s="109">
        <v>1.2710153846153847</v>
      </c>
      <c r="AW83" s="111">
        <v>2390535</v>
      </c>
      <c r="AX83" s="111">
        <v>1600000</v>
      </c>
      <c r="AY83" s="112">
        <v>1.4940843749999999</v>
      </c>
      <c r="AZ83" s="111">
        <v>2187080</v>
      </c>
      <c r="BA83" s="111">
        <v>1650000</v>
      </c>
      <c r="BB83" s="112">
        <f t="shared" si="9"/>
        <v>1.3255030303030304</v>
      </c>
      <c r="BC83" s="92">
        <f>VLOOKUP(C83,'[1]PM SELL-OUT JUNE 202 SUMMARY'!$D$9:$H$519,4,FALSE)</f>
        <v>732075</v>
      </c>
      <c r="BD83" s="92">
        <f>VLOOKUP(C83,'[1]PM SELL-OUT JUNE 202 SUMMARY'!$D$9:$H$519,5,FALSE)</f>
        <v>1550000</v>
      </c>
      <c r="BE83" s="93">
        <f t="shared" si="22"/>
        <v>0.47230645161290324</v>
      </c>
      <c r="BF83" s="113">
        <f t="shared" si="10"/>
        <v>6229935</v>
      </c>
      <c r="BG83" s="114">
        <f t="shared" si="18"/>
        <v>2076645</v>
      </c>
      <c r="BH83" s="115">
        <f t="shared" si="11"/>
        <v>8992460</v>
      </c>
      <c r="BI83" s="110">
        <f t="shared" si="19"/>
        <v>1498743.3333333333</v>
      </c>
      <c r="BJ83" s="115"/>
      <c r="BK83" s="110"/>
      <c r="BL83" s="117">
        <f t="shared" si="20"/>
        <v>654525.41301196255</v>
      </c>
      <c r="BM83" s="118">
        <v>1450000</v>
      </c>
      <c r="BN83" s="119"/>
      <c r="BO83" s="127">
        <v>522210</v>
      </c>
      <c r="BP83" s="121">
        <f t="shared" si="21"/>
        <v>7.3173346187233026E-3</v>
      </c>
      <c r="BQ83" s="161"/>
      <c r="BR83" s="123"/>
      <c r="BS83" s="124" t="e">
        <f t="shared" si="12"/>
        <v>#DIV/0!</v>
      </c>
      <c r="BT83" s="165">
        <f t="shared" si="17"/>
        <v>1188030.9365863239</v>
      </c>
    </row>
    <row r="84" spans="1:72" s="128" customFormat="1">
      <c r="A84" s="105" t="s">
        <v>66</v>
      </c>
      <c r="B84" s="105" t="s">
        <v>85</v>
      </c>
      <c r="C84" s="106" t="s">
        <v>130</v>
      </c>
      <c r="D84" s="107">
        <v>332930</v>
      </c>
      <c r="E84" s="107">
        <v>450000</v>
      </c>
      <c r="F84" s="108"/>
      <c r="G84" s="107">
        <v>249545</v>
      </c>
      <c r="H84" s="107">
        <v>500000</v>
      </c>
      <c r="I84" s="108">
        <v>0.49909000000000003</v>
      </c>
      <c r="J84" s="107">
        <v>880560</v>
      </c>
      <c r="K84" s="107">
        <v>550000</v>
      </c>
      <c r="L84" s="108">
        <v>1.6010181818181819</v>
      </c>
      <c r="M84" s="107">
        <v>1787490</v>
      </c>
      <c r="N84" s="107">
        <v>700000</v>
      </c>
      <c r="O84" s="109">
        <v>2.5535571428571426</v>
      </c>
      <c r="P84" s="110">
        <v>1737265</v>
      </c>
      <c r="Q84" s="110">
        <v>900000</v>
      </c>
      <c r="R84" s="109">
        <v>1.9302944444444443</v>
      </c>
      <c r="S84" s="110">
        <v>832055</v>
      </c>
      <c r="T84" s="110">
        <v>800000</v>
      </c>
      <c r="U84" s="109">
        <v>1.0400687500000001</v>
      </c>
      <c r="V84" s="110">
        <v>398735</v>
      </c>
      <c r="W84" s="110">
        <v>800000</v>
      </c>
      <c r="X84" s="109">
        <v>0.49841875000000002</v>
      </c>
      <c r="Y84" s="110">
        <v>467615</v>
      </c>
      <c r="Z84" s="110">
        <v>700000</v>
      </c>
      <c r="AA84" s="109">
        <v>0.66802142857142854</v>
      </c>
      <c r="AB84" s="110">
        <v>813870</v>
      </c>
      <c r="AC84" s="110">
        <v>700000</v>
      </c>
      <c r="AD84" s="109">
        <v>1.1626714285714286</v>
      </c>
      <c r="AE84" s="110">
        <v>362435</v>
      </c>
      <c r="AF84" s="110">
        <v>600000</v>
      </c>
      <c r="AG84" s="109">
        <v>0.60405833333333336</v>
      </c>
      <c r="AH84" s="110">
        <v>449910</v>
      </c>
      <c r="AI84" s="110">
        <v>600000</v>
      </c>
      <c r="AJ84" s="109">
        <v>0.74985000000000002</v>
      </c>
      <c r="AK84" s="110">
        <v>406725</v>
      </c>
      <c r="AL84" s="110">
        <v>650000</v>
      </c>
      <c r="AM84" s="109">
        <v>0.6257307692307692</v>
      </c>
      <c r="AN84" s="110">
        <v>294240</v>
      </c>
      <c r="AO84" s="110">
        <v>600000</v>
      </c>
      <c r="AP84" s="109">
        <v>0.4904</v>
      </c>
      <c r="AQ84" s="110">
        <v>343825</v>
      </c>
      <c r="AR84" s="110">
        <v>600000</v>
      </c>
      <c r="AS84" s="109">
        <v>0.57304166666666667</v>
      </c>
      <c r="AT84" s="110">
        <v>1013575</v>
      </c>
      <c r="AU84" s="110">
        <v>600000</v>
      </c>
      <c r="AV84" s="109">
        <v>1.6892916666666666</v>
      </c>
      <c r="AW84" s="111">
        <v>2004165</v>
      </c>
      <c r="AX84" s="111">
        <v>800000</v>
      </c>
      <c r="AY84" s="112">
        <v>2.5052062500000001</v>
      </c>
      <c r="AZ84" s="111">
        <v>1742920</v>
      </c>
      <c r="BA84" s="111">
        <v>1050000</v>
      </c>
      <c r="BB84" s="112">
        <f t="shared" si="9"/>
        <v>1.6599238095238096</v>
      </c>
      <c r="BC84" s="92">
        <f>VLOOKUP(C84,'[1]PM SELL-OUT JUNE 202 SUMMARY'!$D$9:$H$519,4,FALSE)</f>
        <v>823260</v>
      </c>
      <c r="BD84" s="92">
        <f>VLOOKUP(C84,'[1]PM SELL-OUT JUNE 202 SUMMARY'!$D$9:$H$519,5,FALSE)</f>
        <v>1100000</v>
      </c>
      <c r="BE84" s="93">
        <f t="shared" si="22"/>
        <v>0.74841818181818187</v>
      </c>
      <c r="BF84" s="113">
        <f t="shared" si="10"/>
        <v>4760660</v>
      </c>
      <c r="BG84" s="114">
        <f t="shared" si="18"/>
        <v>1586886.6666666667</v>
      </c>
      <c r="BH84" s="115">
        <f t="shared" si="11"/>
        <v>5805450</v>
      </c>
      <c r="BI84" s="110">
        <f t="shared" si="19"/>
        <v>967575</v>
      </c>
      <c r="BJ84" s="116"/>
      <c r="BK84" s="107"/>
      <c r="BL84" s="117">
        <f t="shared" si="20"/>
        <v>499764.82747807371</v>
      </c>
      <c r="BM84" s="118">
        <v>1000000</v>
      </c>
      <c r="BN84" s="119"/>
      <c r="BO84" s="120">
        <v>398735</v>
      </c>
      <c r="BP84" s="121">
        <f t="shared" si="21"/>
        <v>5.5871726301614981E-3</v>
      </c>
      <c r="BQ84" s="161"/>
      <c r="BR84" s="123"/>
      <c r="BS84" s="124" t="e">
        <f t="shared" si="12"/>
        <v>#DIV/0!</v>
      </c>
      <c r="BT84" s="165">
        <f t="shared" si="17"/>
        <v>863240.37353618513</v>
      </c>
    </row>
    <row r="85" spans="1:72" s="125" customFormat="1">
      <c r="A85" s="126" t="s">
        <v>66</v>
      </c>
      <c r="B85" s="105" t="s">
        <v>85</v>
      </c>
      <c r="C85" s="106" t="s">
        <v>131</v>
      </c>
      <c r="D85" s="110">
        <v>435515</v>
      </c>
      <c r="E85" s="110">
        <v>900000</v>
      </c>
      <c r="F85" s="109"/>
      <c r="G85" s="110">
        <v>548695</v>
      </c>
      <c r="H85" s="110">
        <v>800000</v>
      </c>
      <c r="I85" s="109">
        <v>0.68586875000000003</v>
      </c>
      <c r="J85" s="110">
        <v>657590</v>
      </c>
      <c r="K85" s="110">
        <v>700000</v>
      </c>
      <c r="L85" s="109">
        <v>0.93941428571428565</v>
      </c>
      <c r="M85" s="110">
        <v>2606335</v>
      </c>
      <c r="N85" s="110">
        <v>1000000</v>
      </c>
      <c r="O85" s="109">
        <v>2.6063350000000001</v>
      </c>
      <c r="P85" s="110">
        <v>2410375</v>
      </c>
      <c r="Q85" s="110">
        <v>1000000</v>
      </c>
      <c r="R85" s="109">
        <v>2.4103750000000002</v>
      </c>
      <c r="S85" s="110">
        <v>1719405</v>
      </c>
      <c r="T85" s="110">
        <v>800000</v>
      </c>
      <c r="U85" s="109">
        <v>2.1492562500000001</v>
      </c>
      <c r="V85" s="110">
        <v>850455</v>
      </c>
      <c r="W85" s="110">
        <v>850000</v>
      </c>
      <c r="X85" s="109">
        <v>1.0005352941176471</v>
      </c>
      <c r="Y85" s="110">
        <v>2189860</v>
      </c>
      <c r="Z85" s="110">
        <v>750000</v>
      </c>
      <c r="AA85" s="109">
        <v>2.9198133333333334</v>
      </c>
      <c r="AB85" s="110">
        <v>1306305</v>
      </c>
      <c r="AC85" s="110">
        <v>900000</v>
      </c>
      <c r="AD85" s="109">
        <v>1.4514499999999999</v>
      </c>
      <c r="AE85" s="110">
        <v>1150185</v>
      </c>
      <c r="AF85" s="110">
        <v>900000</v>
      </c>
      <c r="AG85" s="109">
        <v>1.2779833333333332</v>
      </c>
      <c r="AH85" s="110">
        <v>825850</v>
      </c>
      <c r="AI85" s="110">
        <v>900000</v>
      </c>
      <c r="AJ85" s="109">
        <v>0.91761111111111127</v>
      </c>
      <c r="AK85" s="110">
        <v>1079830</v>
      </c>
      <c r="AL85" s="110">
        <v>1050000</v>
      </c>
      <c r="AM85" s="109">
        <v>1.0284095238095239</v>
      </c>
      <c r="AN85" s="110">
        <v>1027800</v>
      </c>
      <c r="AO85" s="110">
        <v>1000000</v>
      </c>
      <c r="AP85" s="109">
        <v>1.0278</v>
      </c>
      <c r="AQ85" s="110">
        <v>706870</v>
      </c>
      <c r="AR85" s="110">
        <v>1000000</v>
      </c>
      <c r="AS85" s="109">
        <v>0.70687</v>
      </c>
      <c r="AT85" s="110">
        <v>1115305</v>
      </c>
      <c r="AU85" s="110">
        <v>1100000</v>
      </c>
      <c r="AV85" s="109">
        <v>1.0139136363636363</v>
      </c>
      <c r="AW85" s="111">
        <v>2541990</v>
      </c>
      <c r="AX85" s="111">
        <v>1250000</v>
      </c>
      <c r="AY85" s="112">
        <v>2.0335920000000001</v>
      </c>
      <c r="AZ85" s="111">
        <v>1833990</v>
      </c>
      <c r="BA85" s="111">
        <v>1400000</v>
      </c>
      <c r="BB85" s="112">
        <f t="shared" si="9"/>
        <v>1.3099928571428572</v>
      </c>
      <c r="BC85" s="92">
        <f>VLOOKUP(C85,'[1]PM SELL-OUT JUNE 202 SUMMARY'!$D$9:$H$519,4,FALSE)</f>
        <v>762225</v>
      </c>
      <c r="BD85" s="92">
        <f>VLOOKUP(C85,'[1]PM SELL-OUT JUNE 202 SUMMARY'!$D$9:$H$519,5,FALSE)</f>
        <v>1300000</v>
      </c>
      <c r="BE85" s="93">
        <f t="shared" si="22"/>
        <v>0.58632692307692302</v>
      </c>
      <c r="BF85" s="113">
        <f t="shared" si="10"/>
        <v>5491285</v>
      </c>
      <c r="BG85" s="114">
        <f t="shared" si="18"/>
        <v>1830428.3333333333</v>
      </c>
      <c r="BH85" s="115">
        <f t="shared" si="11"/>
        <v>8305785</v>
      </c>
      <c r="BI85" s="110">
        <f t="shared" si="19"/>
        <v>1384297.5</v>
      </c>
      <c r="BJ85" s="115"/>
      <c r="BK85" s="110"/>
      <c r="BL85" s="117">
        <f t="shared" si="20"/>
        <v>1065939.7754219349</v>
      </c>
      <c r="BM85" s="118">
        <v>1200000</v>
      </c>
      <c r="BN85" s="119"/>
      <c r="BO85" s="127">
        <v>850455</v>
      </c>
      <c r="BP85" s="121">
        <f t="shared" si="21"/>
        <v>1.191678407760542E-2</v>
      </c>
      <c r="BQ85" s="161"/>
      <c r="BR85" s="123"/>
      <c r="BS85" s="124" t="e">
        <f t="shared" si="12"/>
        <v>#DIV/0!</v>
      </c>
      <c r="BT85" s="165">
        <f t="shared" si="17"/>
        <v>1282780.152188817</v>
      </c>
    </row>
    <row r="86" spans="1:72" s="128" customFormat="1">
      <c r="A86" s="126" t="s">
        <v>66</v>
      </c>
      <c r="B86" s="105" t="s">
        <v>85</v>
      </c>
      <c r="C86" s="106" t="s">
        <v>132</v>
      </c>
      <c r="D86" s="110"/>
      <c r="E86" s="110"/>
      <c r="F86" s="109"/>
      <c r="G86" s="110"/>
      <c r="H86" s="110"/>
      <c r="I86" s="109"/>
      <c r="J86" s="110"/>
      <c r="K86" s="110"/>
      <c r="L86" s="109"/>
      <c r="M86" s="110"/>
      <c r="N86" s="110"/>
      <c r="O86" s="109" t="e">
        <v>#DIV/0!</v>
      </c>
      <c r="P86" s="110">
        <v>569895</v>
      </c>
      <c r="Q86" s="110">
        <v>550000</v>
      </c>
      <c r="R86" s="109">
        <v>1.0361727272727272</v>
      </c>
      <c r="S86" s="110">
        <v>174065</v>
      </c>
      <c r="T86" s="110">
        <v>700000</v>
      </c>
      <c r="U86" s="109">
        <v>0.24866428571428573</v>
      </c>
      <c r="V86" s="110">
        <v>78185</v>
      </c>
      <c r="W86" s="110">
        <v>700000</v>
      </c>
      <c r="X86" s="109">
        <v>0.11169285714285716</v>
      </c>
      <c r="Y86" s="110">
        <v>266555</v>
      </c>
      <c r="Z86" s="110">
        <v>550000</v>
      </c>
      <c r="AA86" s="109">
        <v>0.4846454545454546</v>
      </c>
      <c r="AB86" s="110">
        <v>97680</v>
      </c>
      <c r="AC86" s="110">
        <v>550000</v>
      </c>
      <c r="AD86" s="109">
        <v>0.17760000000000001</v>
      </c>
      <c r="AE86" s="110">
        <v>142675</v>
      </c>
      <c r="AF86" s="110">
        <v>550000</v>
      </c>
      <c r="AG86" s="109">
        <v>0.25940909090909092</v>
      </c>
      <c r="AH86" s="110">
        <v>166970</v>
      </c>
      <c r="AI86" s="110">
        <v>550000</v>
      </c>
      <c r="AJ86" s="109">
        <v>0.30358181818181817</v>
      </c>
      <c r="AK86" s="110">
        <v>0</v>
      </c>
      <c r="AL86" s="110">
        <v>266129</v>
      </c>
      <c r="AM86" s="109">
        <v>0</v>
      </c>
      <c r="AN86" s="110"/>
      <c r="AO86" s="110"/>
      <c r="AP86" s="109" t="e">
        <v>#DIV/0!</v>
      </c>
      <c r="AQ86" s="110"/>
      <c r="AR86" s="110"/>
      <c r="AS86" s="109" t="e">
        <v>#DIV/0!</v>
      </c>
      <c r="AT86" s="110">
        <v>32995</v>
      </c>
      <c r="AU86" s="110">
        <v>232258</v>
      </c>
      <c r="AV86" s="109">
        <v>0.14206184501717917</v>
      </c>
      <c r="AW86" s="111">
        <v>778670</v>
      </c>
      <c r="AX86" s="111">
        <v>800000</v>
      </c>
      <c r="AY86" s="112">
        <v>0.97333749999999997</v>
      </c>
      <c r="AZ86" s="111">
        <v>704754</v>
      </c>
      <c r="BA86" s="111">
        <v>800000</v>
      </c>
      <c r="BB86" s="112">
        <f t="shared" si="9"/>
        <v>0.88094249999999996</v>
      </c>
      <c r="BC86" s="92">
        <f>VLOOKUP(C86,'[1]PM SELL-OUT JUNE 202 SUMMARY'!$D$9:$H$519,4,FALSE)</f>
        <v>729375</v>
      </c>
      <c r="BD86" s="92">
        <f>VLOOKUP(C86,'[1]PM SELL-OUT JUNE 202 SUMMARY'!$D$9:$H$519,5,FALSE)</f>
        <v>700000</v>
      </c>
      <c r="BE86" s="93">
        <f t="shared" si="22"/>
        <v>1.0419642857142857</v>
      </c>
      <c r="BF86" s="113">
        <f t="shared" si="10"/>
        <v>1516419</v>
      </c>
      <c r="BG86" s="114">
        <f t="shared" si="18"/>
        <v>505473</v>
      </c>
      <c r="BH86" s="115">
        <f t="shared" si="11"/>
        <v>1516419</v>
      </c>
      <c r="BI86" s="110">
        <f t="shared" si="19"/>
        <v>252736.5</v>
      </c>
      <c r="BJ86" s="115"/>
      <c r="BK86" s="110"/>
      <c r="BL86" s="117">
        <f t="shared" si="20"/>
        <v>97995.192386856419</v>
      </c>
      <c r="BM86" s="118">
        <v>700000</v>
      </c>
      <c r="BN86" s="119"/>
      <c r="BO86" s="127">
        <v>78185</v>
      </c>
      <c r="BP86" s="121">
        <f t="shared" si="21"/>
        <v>1.0955473988718742E-3</v>
      </c>
      <c r="BQ86" s="161"/>
      <c r="BR86" s="123"/>
      <c r="BS86" s="124" t="e">
        <f t="shared" si="12"/>
        <v>#DIV/0!</v>
      </c>
      <c r="BT86" s="165">
        <f t="shared" si="17"/>
        <v>233597.4230967141</v>
      </c>
    </row>
    <row r="87" spans="1:72" s="125" customFormat="1">
      <c r="A87" s="126" t="s">
        <v>66</v>
      </c>
      <c r="B87" s="105" t="s">
        <v>85</v>
      </c>
      <c r="C87" s="162" t="s">
        <v>133</v>
      </c>
      <c r="D87" s="110">
        <v>881045</v>
      </c>
      <c r="E87" s="110">
        <v>1200000</v>
      </c>
      <c r="F87" s="109"/>
      <c r="G87" s="110">
        <v>846560</v>
      </c>
      <c r="H87" s="110">
        <v>950000</v>
      </c>
      <c r="I87" s="109">
        <v>0.89111578947368442</v>
      </c>
      <c r="J87" s="110">
        <v>1131085</v>
      </c>
      <c r="K87" s="110">
        <v>1000000</v>
      </c>
      <c r="L87" s="109">
        <v>1.1310849999999999</v>
      </c>
      <c r="M87" s="110">
        <v>2932115</v>
      </c>
      <c r="N87" s="110">
        <v>1000000</v>
      </c>
      <c r="O87" s="109">
        <v>2.932115</v>
      </c>
      <c r="P87" s="107">
        <v>2248435</v>
      </c>
      <c r="Q87" s="107">
        <v>1200000</v>
      </c>
      <c r="R87" s="109">
        <v>1.8736958333333331</v>
      </c>
      <c r="S87" s="110">
        <v>1018535</v>
      </c>
      <c r="T87" s="110">
        <v>1200000</v>
      </c>
      <c r="U87" s="109">
        <v>0.84877916666666664</v>
      </c>
      <c r="V87" s="110">
        <v>691895</v>
      </c>
      <c r="W87" s="110">
        <v>1200000</v>
      </c>
      <c r="X87" s="109">
        <v>0.57657916666666664</v>
      </c>
      <c r="Y87" s="110">
        <v>1387780</v>
      </c>
      <c r="Z87" s="110">
        <v>1100000</v>
      </c>
      <c r="AA87" s="109">
        <v>1.2616181818181817</v>
      </c>
      <c r="AB87" s="110">
        <v>787970</v>
      </c>
      <c r="AC87" s="110">
        <v>1100000</v>
      </c>
      <c r="AD87" s="109">
        <v>0.71633636363636377</v>
      </c>
      <c r="AE87" s="110">
        <v>640140</v>
      </c>
      <c r="AF87" s="110">
        <v>1000000</v>
      </c>
      <c r="AG87" s="109">
        <v>0.64014000000000004</v>
      </c>
      <c r="AH87" s="110">
        <v>671390</v>
      </c>
      <c r="AI87" s="110">
        <v>1000000</v>
      </c>
      <c r="AJ87" s="109">
        <v>0.67139000000000004</v>
      </c>
      <c r="AK87" s="110">
        <v>933155</v>
      </c>
      <c r="AL87" s="110">
        <v>900000</v>
      </c>
      <c r="AM87" s="109">
        <v>1.0368388888888889</v>
      </c>
      <c r="AN87" s="110">
        <v>634105</v>
      </c>
      <c r="AO87" s="110">
        <v>900000</v>
      </c>
      <c r="AP87" s="109">
        <v>0.70456111111111108</v>
      </c>
      <c r="AQ87" s="110">
        <v>937380</v>
      </c>
      <c r="AR87" s="110">
        <v>900000</v>
      </c>
      <c r="AS87" s="109">
        <v>1.0415333333333334</v>
      </c>
      <c r="AT87" s="110">
        <v>1194100</v>
      </c>
      <c r="AU87" s="110">
        <v>900000</v>
      </c>
      <c r="AV87" s="109">
        <v>1.3267777777777778</v>
      </c>
      <c r="AW87" s="111">
        <v>2011660</v>
      </c>
      <c r="AX87" s="111">
        <v>1100000</v>
      </c>
      <c r="AY87" s="112">
        <v>1.8287818181818183</v>
      </c>
      <c r="AZ87" s="111">
        <v>1822385</v>
      </c>
      <c r="BA87" s="111">
        <v>1300000</v>
      </c>
      <c r="BB87" s="112">
        <f t="shared" si="9"/>
        <v>1.4018346153846153</v>
      </c>
      <c r="BC87" s="92">
        <f>VLOOKUP(C87,'[1]PM SELL-OUT JUNE 202 SUMMARY'!$D$9:$H$519,4,FALSE)</f>
        <v>779480</v>
      </c>
      <c r="BD87" s="92">
        <f>VLOOKUP(C87,'[1]PM SELL-OUT JUNE 202 SUMMARY'!$D$9:$H$519,5,FALSE)</f>
        <v>1200000</v>
      </c>
      <c r="BE87" s="93">
        <f t="shared" si="22"/>
        <v>0.64956666666666663</v>
      </c>
      <c r="BF87" s="113">
        <f t="shared" si="10"/>
        <v>5028145</v>
      </c>
      <c r="BG87" s="114">
        <f t="shared" si="18"/>
        <v>1676048.3333333333</v>
      </c>
      <c r="BH87" s="115">
        <f t="shared" si="11"/>
        <v>7532785</v>
      </c>
      <c r="BI87" s="110">
        <f t="shared" si="19"/>
        <v>1255464.1666666667</v>
      </c>
      <c r="BJ87" s="115"/>
      <c r="BK87" s="110"/>
      <c r="BL87" s="117">
        <f t="shared" si="20"/>
        <v>867204.49749317672</v>
      </c>
      <c r="BM87" s="118">
        <v>1100000</v>
      </c>
      <c r="BN87" s="119"/>
      <c r="BO87" s="127">
        <v>691895</v>
      </c>
      <c r="BP87" s="121">
        <f t="shared" si="21"/>
        <v>9.6950024626521122E-3</v>
      </c>
      <c r="BQ87" s="161"/>
      <c r="BR87" s="123"/>
      <c r="BS87" s="124" t="e">
        <f t="shared" si="12"/>
        <v>#DIV/0!</v>
      </c>
      <c r="BT87" s="165">
        <f t="shared" si="17"/>
        <v>1122652.9993732942</v>
      </c>
    </row>
    <row r="88" spans="1:72" s="125" customFormat="1">
      <c r="A88" s="105" t="s">
        <v>66</v>
      </c>
      <c r="B88" s="105" t="s">
        <v>85</v>
      </c>
      <c r="C88" s="162" t="s">
        <v>134</v>
      </c>
      <c r="D88" s="107">
        <v>128575</v>
      </c>
      <c r="E88" s="107">
        <v>550000</v>
      </c>
      <c r="F88" s="108"/>
      <c r="G88" s="107">
        <v>221225</v>
      </c>
      <c r="H88" s="107">
        <v>500000</v>
      </c>
      <c r="I88" s="108">
        <v>0.44245000000000001</v>
      </c>
      <c r="J88" s="107">
        <v>288140</v>
      </c>
      <c r="K88" s="107">
        <v>500000</v>
      </c>
      <c r="L88" s="108">
        <v>0.57628000000000001</v>
      </c>
      <c r="M88" s="107">
        <v>1992130</v>
      </c>
      <c r="N88" s="107">
        <v>700000</v>
      </c>
      <c r="O88" s="109">
        <v>2.8458999999999999</v>
      </c>
      <c r="P88" s="110">
        <v>1270885</v>
      </c>
      <c r="Q88" s="110">
        <v>800000</v>
      </c>
      <c r="R88" s="109">
        <v>1.58860625</v>
      </c>
      <c r="S88" s="110">
        <v>645200</v>
      </c>
      <c r="T88" s="110">
        <v>850000</v>
      </c>
      <c r="U88" s="109">
        <v>0.7590588235294119</v>
      </c>
      <c r="V88" s="110">
        <v>300265</v>
      </c>
      <c r="W88" s="110">
        <v>850000</v>
      </c>
      <c r="X88" s="109">
        <v>0.3532529411764706</v>
      </c>
      <c r="Y88" s="110">
        <v>503205</v>
      </c>
      <c r="Z88" s="110">
        <v>750000</v>
      </c>
      <c r="AA88" s="109">
        <v>0.67094000000000009</v>
      </c>
      <c r="AB88" s="110">
        <v>614000</v>
      </c>
      <c r="AC88" s="110">
        <v>750000</v>
      </c>
      <c r="AD88" s="109">
        <v>0.81866666666666665</v>
      </c>
      <c r="AE88" s="110">
        <v>230155</v>
      </c>
      <c r="AF88" s="110">
        <v>600000</v>
      </c>
      <c r="AG88" s="109">
        <v>0.38359166666666666</v>
      </c>
      <c r="AH88" s="110">
        <v>494205</v>
      </c>
      <c r="AI88" s="110">
        <v>600000</v>
      </c>
      <c r="AJ88" s="109">
        <v>0.82367500000000005</v>
      </c>
      <c r="AK88" s="110">
        <v>678090</v>
      </c>
      <c r="AL88" s="110">
        <v>550000</v>
      </c>
      <c r="AM88" s="109">
        <v>1.232890909090909</v>
      </c>
      <c r="AN88" s="110">
        <v>336540</v>
      </c>
      <c r="AO88" s="110">
        <v>600000</v>
      </c>
      <c r="AP88" s="109">
        <v>0.56089999999999995</v>
      </c>
      <c r="AQ88" s="110">
        <v>513315</v>
      </c>
      <c r="AR88" s="110">
        <v>600000</v>
      </c>
      <c r="AS88" s="109">
        <v>0.85552499999999998</v>
      </c>
      <c r="AT88" s="110">
        <v>601355</v>
      </c>
      <c r="AU88" s="110">
        <v>600000</v>
      </c>
      <c r="AV88" s="109">
        <v>1.0022583333333333</v>
      </c>
      <c r="AW88" s="111">
        <v>1501695</v>
      </c>
      <c r="AX88" s="111">
        <v>800000</v>
      </c>
      <c r="AY88" s="112">
        <v>1.8771187499999999</v>
      </c>
      <c r="AZ88" s="111">
        <v>987520</v>
      </c>
      <c r="BA88" s="111">
        <v>950000</v>
      </c>
      <c r="BB88" s="112">
        <f t="shared" si="9"/>
        <v>1.0394947368421052</v>
      </c>
      <c r="BC88" s="92">
        <f>VLOOKUP(C88,'[1]PM SELL-OUT JUNE 202 SUMMARY'!$D$9:$H$519,4,FALSE)</f>
        <v>547800</v>
      </c>
      <c r="BD88" s="92">
        <f>VLOOKUP(C88,'[1]PM SELL-OUT JUNE 202 SUMMARY'!$D$9:$H$519,5,FALSE)</f>
        <v>850000</v>
      </c>
      <c r="BE88" s="93">
        <f t="shared" si="22"/>
        <v>0.64447058823529413</v>
      </c>
      <c r="BF88" s="113">
        <f t="shared" si="10"/>
        <v>3090570</v>
      </c>
      <c r="BG88" s="114">
        <f t="shared" si="18"/>
        <v>1030190</v>
      </c>
      <c r="BH88" s="115">
        <f t="shared" si="11"/>
        <v>4618515</v>
      </c>
      <c r="BI88" s="110">
        <f t="shared" si="19"/>
        <v>769752.5</v>
      </c>
      <c r="BJ88" s="116"/>
      <c r="BK88" s="107"/>
      <c r="BL88" s="117">
        <f t="shared" si="20"/>
        <v>376344.90557062661</v>
      </c>
      <c r="BM88" s="118">
        <v>750000</v>
      </c>
      <c r="BN88" s="119"/>
      <c r="BO88" s="127">
        <v>300265</v>
      </c>
      <c r="BP88" s="121">
        <f t="shared" si="21"/>
        <v>4.2073868353554172E-3</v>
      </c>
      <c r="BQ88" s="161"/>
      <c r="BR88" s="123"/>
      <c r="BS88" s="124" t="e">
        <f t="shared" si="12"/>
        <v>#DIV/0!</v>
      </c>
      <c r="BT88" s="165">
        <f t="shared" si="17"/>
        <v>619138.10139265668</v>
      </c>
    </row>
    <row r="89" spans="1:72" s="128" customFormat="1">
      <c r="A89" s="105" t="s">
        <v>66</v>
      </c>
      <c r="B89" s="105" t="s">
        <v>85</v>
      </c>
      <c r="C89" s="106" t="s">
        <v>135</v>
      </c>
      <c r="D89" s="107">
        <v>201760</v>
      </c>
      <c r="E89" s="107">
        <v>550000</v>
      </c>
      <c r="F89" s="108"/>
      <c r="G89" s="107">
        <v>366325</v>
      </c>
      <c r="H89" s="107">
        <v>600000</v>
      </c>
      <c r="I89" s="108">
        <v>0.61054166666666665</v>
      </c>
      <c r="J89" s="107">
        <v>534690</v>
      </c>
      <c r="K89" s="107">
        <v>600000</v>
      </c>
      <c r="L89" s="108">
        <v>0.89115000000000011</v>
      </c>
      <c r="M89" s="107">
        <v>1774785</v>
      </c>
      <c r="N89" s="107">
        <v>700000</v>
      </c>
      <c r="O89" s="109">
        <v>2.5354071428571427</v>
      </c>
      <c r="P89" s="110">
        <v>1441195</v>
      </c>
      <c r="Q89" s="110">
        <v>1000000</v>
      </c>
      <c r="R89" s="109">
        <v>1.441195</v>
      </c>
      <c r="S89" s="110">
        <v>1033955</v>
      </c>
      <c r="T89" s="110">
        <v>1000000</v>
      </c>
      <c r="U89" s="109">
        <v>1.033955</v>
      </c>
      <c r="V89" s="110">
        <v>715485</v>
      </c>
      <c r="W89" s="110">
        <v>1000000</v>
      </c>
      <c r="X89" s="109">
        <v>0.71548500000000004</v>
      </c>
      <c r="Y89" s="110">
        <v>709065</v>
      </c>
      <c r="Z89" s="110">
        <v>1000000</v>
      </c>
      <c r="AA89" s="109">
        <v>0.70906500000000006</v>
      </c>
      <c r="AB89" s="110">
        <v>565495</v>
      </c>
      <c r="AC89" s="110">
        <v>900000</v>
      </c>
      <c r="AD89" s="109">
        <v>0.62832777777777782</v>
      </c>
      <c r="AE89" s="110">
        <v>463730</v>
      </c>
      <c r="AF89" s="110">
        <v>750000</v>
      </c>
      <c r="AG89" s="109">
        <v>0.61830666666666667</v>
      </c>
      <c r="AH89" s="110">
        <v>70990</v>
      </c>
      <c r="AI89" s="110">
        <v>175000</v>
      </c>
      <c r="AJ89" s="109">
        <v>0.40565714285714288</v>
      </c>
      <c r="AK89" s="110">
        <v>0</v>
      </c>
      <c r="AL89" s="110">
        <v>600000</v>
      </c>
      <c r="AM89" s="109">
        <v>0</v>
      </c>
      <c r="AN89" s="110">
        <v>393835</v>
      </c>
      <c r="AO89" s="110">
        <v>600000</v>
      </c>
      <c r="AP89" s="109">
        <v>0.65639166666666671</v>
      </c>
      <c r="AQ89" s="110">
        <v>224660</v>
      </c>
      <c r="AR89" s="110">
        <v>600000</v>
      </c>
      <c r="AS89" s="109">
        <v>0.37443333333333334</v>
      </c>
      <c r="AT89" s="110">
        <v>708260</v>
      </c>
      <c r="AU89" s="110">
        <v>600000</v>
      </c>
      <c r="AV89" s="109">
        <v>1.1804333333333332</v>
      </c>
      <c r="AW89" s="111">
        <v>1393675</v>
      </c>
      <c r="AX89" s="111">
        <v>800000</v>
      </c>
      <c r="AY89" s="112">
        <v>1.8771187499999999</v>
      </c>
      <c r="AZ89" s="111">
        <v>996145</v>
      </c>
      <c r="BA89" s="111">
        <v>900000</v>
      </c>
      <c r="BB89" s="112">
        <f t="shared" si="9"/>
        <v>1.1068277777777777</v>
      </c>
      <c r="BC89" s="92">
        <f>VLOOKUP(C89,'[1]PM SELL-OUT JUNE 202 SUMMARY'!$D$9:$H$519,4,FALSE)</f>
        <v>612690</v>
      </c>
      <c r="BD89" s="92">
        <f>VLOOKUP(C89,'[1]PM SELL-OUT JUNE 202 SUMMARY'!$D$9:$H$519,5,FALSE)</f>
        <v>800000</v>
      </c>
      <c r="BE89" s="93">
        <f t="shared" si="22"/>
        <v>0.7658625</v>
      </c>
      <c r="BF89" s="113">
        <f t="shared" si="10"/>
        <v>3098080</v>
      </c>
      <c r="BG89" s="114">
        <f t="shared" si="18"/>
        <v>1032693.3333333334</v>
      </c>
      <c r="BH89" s="115">
        <f t="shared" si="11"/>
        <v>3716575</v>
      </c>
      <c r="BI89" s="110">
        <f t="shared" si="19"/>
        <v>619429.16666666663</v>
      </c>
      <c r="BJ89" s="116"/>
      <c r="BK89" s="107"/>
      <c r="BL89" s="117">
        <f t="shared" si="20"/>
        <v>896771.63426373294</v>
      </c>
      <c r="BM89" s="118">
        <v>800000</v>
      </c>
      <c r="BN89" s="119"/>
      <c r="BO89" s="120">
        <v>715485</v>
      </c>
      <c r="BP89" s="121">
        <f t="shared" si="21"/>
        <v>1.0025551329306681E-2</v>
      </c>
      <c r="BQ89" s="161"/>
      <c r="BR89" s="123"/>
      <c r="BS89" s="124" t="e">
        <f t="shared" si="12"/>
        <v>#DIV/0!</v>
      </c>
      <c r="BT89" s="165">
        <f t="shared" si="17"/>
        <v>816094.78356593323</v>
      </c>
    </row>
    <row r="90" spans="1:72" s="128" customFormat="1">
      <c r="A90" s="105" t="s">
        <v>66</v>
      </c>
      <c r="B90" s="105"/>
      <c r="C90" s="106" t="s">
        <v>136</v>
      </c>
      <c r="D90" s="110"/>
      <c r="E90" s="110"/>
      <c r="F90" s="109"/>
      <c r="G90" s="110"/>
      <c r="H90" s="110"/>
      <c r="I90" s="109"/>
      <c r="J90" s="110"/>
      <c r="K90" s="110"/>
      <c r="L90" s="109"/>
      <c r="M90" s="110"/>
      <c r="N90" s="110"/>
      <c r="O90" s="109"/>
      <c r="P90" s="110"/>
      <c r="Q90" s="110"/>
      <c r="R90" s="109"/>
      <c r="S90" s="110"/>
      <c r="T90" s="110"/>
      <c r="U90" s="109"/>
      <c r="V90" s="110"/>
      <c r="W90" s="110"/>
      <c r="X90" s="109"/>
      <c r="Y90" s="110"/>
      <c r="Z90" s="110"/>
      <c r="AA90" s="109"/>
      <c r="AB90" s="110"/>
      <c r="AC90" s="110"/>
      <c r="AD90" s="109"/>
      <c r="AE90" s="110"/>
      <c r="AF90" s="110"/>
      <c r="AG90" s="109"/>
      <c r="AH90" s="110"/>
      <c r="AI90" s="110"/>
      <c r="AJ90" s="109"/>
      <c r="AK90" s="110"/>
      <c r="AL90" s="110"/>
      <c r="AM90" s="109"/>
      <c r="AN90" s="110"/>
      <c r="AO90" s="110"/>
      <c r="AP90" s="109"/>
      <c r="AQ90" s="110"/>
      <c r="AR90" s="110"/>
      <c r="AS90" s="109"/>
      <c r="AT90" s="110">
        <v>83985</v>
      </c>
      <c r="AU90" s="110">
        <v>232258</v>
      </c>
      <c r="AV90" s="109">
        <v>0.36160218377838438</v>
      </c>
      <c r="AW90" s="111">
        <v>744605</v>
      </c>
      <c r="AX90" s="111">
        <v>600000</v>
      </c>
      <c r="AY90" s="112">
        <v>1.2410083333333333</v>
      </c>
      <c r="AZ90" s="111">
        <v>455615</v>
      </c>
      <c r="BA90" s="111">
        <v>700000</v>
      </c>
      <c r="BB90" s="112">
        <f t="shared" si="9"/>
        <v>0.65087857142857142</v>
      </c>
      <c r="BC90" s="92">
        <f>VLOOKUP(C90,'[1]PM SELL-OUT JUNE 202 SUMMARY'!$D$9:$H$519,4,FALSE)</f>
        <v>0</v>
      </c>
      <c r="BD90" s="92">
        <f>VLOOKUP(C90,'[1]PM SELL-OUT JUNE 202 SUMMARY'!$D$9:$H$519,5,FALSE)</f>
        <v>600000</v>
      </c>
      <c r="BE90" s="93">
        <f t="shared" si="22"/>
        <v>0</v>
      </c>
      <c r="BF90" s="113">
        <f t="shared" si="10"/>
        <v>1284205</v>
      </c>
      <c r="BG90" s="114">
        <f t="shared" si="18"/>
        <v>428068.33333333331</v>
      </c>
      <c r="BH90" s="115">
        <f t="shared" si="11"/>
        <v>1284205</v>
      </c>
      <c r="BI90" s="110">
        <f t="shared" si="19"/>
        <v>214034.16666666666</v>
      </c>
      <c r="BJ90" s="115"/>
      <c r="BK90" s="110"/>
      <c r="BL90" s="117"/>
      <c r="BM90" s="118">
        <v>600000</v>
      </c>
      <c r="BN90" s="119"/>
      <c r="BO90" s="127"/>
      <c r="BP90" s="121"/>
      <c r="BQ90" s="161"/>
      <c r="BR90" s="123"/>
      <c r="BS90" s="124" t="e">
        <f t="shared" si="12"/>
        <v>#DIV/0!</v>
      </c>
      <c r="BT90" s="165">
        <f t="shared" si="17"/>
        <v>321051.25</v>
      </c>
    </row>
    <row r="91" spans="1:72" s="128" customFormat="1">
      <c r="A91" s="105" t="s">
        <v>66</v>
      </c>
      <c r="B91" s="105" t="s">
        <v>85</v>
      </c>
      <c r="C91" s="162" t="s">
        <v>137</v>
      </c>
      <c r="D91" s="107">
        <v>405625</v>
      </c>
      <c r="E91" s="107">
        <v>550000</v>
      </c>
      <c r="F91" s="108"/>
      <c r="G91" s="107">
        <v>326430</v>
      </c>
      <c r="H91" s="107">
        <v>600000</v>
      </c>
      <c r="I91" s="108">
        <v>0.54405000000000003</v>
      </c>
      <c r="J91" s="107">
        <v>767750</v>
      </c>
      <c r="K91" s="107">
        <v>600000</v>
      </c>
      <c r="L91" s="108">
        <v>1.2795833333333333</v>
      </c>
      <c r="M91" s="107"/>
      <c r="N91" s="107">
        <v>850000</v>
      </c>
      <c r="O91" s="109">
        <v>0</v>
      </c>
      <c r="P91" s="110"/>
      <c r="Q91" s="110"/>
      <c r="R91" s="109" t="e">
        <v>#DIV/0!</v>
      </c>
      <c r="S91" s="110"/>
      <c r="T91" s="110"/>
      <c r="U91" s="109" t="e">
        <v>#DIV/0!</v>
      </c>
      <c r="V91" s="110"/>
      <c r="W91" s="110"/>
      <c r="X91" s="109"/>
      <c r="Y91" s="110"/>
      <c r="Z91" s="110"/>
      <c r="AA91" s="109" t="e">
        <v>#DIV/0!</v>
      </c>
      <c r="AB91" s="110"/>
      <c r="AC91" s="110"/>
      <c r="AD91" s="109" t="e">
        <v>#DIV/0!</v>
      </c>
      <c r="AE91" s="110">
        <v>508915</v>
      </c>
      <c r="AF91" s="110">
        <v>496774</v>
      </c>
      <c r="AG91" s="109">
        <v>1.0244396848466304</v>
      </c>
      <c r="AH91" s="110">
        <v>600305</v>
      </c>
      <c r="AI91" s="110">
        <v>550000</v>
      </c>
      <c r="AJ91" s="109">
        <v>1.0914636363636363</v>
      </c>
      <c r="AK91" s="110">
        <v>741070</v>
      </c>
      <c r="AL91" s="110">
        <v>550000</v>
      </c>
      <c r="AM91" s="109">
        <v>1.3473999999999999</v>
      </c>
      <c r="AN91" s="110">
        <v>521105</v>
      </c>
      <c r="AO91" s="110">
        <v>600000</v>
      </c>
      <c r="AP91" s="109">
        <v>0.86850833333333333</v>
      </c>
      <c r="AQ91" s="110">
        <v>405525</v>
      </c>
      <c r="AR91" s="110">
        <v>600000</v>
      </c>
      <c r="AS91" s="109">
        <v>0.675875</v>
      </c>
      <c r="AT91" s="110">
        <v>621985</v>
      </c>
      <c r="AU91" s="110">
        <v>600000</v>
      </c>
      <c r="AV91" s="109">
        <v>1.0366416666666667</v>
      </c>
      <c r="AW91" s="111">
        <v>1620585</v>
      </c>
      <c r="AX91" s="111">
        <v>800000</v>
      </c>
      <c r="AY91" s="112">
        <v>1.8771187499999999</v>
      </c>
      <c r="AZ91" s="111">
        <v>1373975</v>
      </c>
      <c r="BA91" s="111">
        <v>1050000</v>
      </c>
      <c r="BB91" s="112">
        <f t="shared" si="9"/>
        <v>1.3085476190476191</v>
      </c>
      <c r="BC91" s="92">
        <f>VLOOKUP(C91,'[1]PM SELL-OUT JUNE 202 SUMMARY'!$D$9:$H$519,4,FALSE)</f>
        <v>652485</v>
      </c>
      <c r="BD91" s="92">
        <f>VLOOKUP(C91,'[1]PM SELL-OUT JUNE 202 SUMMARY'!$D$9:$H$519,5,FALSE)</f>
        <v>1000000</v>
      </c>
      <c r="BE91" s="93">
        <f t="shared" si="22"/>
        <v>0.65248499999999998</v>
      </c>
      <c r="BF91" s="113">
        <f t="shared" si="10"/>
        <v>3616545</v>
      </c>
      <c r="BG91" s="114">
        <f t="shared" si="18"/>
        <v>1205515</v>
      </c>
      <c r="BH91" s="115">
        <f t="shared" si="11"/>
        <v>5284245</v>
      </c>
      <c r="BI91" s="110">
        <f t="shared" si="19"/>
        <v>880707.5</v>
      </c>
      <c r="BJ91" s="116"/>
      <c r="BK91" s="107"/>
      <c r="BL91" s="117">
        <f t="shared" ref="BL91:BL102" si="23">BK$140*BP91</f>
        <v>0</v>
      </c>
      <c r="BM91" s="118">
        <v>900000</v>
      </c>
      <c r="BN91" s="119"/>
      <c r="BO91" s="127"/>
      <c r="BP91" s="121">
        <f t="shared" ref="BP91:BP102" si="24">BO91/BO$140</f>
        <v>0</v>
      </c>
      <c r="BQ91" s="161"/>
      <c r="BR91" s="123"/>
      <c r="BS91" s="124" t="e">
        <f t="shared" si="12"/>
        <v>#DIV/0!</v>
      </c>
      <c r="BT91" s="165">
        <f t="shared" si="17"/>
        <v>695407.5</v>
      </c>
    </row>
    <row r="92" spans="1:72" s="128" customFormat="1">
      <c r="A92" s="126" t="s">
        <v>66</v>
      </c>
      <c r="B92" s="105"/>
      <c r="C92" s="106" t="s">
        <v>138</v>
      </c>
      <c r="D92" s="110"/>
      <c r="E92" s="110"/>
      <c r="F92" s="109"/>
      <c r="G92" s="110"/>
      <c r="H92" s="110"/>
      <c r="I92" s="109"/>
      <c r="J92" s="110"/>
      <c r="K92" s="110"/>
      <c r="L92" s="109"/>
      <c r="M92" s="110"/>
      <c r="N92" s="110"/>
      <c r="O92" s="109"/>
      <c r="P92" s="110"/>
      <c r="Q92" s="110"/>
      <c r="R92" s="109"/>
      <c r="S92" s="110"/>
      <c r="T92" s="110"/>
      <c r="U92" s="109"/>
      <c r="V92" s="110"/>
      <c r="W92" s="110"/>
      <c r="X92" s="109"/>
      <c r="Y92" s="110"/>
      <c r="Z92" s="110"/>
      <c r="AA92" s="109"/>
      <c r="AB92" s="110"/>
      <c r="AC92" s="110"/>
      <c r="AD92" s="109"/>
      <c r="AE92" s="110">
        <v>169170</v>
      </c>
      <c r="AF92" s="110">
        <v>319355</v>
      </c>
      <c r="AG92" s="109">
        <v>0.52972397488688139</v>
      </c>
      <c r="AH92" s="110">
        <v>525200</v>
      </c>
      <c r="AI92" s="110">
        <v>550000</v>
      </c>
      <c r="AJ92" s="109">
        <v>0.95490909090909093</v>
      </c>
      <c r="AK92" s="110">
        <v>869935</v>
      </c>
      <c r="AL92" s="110">
        <v>550000</v>
      </c>
      <c r="AM92" s="109">
        <v>1.5817000000000001</v>
      </c>
      <c r="AN92" s="110">
        <v>436610</v>
      </c>
      <c r="AO92" s="110">
        <v>600000</v>
      </c>
      <c r="AP92" s="109">
        <v>0.72768333333333335</v>
      </c>
      <c r="AQ92" s="110">
        <v>472710</v>
      </c>
      <c r="AR92" s="110">
        <v>600000</v>
      </c>
      <c r="AS92" s="109">
        <v>0.78785000000000005</v>
      </c>
      <c r="AT92" s="110">
        <v>937425</v>
      </c>
      <c r="AU92" s="110">
        <v>600000</v>
      </c>
      <c r="AV92" s="109">
        <v>1.5623750000000001</v>
      </c>
      <c r="AW92" s="111">
        <v>1742595</v>
      </c>
      <c r="AX92" s="111">
        <v>800000</v>
      </c>
      <c r="AY92" s="112">
        <v>1.8771187499999999</v>
      </c>
      <c r="AZ92" s="111">
        <v>1244955</v>
      </c>
      <c r="BA92" s="111">
        <v>1050000</v>
      </c>
      <c r="BB92" s="112">
        <f t="shared" si="9"/>
        <v>1.1856714285714285</v>
      </c>
      <c r="BC92" s="92">
        <f>VLOOKUP(C92,'[1]PM SELL-OUT JUNE 202 SUMMARY'!$D$9:$H$519,4,FALSE)</f>
        <v>325840</v>
      </c>
      <c r="BD92" s="92">
        <f>VLOOKUP(C92,'[1]PM SELL-OUT JUNE 202 SUMMARY'!$D$9:$H$519,5,FALSE)</f>
        <v>950000</v>
      </c>
      <c r="BE92" s="93">
        <f t="shared" si="22"/>
        <v>0.34298947368421051</v>
      </c>
      <c r="BF92" s="113">
        <f t="shared" si="10"/>
        <v>3924975</v>
      </c>
      <c r="BG92" s="114">
        <f t="shared" si="18"/>
        <v>1308325</v>
      </c>
      <c r="BH92" s="115">
        <f t="shared" si="11"/>
        <v>5704230</v>
      </c>
      <c r="BI92" s="110">
        <f t="shared" si="19"/>
        <v>950705</v>
      </c>
      <c r="BJ92" s="115"/>
      <c r="BK92" s="110"/>
      <c r="BL92" s="117">
        <f t="shared" si="23"/>
        <v>0</v>
      </c>
      <c r="BM92" s="118">
        <v>950000</v>
      </c>
      <c r="BN92" s="119"/>
      <c r="BO92" s="127"/>
      <c r="BP92" s="121">
        <f t="shared" si="24"/>
        <v>0</v>
      </c>
      <c r="BQ92" s="161"/>
      <c r="BR92" s="123"/>
      <c r="BS92" s="124" t="e">
        <f t="shared" si="12"/>
        <v>#DIV/0!</v>
      </c>
      <c r="BT92" s="165">
        <f t="shared" si="17"/>
        <v>753010</v>
      </c>
    </row>
    <row r="93" spans="1:72" s="128" customFormat="1">
      <c r="A93" s="126" t="s">
        <v>66</v>
      </c>
      <c r="B93" s="105" t="s">
        <v>85</v>
      </c>
      <c r="C93" s="106" t="s">
        <v>139</v>
      </c>
      <c r="D93" s="110">
        <v>712205</v>
      </c>
      <c r="E93" s="110">
        <v>600000</v>
      </c>
      <c r="F93" s="109"/>
      <c r="G93" s="110">
        <v>655070</v>
      </c>
      <c r="H93" s="110">
        <v>800000</v>
      </c>
      <c r="I93" s="109">
        <v>0.8188375</v>
      </c>
      <c r="J93" s="110">
        <v>824050</v>
      </c>
      <c r="K93" s="110">
        <v>567742</v>
      </c>
      <c r="L93" s="109">
        <v>1.4514515396077796</v>
      </c>
      <c r="M93" s="110">
        <v>998700</v>
      </c>
      <c r="N93" s="110">
        <v>238333</v>
      </c>
      <c r="O93" s="109">
        <v>4.1903555109867288</v>
      </c>
      <c r="P93" s="110">
        <v>1099620</v>
      </c>
      <c r="Q93" s="110">
        <v>600000</v>
      </c>
      <c r="R93" s="109">
        <v>1.8327</v>
      </c>
      <c r="S93" s="110">
        <v>918535</v>
      </c>
      <c r="T93" s="110">
        <v>600000</v>
      </c>
      <c r="U93" s="109">
        <v>1.5308916666666668</v>
      </c>
      <c r="V93" s="110">
        <v>561915</v>
      </c>
      <c r="W93" s="110">
        <v>600000</v>
      </c>
      <c r="X93" s="109">
        <v>0.93652500000000005</v>
      </c>
      <c r="Y93" s="110">
        <v>585390</v>
      </c>
      <c r="Z93" s="110">
        <v>650000</v>
      </c>
      <c r="AA93" s="109">
        <v>0.90059999999999996</v>
      </c>
      <c r="AB93" s="110">
        <v>411205</v>
      </c>
      <c r="AC93" s="110">
        <v>650000</v>
      </c>
      <c r="AD93" s="109">
        <v>0.63262307692307695</v>
      </c>
      <c r="AE93" s="110">
        <v>592595</v>
      </c>
      <c r="AF93" s="110">
        <v>550000</v>
      </c>
      <c r="AG93" s="109">
        <v>1.0774454545454546</v>
      </c>
      <c r="AH93" s="110">
        <v>702190</v>
      </c>
      <c r="AI93" s="110">
        <v>650000</v>
      </c>
      <c r="AJ93" s="109">
        <v>1.0802923076923077</v>
      </c>
      <c r="AK93" s="110">
        <v>787105</v>
      </c>
      <c r="AL93" s="110">
        <v>650000</v>
      </c>
      <c r="AM93" s="109">
        <v>1.2109307692307691</v>
      </c>
      <c r="AN93" s="110">
        <v>746780</v>
      </c>
      <c r="AO93" s="110">
        <v>650000</v>
      </c>
      <c r="AP93" s="109">
        <v>1.1488923076923077</v>
      </c>
      <c r="AQ93" s="110">
        <v>364425</v>
      </c>
      <c r="AR93" s="110">
        <v>700000</v>
      </c>
      <c r="AS93" s="109">
        <v>0.52060714285714282</v>
      </c>
      <c r="AT93" s="110">
        <v>739860</v>
      </c>
      <c r="AU93" s="110">
        <v>750000</v>
      </c>
      <c r="AV93" s="109">
        <v>0.98648000000000002</v>
      </c>
      <c r="AW93" s="111">
        <v>2174235</v>
      </c>
      <c r="AX93" s="111">
        <v>800000</v>
      </c>
      <c r="AY93" s="112">
        <v>1.8771187499999999</v>
      </c>
      <c r="AZ93" s="111">
        <v>348925</v>
      </c>
      <c r="BA93" s="111">
        <v>1050000</v>
      </c>
      <c r="BB93" s="112">
        <f t="shared" si="9"/>
        <v>0.33230952380952383</v>
      </c>
      <c r="BC93" s="92">
        <f>VLOOKUP(C93,'[1]PM SELL-OUT JUNE 202 SUMMARY'!$D$9:$H$519,4,FALSE)</f>
        <v>0</v>
      </c>
      <c r="BD93" s="92">
        <f>VLOOKUP(C93,'[1]PM SELL-OUT JUNE 202 SUMMARY'!$D$9:$H$519,5,FALSE)</f>
        <v>280000</v>
      </c>
      <c r="BE93" s="93">
        <f t="shared" si="22"/>
        <v>0</v>
      </c>
      <c r="BF93" s="113">
        <f t="shared" si="10"/>
        <v>3263020</v>
      </c>
      <c r="BG93" s="114">
        <f t="shared" si="18"/>
        <v>1087673.3333333333</v>
      </c>
      <c r="BH93" s="115">
        <f t="shared" si="11"/>
        <v>5161330</v>
      </c>
      <c r="BI93" s="110">
        <f t="shared" si="19"/>
        <v>860221.66666666663</v>
      </c>
      <c r="BJ93" s="115"/>
      <c r="BK93" s="110"/>
      <c r="BL93" s="117">
        <f t="shared" si="23"/>
        <v>704290.70192569448</v>
      </c>
      <c r="BM93" s="118"/>
      <c r="BN93" s="119"/>
      <c r="BO93" s="127">
        <v>561915</v>
      </c>
      <c r="BP93" s="121">
        <f t="shared" si="24"/>
        <v>7.8736908184062048E-3</v>
      </c>
      <c r="BQ93" s="161"/>
      <c r="BR93" s="123"/>
      <c r="BS93" s="124" t="e">
        <f t="shared" si="12"/>
        <v>#DIV/0!</v>
      </c>
      <c r="BT93" s="165">
        <f t="shared" si="17"/>
        <v>803525.17548142362</v>
      </c>
    </row>
    <row r="94" spans="1:72" s="147" customFormat="1">
      <c r="A94" s="129" t="s">
        <v>66</v>
      </c>
      <c r="B94" s="130" t="s">
        <v>85</v>
      </c>
      <c r="C94" s="131" t="s">
        <v>140</v>
      </c>
      <c r="D94" s="132">
        <v>1652985</v>
      </c>
      <c r="E94" s="132">
        <v>1600000</v>
      </c>
      <c r="F94" s="133"/>
      <c r="G94" s="132">
        <v>1392765</v>
      </c>
      <c r="H94" s="132">
        <v>1500000</v>
      </c>
      <c r="I94" s="133">
        <v>0.92851000000000006</v>
      </c>
      <c r="J94" s="132">
        <v>934470</v>
      </c>
      <c r="K94" s="132">
        <v>159677</v>
      </c>
      <c r="L94" s="133">
        <v>5.8522517331863702</v>
      </c>
      <c r="M94" s="132">
        <v>3790060</v>
      </c>
      <c r="N94" s="132">
        <v>2000000</v>
      </c>
      <c r="O94" s="133">
        <v>1.8950300000000002</v>
      </c>
      <c r="P94" s="132">
        <v>4998100</v>
      </c>
      <c r="Q94" s="132">
        <v>2150000</v>
      </c>
      <c r="R94" s="133">
        <v>2.3246976744186045</v>
      </c>
      <c r="S94" s="132">
        <v>982835</v>
      </c>
      <c r="T94" s="132">
        <v>2150000</v>
      </c>
      <c r="U94" s="133">
        <v>0.45713255813953491</v>
      </c>
      <c r="V94" s="132">
        <v>2121070</v>
      </c>
      <c r="W94" s="132">
        <v>2100000</v>
      </c>
      <c r="X94" s="133">
        <v>1.0100333333333333</v>
      </c>
      <c r="Y94" s="132">
        <v>1960205</v>
      </c>
      <c r="Z94" s="132">
        <v>1900000</v>
      </c>
      <c r="AA94" s="133">
        <v>1.0316868421052632</v>
      </c>
      <c r="AB94" s="132">
        <v>1917260</v>
      </c>
      <c r="AC94" s="132">
        <v>1900000</v>
      </c>
      <c r="AD94" s="133">
        <v>1.0090842105263158</v>
      </c>
      <c r="AE94" s="132">
        <v>1823615</v>
      </c>
      <c r="AF94" s="132">
        <v>1700000</v>
      </c>
      <c r="AG94" s="133">
        <v>1.072714705882353</v>
      </c>
      <c r="AH94" s="132">
        <v>1264870</v>
      </c>
      <c r="AI94" s="132">
        <v>1700000</v>
      </c>
      <c r="AJ94" s="133">
        <v>0.74404117647058821</v>
      </c>
      <c r="AK94" s="132">
        <v>1388765</v>
      </c>
      <c r="AL94" s="132">
        <v>2000000</v>
      </c>
      <c r="AM94" s="133">
        <v>0.69438250000000001</v>
      </c>
      <c r="AN94" s="132">
        <v>1741915</v>
      </c>
      <c r="AO94" s="132">
        <v>1600000</v>
      </c>
      <c r="AP94" s="133">
        <v>1.0886968749999999</v>
      </c>
      <c r="AQ94" s="132">
        <v>2787295</v>
      </c>
      <c r="AR94" s="132">
        <v>1600000</v>
      </c>
      <c r="AS94" s="133">
        <v>1.742059375</v>
      </c>
      <c r="AT94" s="132">
        <v>1615760</v>
      </c>
      <c r="AU94" s="132">
        <v>1800000</v>
      </c>
      <c r="AV94" s="133">
        <v>0.89764444444444447</v>
      </c>
      <c r="AW94" s="134">
        <v>2159470</v>
      </c>
      <c r="AX94" s="134">
        <v>2100000</v>
      </c>
      <c r="AY94" s="135">
        <v>1.8771187499999999</v>
      </c>
      <c r="AZ94" s="134">
        <v>2543575</v>
      </c>
      <c r="BA94" s="134">
        <v>2100000</v>
      </c>
      <c r="BB94" s="135">
        <f t="shared" si="9"/>
        <v>1.2112261904761905</v>
      </c>
      <c r="BC94" s="92">
        <f>VLOOKUP(C94,'[1]PM SELL-OUT JUNE 202 SUMMARY'!$D$9:$H$519,4,FALSE)</f>
        <v>1159280</v>
      </c>
      <c r="BD94" s="92">
        <f>VLOOKUP(C94,'[1]PM SELL-OUT JUNE 202 SUMMARY'!$D$9:$H$519,5,FALSE)</f>
        <v>280000</v>
      </c>
      <c r="BE94" s="93">
        <f t="shared" si="22"/>
        <v>4.1402857142857146</v>
      </c>
      <c r="BF94" s="136">
        <f t="shared" si="10"/>
        <v>6318805</v>
      </c>
      <c r="BG94" s="137">
        <f t="shared" si="18"/>
        <v>2106268.3333333335</v>
      </c>
      <c r="BH94" s="138">
        <f t="shared" si="11"/>
        <v>12236780</v>
      </c>
      <c r="BI94" s="132">
        <f t="shared" si="19"/>
        <v>2039463.3333333333</v>
      </c>
      <c r="BJ94" s="138"/>
      <c r="BK94" s="132"/>
      <c r="BL94" s="139">
        <f t="shared" si="23"/>
        <v>2658497.9563342012</v>
      </c>
      <c r="BM94" s="140">
        <v>2100000</v>
      </c>
      <c r="BN94" s="141"/>
      <c r="BO94" s="142">
        <v>2121070</v>
      </c>
      <c r="BP94" s="143">
        <f t="shared" si="24"/>
        <v>2.9720953140949875E-2</v>
      </c>
      <c r="BQ94" s="164"/>
      <c r="BR94" s="145"/>
      <c r="BS94" s="146" t="e">
        <f t="shared" si="12"/>
        <v>#DIV/0!</v>
      </c>
      <c r="BT94" s="165">
        <f t="shared" si="17"/>
        <v>2231324.9057502169</v>
      </c>
    </row>
    <row r="95" spans="1:72" s="125" customFormat="1">
      <c r="A95" s="126" t="s">
        <v>66</v>
      </c>
      <c r="B95" s="105" t="s">
        <v>85</v>
      </c>
      <c r="C95" s="106" t="s">
        <v>141</v>
      </c>
      <c r="D95" s="110">
        <v>1026745</v>
      </c>
      <c r="E95" s="110">
        <v>1600000</v>
      </c>
      <c r="F95" s="109"/>
      <c r="G95" s="110">
        <v>1541040</v>
      </c>
      <c r="H95" s="110">
        <v>1500000</v>
      </c>
      <c r="I95" s="109">
        <v>1.0273600000000001</v>
      </c>
      <c r="J95" s="110">
        <v>1782435</v>
      </c>
      <c r="K95" s="110">
        <v>1500000</v>
      </c>
      <c r="L95" s="109">
        <v>1.1882900000000001</v>
      </c>
      <c r="M95" s="110">
        <v>4564140</v>
      </c>
      <c r="N95" s="110">
        <v>1700000</v>
      </c>
      <c r="O95" s="109">
        <v>2.6847882352941177</v>
      </c>
      <c r="P95" s="110">
        <v>3880270</v>
      </c>
      <c r="Q95" s="110">
        <v>1500000</v>
      </c>
      <c r="R95" s="109">
        <v>2.5868466666666667</v>
      </c>
      <c r="S95" s="110">
        <v>2416265</v>
      </c>
      <c r="T95" s="110">
        <v>1500000</v>
      </c>
      <c r="U95" s="109">
        <v>1.6108433333333334</v>
      </c>
      <c r="V95" s="110">
        <v>2000330</v>
      </c>
      <c r="W95" s="110">
        <v>1500000</v>
      </c>
      <c r="X95" s="109">
        <v>1.3335533333333334</v>
      </c>
      <c r="Y95" s="110">
        <v>2268960</v>
      </c>
      <c r="Z95" s="110">
        <v>1400000</v>
      </c>
      <c r="AA95" s="109">
        <v>1.6206857142857143</v>
      </c>
      <c r="AB95" s="110">
        <v>1474090</v>
      </c>
      <c r="AC95" s="110">
        <v>1400000</v>
      </c>
      <c r="AD95" s="109">
        <v>1.0529214285714286</v>
      </c>
      <c r="AE95" s="110">
        <v>1320185</v>
      </c>
      <c r="AF95" s="110">
        <v>1300000</v>
      </c>
      <c r="AG95" s="109">
        <v>1.015526923076923</v>
      </c>
      <c r="AH95" s="110">
        <v>1292911</v>
      </c>
      <c r="AI95" s="110">
        <v>1400000</v>
      </c>
      <c r="AJ95" s="109">
        <v>0.92350785714285721</v>
      </c>
      <c r="AK95" s="110">
        <v>1256605</v>
      </c>
      <c r="AL95" s="110">
        <v>1500000</v>
      </c>
      <c r="AM95" s="109">
        <v>0.8377366666666668</v>
      </c>
      <c r="AN95" s="110">
        <v>730485</v>
      </c>
      <c r="AO95" s="110">
        <v>1400000</v>
      </c>
      <c r="AP95" s="109">
        <v>0.52177499999999999</v>
      </c>
      <c r="AQ95" s="110">
        <v>1040815</v>
      </c>
      <c r="AR95" s="110">
        <v>1400000</v>
      </c>
      <c r="AS95" s="109">
        <v>0.74343928571428575</v>
      </c>
      <c r="AT95" s="110">
        <v>1802705</v>
      </c>
      <c r="AU95" s="110">
        <v>1400000</v>
      </c>
      <c r="AV95" s="109">
        <v>1.2876464285714286</v>
      </c>
      <c r="AW95" s="111">
        <v>3642435</v>
      </c>
      <c r="AX95" s="111">
        <v>1600000</v>
      </c>
      <c r="AY95" s="112">
        <v>2.2765218749999998</v>
      </c>
      <c r="AZ95" s="111">
        <v>3017495</v>
      </c>
      <c r="BA95" s="111">
        <v>1850000</v>
      </c>
      <c r="BB95" s="112">
        <f t="shared" si="9"/>
        <v>1.6310783783783784</v>
      </c>
      <c r="BC95" s="92">
        <f>VLOOKUP(C95,'[1]PM SELL-OUT JUNE 202 SUMMARY'!$D$9:$H$519,4,FALSE)</f>
        <v>1423180</v>
      </c>
      <c r="BD95" s="92">
        <f>VLOOKUP(C95,'[1]PM SELL-OUT JUNE 202 SUMMARY'!$D$9:$H$519,5,FALSE)</f>
        <v>1900000</v>
      </c>
      <c r="BE95" s="93">
        <f t="shared" si="22"/>
        <v>0.74904210526315784</v>
      </c>
      <c r="BF95" s="113">
        <f t="shared" si="10"/>
        <v>8462635</v>
      </c>
      <c r="BG95" s="114">
        <f t="shared" si="18"/>
        <v>2820878.3333333335</v>
      </c>
      <c r="BH95" s="115">
        <f t="shared" si="11"/>
        <v>11490540</v>
      </c>
      <c r="BI95" s="110">
        <f t="shared" si="19"/>
        <v>1915090</v>
      </c>
      <c r="BJ95" s="115"/>
      <c r="BK95" s="110"/>
      <c r="BL95" s="117">
        <f t="shared" si="23"/>
        <v>2507165.3538044444</v>
      </c>
      <c r="BM95" s="118">
        <v>1900000</v>
      </c>
      <c r="BN95" s="119"/>
      <c r="BO95" s="127">
        <v>2000330</v>
      </c>
      <c r="BP95" s="121">
        <f t="shared" si="24"/>
        <v>2.8029114643286768E-2</v>
      </c>
      <c r="BQ95" s="161"/>
      <c r="BR95" s="123"/>
      <c r="BS95" s="124" t="e">
        <f t="shared" si="12"/>
        <v>#DIV/0!</v>
      </c>
      <c r="BT95" s="165">
        <f t="shared" si="17"/>
        <v>2310865.9217844447</v>
      </c>
    </row>
    <row r="96" spans="1:72" s="125" customFormat="1">
      <c r="A96" s="126" t="s">
        <v>66</v>
      </c>
      <c r="B96" s="105" t="s">
        <v>85</v>
      </c>
      <c r="C96" s="106" t="s">
        <v>142</v>
      </c>
      <c r="D96" s="110">
        <v>407140</v>
      </c>
      <c r="E96" s="110">
        <v>650000</v>
      </c>
      <c r="F96" s="109"/>
      <c r="G96" s="110">
        <v>415035</v>
      </c>
      <c r="H96" s="110">
        <v>650000</v>
      </c>
      <c r="I96" s="109">
        <v>0.6385153846153846</v>
      </c>
      <c r="J96" s="110"/>
      <c r="K96" s="110"/>
      <c r="L96" s="109"/>
      <c r="M96" s="110"/>
      <c r="N96" s="110">
        <v>513324</v>
      </c>
      <c r="O96" s="109">
        <v>0</v>
      </c>
      <c r="P96" s="110"/>
      <c r="Q96" s="110"/>
      <c r="R96" s="109" t="e">
        <v>#DIV/0!</v>
      </c>
      <c r="S96" s="110"/>
      <c r="T96" s="110"/>
      <c r="U96" s="109" t="e">
        <v>#DIV/0!</v>
      </c>
      <c r="V96" s="110"/>
      <c r="W96" s="110"/>
      <c r="X96" s="109" t="e">
        <v>#DIV/0!</v>
      </c>
      <c r="Y96" s="110"/>
      <c r="Z96" s="110"/>
      <c r="AA96" s="109" t="e">
        <v>#DIV/0!</v>
      </c>
      <c r="AB96" s="110"/>
      <c r="AC96" s="110"/>
      <c r="AD96" s="109" t="e">
        <v>#DIV/0!</v>
      </c>
      <c r="AE96" s="110">
        <v>788180</v>
      </c>
      <c r="AF96" s="110">
        <v>496774</v>
      </c>
      <c r="AG96" s="109">
        <v>1.5865967220506709</v>
      </c>
      <c r="AH96" s="110">
        <v>570795</v>
      </c>
      <c r="AI96" s="110">
        <v>550000</v>
      </c>
      <c r="AJ96" s="109">
        <v>1.0378090909090909</v>
      </c>
      <c r="AK96" s="110">
        <v>793205</v>
      </c>
      <c r="AL96" s="110">
        <v>550000</v>
      </c>
      <c r="AM96" s="109">
        <v>1.4421909090909091</v>
      </c>
      <c r="AN96" s="110">
        <v>1072520</v>
      </c>
      <c r="AO96" s="110">
        <v>600000</v>
      </c>
      <c r="AP96" s="109">
        <v>1.7875333333333334</v>
      </c>
      <c r="AQ96" s="110">
        <v>543125</v>
      </c>
      <c r="AR96" s="110">
        <v>750000</v>
      </c>
      <c r="AS96" s="109">
        <v>0.72416666666666663</v>
      </c>
      <c r="AT96" s="110">
        <v>1191215</v>
      </c>
      <c r="AU96" s="110">
        <v>800000</v>
      </c>
      <c r="AV96" s="109">
        <v>1.4890187500000001</v>
      </c>
      <c r="AW96" s="111">
        <v>1518015</v>
      </c>
      <c r="AX96" s="111">
        <v>950000</v>
      </c>
      <c r="AY96" s="112">
        <v>1.5979105263157896</v>
      </c>
      <c r="AZ96" s="111">
        <v>1121025</v>
      </c>
      <c r="BA96" s="111">
        <v>1000000</v>
      </c>
      <c r="BB96" s="112">
        <f t="shared" si="9"/>
        <v>1.1210249999999999</v>
      </c>
      <c r="BC96" s="92">
        <f>VLOOKUP(C96,'[1]PM SELL-OUT JUNE 202 SUMMARY'!$D$9:$H$519,4,FALSE)</f>
        <v>446115</v>
      </c>
      <c r="BD96" s="92">
        <f>VLOOKUP(C96,'[1]PM SELL-OUT JUNE 202 SUMMARY'!$D$9:$H$519,5,FALSE)</f>
        <v>900000</v>
      </c>
      <c r="BE96" s="93">
        <f t="shared" si="22"/>
        <v>0.49568333333333331</v>
      </c>
      <c r="BF96" s="113">
        <f t="shared" si="10"/>
        <v>3830255</v>
      </c>
      <c r="BG96" s="114">
        <f t="shared" si="18"/>
        <v>1276751.6666666667</v>
      </c>
      <c r="BH96" s="115">
        <f t="shared" si="11"/>
        <v>6239105</v>
      </c>
      <c r="BI96" s="110">
        <f t="shared" si="19"/>
        <v>1039850.8333333334</v>
      </c>
      <c r="BJ96" s="115"/>
      <c r="BK96" s="110"/>
      <c r="BL96" s="117">
        <f t="shared" si="23"/>
        <v>0</v>
      </c>
      <c r="BM96" s="118">
        <v>900000</v>
      </c>
      <c r="BN96" s="119"/>
      <c r="BO96" s="127"/>
      <c r="BP96" s="121">
        <f t="shared" si="24"/>
        <v>0</v>
      </c>
      <c r="BQ96" s="161"/>
      <c r="BR96" s="123"/>
      <c r="BS96" s="124" t="e">
        <f t="shared" si="12"/>
        <v>#DIV/0!</v>
      </c>
      <c r="BT96" s="165">
        <f t="shared" si="17"/>
        <v>772200.83333333337</v>
      </c>
    </row>
    <row r="97" spans="1:72" s="125" customFormat="1">
      <c r="A97" s="126" t="s">
        <v>66</v>
      </c>
      <c r="B97" s="105" t="s">
        <v>85</v>
      </c>
      <c r="C97" s="106" t="s">
        <v>143</v>
      </c>
      <c r="D97" s="110">
        <v>2293770</v>
      </c>
      <c r="E97" s="110">
        <v>2200000</v>
      </c>
      <c r="F97" s="109"/>
      <c r="G97" s="110">
        <v>2174615</v>
      </c>
      <c r="H97" s="110">
        <v>2100000</v>
      </c>
      <c r="I97" s="109">
        <v>1.0355309523809524</v>
      </c>
      <c r="J97" s="110">
        <v>3193265</v>
      </c>
      <c r="K97" s="110">
        <v>2100000</v>
      </c>
      <c r="L97" s="109">
        <v>1.520602380952381</v>
      </c>
      <c r="M97" s="110">
        <v>8336700</v>
      </c>
      <c r="N97" s="110">
        <v>2200000</v>
      </c>
      <c r="O97" s="109">
        <v>3.7894090909090909</v>
      </c>
      <c r="P97" s="110">
        <v>4096480</v>
      </c>
      <c r="Q97" s="110">
        <v>2500000</v>
      </c>
      <c r="R97" s="109">
        <v>1.638592</v>
      </c>
      <c r="S97" s="110">
        <v>2156950</v>
      </c>
      <c r="T97" s="110">
        <v>2550000</v>
      </c>
      <c r="U97" s="109">
        <v>0.84586274509803927</v>
      </c>
      <c r="V97" s="110">
        <v>2628700</v>
      </c>
      <c r="W97" s="110">
        <v>2550000</v>
      </c>
      <c r="X97" s="109">
        <v>1.0308627450980392</v>
      </c>
      <c r="Y97" s="110">
        <v>2338945</v>
      </c>
      <c r="Z97" s="110">
        <v>2250000</v>
      </c>
      <c r="AA97" s="109">
        <v>1.0395311111111112</v>
      </c>
      <c r="AB97" s="110">
        <v>1603130</v>
      </c>
      <c r="AC97" s="110">
        <v>2300000</v>
      </c>
      <c r="AD97" s="109">
        <v>0.69701304347826099</v>
      </c>
      <c r="AE97" s="110">
        <v>2134970</v>
      </c>
      <c r="AF97" s="110">
        <v>2000000</v>
      </c>
      <c r="AG97" s="109">
        <v>1.067485</v>
      </c>
      <c r="AH97" s="110">
        <v>2050545</v>
      </c>
      <c r="AI97" s="110">
        <v>2000000</v>
      </c>
      <c r="AJ97" s="109">
        <v>1.0252725</v>
      </c>
      <c r="AK97" s="110">
        <v>0</v>
      </c>
      <c r="AL97" s="110">
        <v>2050000</v>
      </c>
      <c r="AM97" s="109">
        <v>0</v>
      </c>
      <c r="AN97" s="110"/>
      <c r="AO97" s="110"/>
      <c r="AP97" s="109" t="e">
        <v>#DIV/0!</v>
      </c>
      <c r="AQ97" s="110"/>
      <c r="AR97" s="110"/>
      <c r="AS97" s="109" t="e">
        <v>#DIV/0!</v>
      </c>
      <c r="AT97" s="110">
        <v>463815</v>
      </c>
      <c r="AU97" s="110">
        <v>367740</v>
      </c>
      <c r="AV97" s="109">
        <v>1.2612579539892315</v>
      </c>
      <c r="AW97" s="111">
        <v>1629620</v>
      </c>
      <c r="AX97" s="111">
        <v>800000</v>
      </c>
      <c r="AY97" s="112">
        <v>2.0370249999999999</v>
      </c>
      <c r="AZ97" s="111">
        <v>1796680</v>
      </c>
      <c r="BA97" s="111">
        <v>800000</v>
      </c>
      <c r="BB97" s="112">
        <f t="shared" si="9"/>
        <v>2.2458499999999999</v>
      </c>
      <c r="BC97" s="92">
        <f>VLOOKUP(C97,'[1]PM SELL-OUT JUNE 202 SUMMARY'!$D$9:$H$519,4,FALSE)</f>
        <v>1089215</v>
      </c>
      <c r="BD97" s="92">
        <f>VLOOKUP(C97,'[1]PM SELL-OUT JUNE 202 SUMMARY'!$D$9:$H$519,5,FALSE)</f>
        <v>900000</v>
      </c>
      <c r="BE97" s="93">
        <f t="shared" si="22"/>
        <v>1.2102388888888889</v>
      </c>
      <c r="BF97" s="113">
        <f t="shared" si="10"/>
        <v>3890115</v>
      </c>
      <c r="BG97" s="114">
        <f t="shared" si="18"/>
        <v>1296705</v>
      </c>
      <c r="BH97" s="115">
        <f t="shared" si="11"/>
        <v>3890115</v>
      </c>
      <c r="BI97" s="110">
        <f t="shared" si="19"/>
        <v>648352.5</v>
      </c>
      <c r="BJ97" s="115"/>
      <c r="BK97" s="110"/>
      <c r="BL97" s="117">
        <f t="shared" si="23"/>
        <v>3294749.1491632597</v>
      </c>
      <c r="BM97" s="118">
        <v>900000</v>
      </c>
      <c r="BN97" s="119"/>
      <c r="BO97" s="127">
        <v>2628700</v>
      </c>
      <c r="BP97" s="121">
        <f t="shared" si="24"/>
        <v>3.6833989223182137E-2</v>
      </c>
      <c r="BQ97" s="161"/>
      <c r="BR97" s="123"/>
      <c r="BS97" s="124" t="e">
        <f t="shared" si="12"/>
        <v>#DIV/0!</v>
      </c>
      <c r="BT97" s="165">
        <f t="shared" si="17"/>
        <v>1967126.6622908148</v>
      </c>
    </row>
    <row r="98" spans="1:72" s="128" customFormat="1">
      <c r="A98" s="126" t="s">
        <v>66</v>
      </c>
      <c r="B98" s="105" t="s">
        <v>85</v>
      </c>
      <c r="C98" s="106" t="s">
        <v>144</v>
      </c>
      <c r="D98" s="110">
        <v>1255430</v>
      </c>
      <c r="E98" s="110">
        <v>1200000</v>
      </c>
      <c r="F98" s="109"/>
      <c r="G98" s="110">
        <v>1455905</v>
      </c>
      <c r="H98" s="110">
        <v>1100000</v>
      </c>
      <c r="I98" s="109">
        <v>1.32355</v>
      </c>
      <c r="J98" s="110">
        <v>1546655</v>
      </c>
      <c r="K98" s="110">
        <v>1000000</v>
      </c>
      <c r="L98" s="109">
        <v>1.5466549999999999</v>
      </c>
      <c r="M98" s="110">
        <v>2461630</v>
      </c>
      <c r="N98" s="110">
        <v>1400000</v>
      </c>
      <c r="O98" s="109">
        <v>1.7583071428571428</v>
      </c>
      <c r="P98" s="110">
        <v>2286275</v>
      </c>
      <c r="Q98" s="110">
        <v>1400000</v>
      </c>
      <c r="R98" s="109">
        <v>1.6330535714285714</v>
      </c>
      <c r="S98" s="110">
        <v>1854115</v>
      </c>
      <c r="T98" s="110">
        <v>1400000</v>
      </c>
      <c r="U98" s="109">
        <v>1.3243678571428572</v>
      </c>
      <c r="V98" s="110">
        <v>2156235</v>
      </c>
      <c r="W98" s="110">
        <v>1400000</v>
      </c>
      <c r="X98" s="109">
        <v>1.5401678571428572</v>
      </c>
      <c r="Y98" s="110">
        <v>1666980</v>
      </c>
      <c r="Z98" s="110">
        <v>1200000</v>
      </c>
      <c r="AA98" s="109">
        <v>1.3891500000000001</v>
      </c>
      <c r="AB98" s="110">
        <v>1515200</v>
      </c>
      <c r="AC98" s="110">
        <v>1300000</v>
      </c>
      <c r="AD98" s="109">
        <v>1.1655384615384616</v>
      </c>
      <c r="AE98" s="110">
        <v>1298440</v>
      </c>
      <c r="AF98" s="110">
        <v>1200000</v>
      </c>
      <c r="AG98" s="109">
        <v>1.0820333333333334</v>
      </c>
      <c r="AH98" s="110">
        <v>1217660</v>
      </c>
      <c r="AI98" s="110">
        <v>1200000</v>
      </c>
      <c r="AJ98" s="109">
        <v>1.0147166666666667</v>
      </c>
      <c r="AK98" s="110">
        <v>1551600</v>
      </c>
      <c r="AL98" s="110">
        <v>1500000</v>
      </c>
      <c r="AM98" s="109">
        <v>1.0344</v>
      </c>
      <c r="AN98" s="110">
        <v>1312105</v>
      </c>
      <c r="AO98" s="110">
        <v>1300000</v>
      </c>
      <c r="AP98" s="109">
        <v>1.0093115384615385</v>
      </c>
      <c r="AQ98" s="110">
        <v>1473225</v>
      </c>
      <c r="AR98" s="110">
        <v>1400000</v>
      </c>
      <c r="AS98" s="109">
        <v>1.0523035714285713</v>
      </c>
      <c r="AT98" s="110">
        <v>484125</v>
      </c>
      <c r="AU98" s="110">
        <v>1500000</v>
      </c>
      <c r="AV98" s="109">
        <v>0.32274999999999998</v>
      </c>
      <c r="AW98" s="111">
        <v>2089554</v>
      </c>
      <c r="AX98" s="111">
        <v>1750000</v>
      </c>
      <c r="AY98" s="112">
        <v>1.1940308571428571</v>
      </c>
      <c r="AZ98" s="111">
        <v>1758820</v>
      </c>
      <c r="BA98" s="111">
        <v>1750000</v>
      </c>
      <c r="BB98" s="112">
        <f t="shared" si="9"/>
        <v>1.0050399999999999</v>
      </c>
      <c r="BC98" s="92">
        <f>VLOOKUP(C98,'[1]PM SELL-OUT JUNE 202 SUMMARY'!$D$9:$H$519,4,FALSE)</f>
        <v>599010</v>
      </c>
      <c r="BD98" s="92">
        <f>VLOOKUP(C98,'[1]PM SELL-OUT JUNE 202 SUMMARY'!$D$9:$H$519,5,FALSE)</f>
        <v>1650000</v>
      </c>
      <c r="BE98" s="93">
        <f t="shared" si="22"/>
        <v>0.36303636363636366</v>
      </c>
      <c r="BF98" s="113">
        <f t="shared" si="10"/>
        <v>4332499</v>
      </c>
      <c r="BG98" s="114">
        <f t="shared" si="18"/>
        <v>1444166.3333333333</v>
      </c>
      <c r="BH98" s="115">
        <f t="shared" si="11"/>
        <v>8669429</v>
      </c>
      <c r="BI98" s="110">
        <f t="shared" si="19"/>
        <v>1444904.8333333333</v>
      </c>
      <c r="BJ98" s="115"/>
      <c r="BK98" s="110"/>
      <c r="BL98" s="117">
        <f t="shared" si="23"/>
        <v>2702572.9187986613</v>
      </c>
      <c r="BM98" s="118">
        <v>1650000</v>
      </c>
      <c r="BN98" s="119"/>
      <c r="BO98" s="127">
        <v>2156235</v>
      </c>
      <c r="BP98" s="121">
        <f t="shared" si="24"/>
        <v>3.0213693746965472E-2</v>
      </c>
      <c r="BQ98" s="161"/>
      <c r="BR98" s="123"/>
      <c r="BS98" s="124" t="e">
        <f t="shared" si="12"/>
        <v>#DIV/0!</v>
      </c>
      <c r="BT98" s="165">
        <f t="shared" si="17"/>
        <v>1936969.771366332</v>
      </c>
    </row>
    <row r="99" spans="1:72" s="128" customFormat="1">
      <c r="A99" s="126" t="s">
        <v>66</v>
      </c>
      <c r="B99" s="105" t="s">
        <v>85</v>
      </c>
      <c r="C99" s="106" t="s">
        <v>145</v>
      </c>
      <c r="D99" s="110">
        <v>1551365</v>
      </c>
      <c r="E99" s="110">
        <v>1500000</v>
      </c>
      <c r="F99" s="109"/>
      <c r="G99" s="110">
        <v>1080475</v>
      </c>
      <c r="H99" s="110">
        <v>1400000</v>
      </c>
      <c r="I99" s="109">
        <v>0.77176785714285723</v>
      </c>
      <c r="J99" s="110">
        <v>1814545</v>
      </c>
      <c r="K99" s="110">
        <v>1800000</v>
      </c>
      <c r="L99" s="109">
        <v>1.0080805555555556</v>
      </c>
      <c r="M99" s="110">
        <v>5690605</v>
      </c>
      <c r="N99" s="110">
        <v>1900000</v>
      </c>
      <c r="O99" s="109">
        <v>2.9950552631578948</v>
      </c>
      <c r="P99" s="110">
        <v>2456815</v>
      </c>
      <c r="Q99" s="110">
        <v>2200000</v>
      </c>
      <c r="R99" s="109">
        <v>1.1167340909090908</v>
      </c>
      <c r="S99" s="110">
        <v>1147780</v>
      </c>
      <c r="T99" s="110">
        <v>2100000</v>
      </c>
      <c r="U99" s="109">
        <v>0.5465619047619048</v>
      </c>
      <c r="V99" s="110">
        <v>1196515</v>
      </c>
      <c r="W99" s="110">
        <v>2100000</v>
      </c>
      <c r="X99" s="109">
        <v>0.56976904761904767</v>
      </c>
      <c r="Y99" s="110">
        <v>1235365</v>
      </c>
      <c r="Z99" s="110">
        <v>1800000</v>
      </c>
      <c r="AA99" s="109">
        <v>0.68631388888888889</v>
      </c>
      <c r="AB99" s="110">
        <v>996515</v>
      </c>
      <c r="AC99" s="110">
        <v>1800000</v>
      </c>
      <c r="AD99" s="109">
        <v>0.55361944444444455</v>
      </c>
      <c r="AE99" s="110">
        <v>930020</v>
      </c>
      <c r="AF99" s="110">
        <v>1400000</v>
      </c>
      <c r="AG99" s="109">
        <v>0.6643</v>
      </c>
      <c r="AH99" s="110">
        <v>1000500</v>
      </c>
      <c r="AI99" s="110">
        <v>1400000</v>
      </c>
      <c r="AJ99" s="109">
        <v>0.71464285714285714</v>
      </c>
      <c r="AK99" s="110">
        <v>1347135</v>
      </c>
      <c r="AL99" s="110">
        <v>1300000</v>
      </c>
      <c r="AM99" s="109">
        <v>1.0362576923076923</v>
      </c>
      <c r="AN99" s="110">
        <v>834330</v>
      </c>
      <c r="AO99" s="110">
        <v>1200000</v>
      </c>
      <c r="AP99" s="109">
        <v>0.69527499999999998</v>
      </c>
      <c r="AQ99" s="110">
        <v>535205</v>
      </c>
      <c r="AR99" s="110">
        <v>880000</v>
      </c>
      <c r="AS99" s="109">
        <v>0.60818749999999999</v>
      </c>
      <c r="AT99" s="110">
        <v>1864960</v>
      </c>
      <c r="AU99" s="110">
        <v>800000</v>
      </c>
      <c r="AV99" s="109">
        <v>2.3311999999999999</v>
      </c>
      <c r="AW99" s="111">
        <v>2748075</v>
      </c>
      <c r="AX99" s="111">
        <v>1100000</v>
      </c>
      <c r="AY99" s="112">
        <v>2.4982500000000001</v>
      </c>
      <c r="AZ99" s="111">
        <v>1976025</v>
      </c>
      <c r="BA99" s="111">
        <v>1350000</v>
      </c>
      <c r="BB99" s="112">
        <f t="shared" si="9"/>
        <v>1.4637222222222221</v>
      </c>
      <c r="BC99" s="92">
        <f>VLOOKUP(C99,'[1]PM SELL-OUT JUNE 202 SUMMARY'!$D$9:$H$519,4,FALSE)</f>
        <v>1120910</v>
      </c>
      <c r="BD99" s="92">
        <f>VLOOKUP(C99,'[1]PM SELL-OUT JUNE 202 SUMMARY'!$D$9:$H$519,5,FALSE)</f>
        <v>1400000</v>
      </c>
      <c r="BE99" s="93">
        <f t="shared" si="22"/>
        <v>0.80064999999999997</v>
      </c>
      <c r="BF99" s="113">
        <f t="shared" si="10"/>
        <v>6589060</v>
      </c>
      <c r="BG99" s="114">
        <f t="shared" si="18"/>
        <v>2196353.3333333335</v>
      </c>
      <c r="BH99" s="115">
        <f t="shared" si="11"/>
        <v>9305730</v>
      </c>
      <c r="BI99" s="110">
        <f t="shared" si="19"/>
        <v>1550955</v>
      </c>
      <c r="BJ99" s="115"/>
      <c r="BK99" s="110"/>
      <c r="BL99" s="117">
        <f t="shared" si="23"/>
        <v>1499683.028953885</v>
      </c>
      <c r="BM99" s="118">
        <v>1400000</v>
      </c>
      <c r="BN99" s="119"/>
      <c r="BO99" s="127">
        <v>1196515</v>
      </c>
      <c r="BP99" s="121">
        <f t="shared" si="24"/>
        <v>1.6765861686527855E-2</v>
      </c>
      <c r="BQ99" s="161"/>
      <c r="BR99" s="123"/>
      <c r="BS99" s="124" t="e">
        <f t="shared" si="12"/>
        <v>#DIV/0!</v>
      </c>
      <c r="BT99" s="165">
        <f t="shared" si="17"/>
        <v>1610876.5905718047</v>
      </c>
    </row>
    <row r="100" spans="1:72" s="128" customFormat="1">
      <c r="A100" s="126" t="s">
        <v>66</v>
      </c>
      <c r="B100" s="105" t="s">
        <v>85</v>
      </c>
      <c r="C100" s="106" t="s">
        <v>146</v>
      </c>
      <c r="D100" s="110">
        <v>3463515</v>
      </c>
      <c r="E100" s="110">
        <v>3000000</v>
      </c>
      <c r="F100" s="109"/>
      <c r="G100" s="110">
        <v>2669585</v>
      </c>
      <c r="H100" s="110">
        <v>2500000</v>
      </c>
      <c r="I100" s="109">
        <v>1.0678339999999999</v>
      </c>
      <c r="J100" s="110">
        <v>3596455</v>
      </c>
      <c r="K100" s="110">
        <v>3500000</v>
      </c>
      <c r="L100" s="109">
        <v>1.0275585714285713</v>
      </c>
      <c r="M100" s="110">
        <v>6036555</v>
      </c>
      <c r="N100" s="110">
        <v>2500000</v>
      </c>
      <c r="O100" s="109">
        <v>2.414622</v>
      </c>
      <c r="P100" s="107">
        <v>4463420</v>
      </c>
      <c r="Q100" s="107">
        <v>2500000</v>
      </c>
      <c r="R100" s="109">
        <v>1.7853680000000001</v>
      </c>
      <c r="S100" s="110">
        <v>3383695</v>
      </c>
      <c r="T100" s="110">
        <v>2500000</v>
      </c>
      <c r="U100" s="109">
        <v>1.353478</v>
      </c>
      <c r="V100" s="110">
        <v>2800540</v>
      </c>
      <c r="W100" s="110">
        <v>2500000</v>
      </c>
      <c r="X100" s="109">
        <v>1.1202160000000001</v>
      </c>
      <c r="Y100" s="110">
        <v>2372540</v>
      </c>
      <c r="Z100" s="110">
        <v>2300000</v>
      </c>
      <c r="AA100" s="109">
        <v>1.0315391304347825</v>
      </c>
      <c r="AB100" s="110">
        <v>3394600</v>
      </c>
      <c r="AC100" s="110">
        <v>2500000</v>
      </c>
      <c r="AD100" s="109">
        <v>1.3578399999999999</v>
      </c>
      <c r="AE100" s="110">
        <v>2549840</v>
      </c>
      <c r="AF100" s="110">
        <v>2400000</v>
      </c>
      <c r="AG100" s="109">
        <v>1.0624333333333333</v>
      </c>
      <c r="AH100" s="110">
        <v>2702590</v>
      </c>
      <c r="AI100" s="110">
        <v>2500000</v>
      </c>
      <c r="AJ100" s="109">
        <v>1.0810360000000001</v>
      </c>
      <c r="AK100" s="110">
        <v>3573055</v>
      </c>
      <c r="AL100" s="110">
        <v>2700000</v>
      </c>
      <c r="AM100" s="109">
        <v>1.3233537037037038</v>
      </c>
      <c r="AN100" s="110">
        <v>1760100</v>
      </c>
      <c r="AO100" s="110">
        <v>2750000</v>
      </c>
      <c r="AP100" s="109">
        <v>0.64003636363636363</v>
      </c>
      <c r="AQ100" s="110">
        <v>2121990</v>
      </c>
      <c r="AR100" s="110">
        <v>2750000</v>
      </c>
      <c r="AS100" s="109">
        <v>0.77163272727272725</v>
      </c>
      <c r="AT100" s="110">
        <v>5161975</v>
      </c>
      <c r="AU100" s="110">
        <v>3000000</v>
      </c>
      <c r="AV100" s="109">
        <v>1.7206583333333334</v>
      </c>
      <c r="AW100" s="111">
        <v>8584125</v>
      </c>
      <c r="AX100" s="111">
        <v>3300000</v>
      </c>
      <c r="AY100" s="112">
        <v>2.6012499999999998</v>
      </c>
      <c r="AZ100" s="111">
        <v>9201770</v>
      </c>
      <c r="BA100" s="111">
        <v>3600000</v>
      </c>
      <c r="BB100" s="112">
        <f t="shared" si="9"/>
        <v>2.5560472222222224</v>
      </c>
      <c r="BC100" s="92">
        <f>VLOOKUP(C100,'[1]PM SELL-OUT JUNE 202 SUMMARY'!$D$9:$H$519,4,FALSE)</f>
        <v>2455035</v>
      </c>
      <c r="BD100" s="92">
        <f>VLOOKUP(C100,'[1]PM SELL-OUT JUNE 202 SUMMARY'!$D$9:$H$519,5,FALSE)</f>
        <v>3800000</v>
      </c>
      <c r="BE100" s="93">
        <f t="shared" si="22"/>
        <v>0.64606184210526318</v>
      </c>
      <c r="BF100" s="113">
        <f t="shared" si="10"/>
        <v>22947870</v>
      </c>
      <c r="BG100" s="114">
        <f t="shared" si="18"/>
        <v>7649290</v>
      </c>
      <c r="BH100" s="115">
        <f t="shared" si="11"/>
        <v>30403015</v>
      </c>
      <c r="BI100" s="110">
        <f t="shared" si="19"/>
        <v>5067169.166666667</v>
      </c>
      <c r="BJ100" s="115"/>
      <c r="BK100" s="110"/>
      <c r="BL100" s="117">
        <f t="shared" si="23"/>
        <v>3510129.2586440728</v>
      </c>
      <c r="BM100" s="118">
        <v>3800000</v>
      </c>
      <c r="BN100" s="119"/>
      <c r="BO100" s="160">
        <v>2800540</v>
      </c>
      <c r="BP100" s="121">
        <f t="shared" si="24"/>
        <v>3.9241853455734964E-2</v>
      </c>
      <c r="BQ100" s="161"/>
      <c r="BR100" s="123"/>
      <c r="BS100" s="124" t="e">
        <f t="shared" si="12"/>
        <v>#DIV/0!</v>
      </c>
      <c r="BT100" s="165">
        <f t="shared" si="17"/>
        <v>4756782.1063276846</v>
      </c>
    </row>
    <row r="101" spans="1:72" s="128" customFormat="1">
      <c r="A101" s="126" t="s">
        <v>66</v>
      </c>
      <c r="B101" s="105" t="s">
        <v>85</v>
      </c>
      <c r="C101" s="162" t="s">
        <v>147</v>
      </c>
      <c r="D101" s="110"/>
      <c r="E101" s="110"/>
      <c r="F101" s="109"/>
      <c r="G101" s="110"/>
      <c r="H101" s="110"/>
      <c r="I101" s="109"/>
      <c r="J101" s="110"/>
      <c r="K101" s="110"/>
      <c r="L101" s="109"/>
      <c r="M101" s="110"/>
      <c r="N101" s="110">
        <v>330000</v>
      </c>
      <c r="O101" s="109">
        <v>0</v>
      </c>
      <c r="P101" s="110"/>
      <c r="Q101" s="110"/>
      <c r="R101" s="109" t="e">
        <v>#DIV/0!</v>
      </c>
      <c r="S101" s="110">
        <v>0</v>
      </c>
      <c r="T101" s="110">
        <v>201667</v>
      </c>
      <c r="U101" s="109">
        <v>0</v>
      </c>
      <c r="V101" s="110">
        <v>295050</v>
      </c>
      <c r="W101" s="110">
        <v>550000</v>
      </c>
      <c r="X101" s="109">
        <v>0.53645454545454552</v>
      </c>
      <c r="Y101" s="110">
        <v>424530</v>
      </c>
      <c r="Z101" s="110">
        <v>550000</v>
      </c>
      <c r="AA101" s="109">
        <v>0.77187272727272727</v>
      </c>
      <c r="AB101" s="110">
        <v>560720</v>
      </c>
      <c r="AC101" s="110">
        <v>550000</v>
      </c>
      <c r="AD101" s="109">
        <v>1.019490909090909</v>
      </c>
      <c r="AE101" s="110">
        <v>215165</v>
      </c>
      <c r="AF101" s="110">
        <v>550000</v>
      </c>
      <c r="AG101" s="109">
        <v>0.3912090909090909</v>
      </c>
      <c r="AH101" s="110">
        <v>342340</v>
      </c>
      <c r="AI101" s="110">
        <v>550000</v>
      </c>
      <c r="AJ101" s="109">
        <v>0.62243636363636368</v>
      </c>
      <c r="AK101" s="110">
        <v>668815</v>
      </c>
      <c r="AL101" s="110">
        <v>550000</v>
      </c>
      <c r="AM101" s="109">
        <v>1.2160272727272727</v>
      </c>
      <c r="AN101" s="110">
        <v>709685</v>
      </c>
      <c r="AO101" s="110">
        <v>600000</v>
      </c>
      <c r="AP101" s="109">
        <v>1.1828083333333332</v>
      </c>
      <c r="AQ101" s="110">
        <v>61990</v>
      </c>
      <c r="AR101" s="110">
        <v>428571</v>
      </c>
      <c r="AS101" s="109">
        <v>0.14464347797681132</v>
      </c>
      <c r="AT101" s="110"/>
      <c r="AU101" s="110"/>
      <c r="AV101" s="109" t="e">
        <v>#DIV/0!</v>
      </c>
      <c r="AW101" s="111"/>
      <c r="AX101" s="111"/>
      <c r="AY101" s="112" t="e">
        <v>#DIV/0!</v>
      </c>
      <c r="AZ101" s="111"/>
      <c r="BA101" s="111"/>
      <c r="BB101" s="112" t="e">
        <f t="shared" si="9"/>
        <v>#DIV/0!</v>
      </c>
      <c r="BC101" s="92" t="e">
        <f>VLOOKUP(C101,'[1]PM SELL-OUT JUNE 202 SUMMARY'!$D$9:$H$519,4,FALSE)</f>
        <v>#N/A</v>
      </c>
      <c r="BD101" s="92" t="e">
        <f>VLOOKUP(C101,'[1]PM SELL-OUT JUNE 202 SUMMARY'!$D$9:$H$519,5,FALSE)</f>
        <v>#N/A</v>
      </c>
      <c r="BE101" s="93" t="e">
        <f t="shared" si="22"/>
        <v>#N/A</v>
      </c>
      <c r="BF101" s="113">
        <f t="shared" si="10"/>
        <v>0</v>
      </c>
      <c r="BG101" s="114">
        <f t="shared" si="18"/>
        <v>0</v>
      </c>
      <c r="BH101" s="115">
        <f t="shared" si="11"/>
        <v>1440490</v>
      </c>
      <c r="BI101" s="110">
        <f t="shared" si="19"/>
        <v>240081.66666666666</v>
      </c>
      <c r="BJ101" s="115"/>
      <c r="BK101" s="110"/>
      <c r="BL101" s="117">
        <f t="shared" si="23"/>
        <v>369808.55040918314</v>
      </c>
      <c r="BM101" s="118"/>
      <c r="BN101" s="119"/>
      <c r="BO101" s="127">
        <v>295050</v>
      </c>
      <c r="BP101" s="121">
        <f t="shared" si="24"/>
        <v>4.1343129761098225E-3</v>
      </c>
      <c r="BQ101" s="161"/>
      <c r="BR101" s="123"/>
      <c r="BS101" s="124" t="e">
        <f t="shared" si="12"/>
        <v>#DIV/0!</v>
      </c>
      <c r="BT101" s="165">
        <f t="shared" si="17"/>
        <v>226235.05426896244</v>
      </c>
    </row>
    <row r="102" spans="1:72" s="128" customFormat="1">
      <c r="A102" s="126" t="s">
        <v>66</v>
      </c>
      <c r="B102" s="105" t="s">
        <v>85</v>
      </c>
      <c r="C102" s="162" t="s">
        <v>148</v>
      </c>
      <c r="D102" s="110">
        <v>858050</v>
      </c>
      <c r="E102" s="110">
        <v>900000</v>
      </c>
      <c r="F102" s="109"/>
      <c r="G102" s="110">
        <v>741775</v>
      </c>
      <c r="H102" s="110">
        <v>950000</v>
      </c>
      <c r="I102" s="109">
        <v>0.78081578947368424</v>
      </c>
      <c r="J102" s="110">
        <v>1157330</v>
      </c>
      <c r="K102" s="110">
        <v>950000</v>
      </c>
      <c r="L102" s="109">
        <v>1.2182421052631578</v>
      </c>
      <c r="M102" s="110">
        <v>2885320</v>
      </c>
      <c r="N102" s="110">
        <v>1200000</v>
      </c>
      <c r="O102" s="109">
        <v>2.4044333333333334</v>
      </c>
      <c r="P102" s="110">
        <v>2313840</v>
      </c>
      <c r="Q102" s="110">
        <v>1400000</v>
      </c>
      <c r="R102" s="109">
        <v>1.6527428571428571</v>
      </c>
      <c r="S102" s="110">
        <v>1371310</v>
      </c>
      <c r="T102" s="110">
        <v>1450000</v>
      </c>
      <c r="U102" s="109">
        <v>0.94573103448275864</v>
      </c>
      <c r="V102" s="110">
        <v>1065460</v>
      </c>
      <c r="W102" s="110">
        <v>1450000</v>
      </c>
      <c r="X102" s="109">
        <v>0.73480000000000001</v>
      </c>
      <c r="Y102" s="110">
        <v>957045</v>
      </c>
      <c r="Z102" s="110">
        <v>1250000</v>
      </c>
      <c r="AA102" s="109">
        <v>0.76563600000000009</v>
      </c>
      <c r="AB102" s="110">
        <v>1416800</v>
      </c>
      <c r="AC102" s="110">
        <v>1250000</v>
      </c>
      <c r="AD102" s="109">
        <v>1.13344</v>
      </c>
      <c r="AE102" s="110">
        <v>1029135</v>
      </c>
      <c r="AF102" s="110">
        <v>1000000</v>
      </c>
      <c r="AG102" s="109">
        <v>1.0291349999999999</v>
      </c>
      <c r="AH102" s="110">
        <v>1113430</v>
      </c>
      <c r="AI102" s="110">
        <v>1100000</v>
      </c>
      <c r="AJ102" s="109">
        <v>1.0122090909090908</v>
      </c>
      <c r="AK102" s="110">
        <v>983345</v>
      </c>
      <c r="AL102" s="110">
        <v>1150000</v>
      </c>
      <c r="AM102" s="109">
        <v>0.85508260869565222</v>
      </c>
      <c r="AN102" s="110">
        <v>790750</v>
      </c>
      <c r="AO102" s="110">
        <v>1100000</v>
      </c>
      <c r="AP102" s="109">
        <v>0.71886363636363637</v>
      </c>
      <c r="AQ102" s="110">
        <v>499725</v>
      </c>
      <c r="AR102" s="110">
        <v>1000000</v>
      </c>
      <c r="AS102" s="109">
        <v>0.49972499999999997</v>
      </c>
      <c r="AT102" s="110">
        <v>1115920</v>
      </c>
      <c r="AU102" s="110">
        <v>1050000</v>
      </c>
      <c r="AV102" s="109">
        <v>1.0627809523809524</v>
      </c>
      <c r="AW102" s="111">
        <v>1689700</v>
      </c>
      <c r="AX102" s="111">
        <v>1150000</v>
      </c>
      <c r="AY102" s="112">
        <v>1.469304347826087</v>
      </c>
      <c r="AZ102" s="111">
        <v>1344380</v>
      </c>
      <c r="BA102" s="111">
        <v>1250000</v>
      </c>
      <c r="BB102" s="112">
        <f t="shared" si="9"/>
        <v>1.075504</v>
      </c>
      <c r="BC102" s="92">
        <f>VLOOKUP(C102,'[1]PM SELL-OUT JUNE 202 SUMMARY'!$D$9:$H$519,4,FALSE)</f>
        <v>513420</v>
      </c>
      <c r="BD102" s="92">
        <f>VLOOKUP(C102,'[1]PM SELL-OUT JUNE 202 SUMMARY'!$D$9:$H$519,5,FALSE)</f>
        <v>1150000</v>
      </c>
      <c r="BE102" s="93">
        <f t="shared" si="22"/>
        <v>0.44645217391304348</v>
      </c>
      <c r="BF102" s="113">
        <f t="shared" si="10"/>
        <v>4150000</v>
      </c>
      <c r="BG102" s="114">
        <f t="shared" si="18"/>
        <v>1383333.3333333333</v>
      </c>
      <c r="BH102" s="115">
        <f t="shared" si="11"/>
        <v>6423820</v>
      </c>
      <c r="BI102" s="110">
        <f t="shared" si="19"/>
        <v>1070636.6666666667</v>
      </c>
      <c r="BJ102" s="115"/>
      <c r="BK102" s="110"/>
      <c r="BL102" s="117">
        <f t="shared" si="23"/>
        <v>1335421.854326278</v>
      </c>
      <c r="BM102" s="118">
        <v>1100000</v>
      </c>
      <c r="BN102" s="119"/>
      <c r="BO102" s="127">
        <v>1065460</v>
      </c>
      <c r="BP102" s="121">
        <f t="shared" si="24"/>
        <v>1.4929486878583195E-2</v>
      </c>
      <c r="BQ102" s="161"/>
      <c r="BR102" s="123"/>
      <c r="BS102" s="124" t="e">
        <f t="shared" si="12"/>
        <v>#DIV/0!</v>
      </c>
      <c r="BT102" s="165">
        <f t="shared" si="17"/>
        <v>1213712.9635815695</v>
      </c>
    </row>
    <row r="103" spans="1:72" s="128" customFormat="1">
      <c r="A103" s="126"/>
      <c r="B103" s="105"/>
      <c r="C103" s="106" t="s">
        <v>149</v>
      </c>
      <c r="D103" s="110"/>
      <c r="E103" s="110"/>
      <c r="F103" s="109"/>
      <c r="G103" s="110"/>
      <c r="H103" s="110"/>
      <c r="I103" s="109"/>
      <c r="J103" s="110"/>
      <c r="K103" s="110"/>
      <c r="L103" s="109"/>
      <c r="M103" s="110"/>
      <c r="N103" s="110"/>
      <c r="O103" s="109"/>
      <c r="P103" s="110"/>
      <c r="Q103" s="110"/>
      <c r="R103" s="109"/>
      <c r="S103" s="110"/>
      <c r="T103" s="110"/>
      <c r="U103" s="109"/>
      <c r="V103" s="110"/>
      <c r="W103" s="110"/>
      <c r="X103" s="109"/>
      <c r="Y103" s="110"/>
      <c r="Z103" s="110"/>
      <c r="AA103" s="109"/>
      <c r="AB103" s="110"/>
      <c r="AC103" s="110"/>
      <c r="AD103" s="109"/>
      <c r="AE103" s="110"/>
      <c r="AF103" s="110"/>
      <c r="AG103" s="109"/>
      <c r="AH103" s="110"/>
      <c r="AI103" s="110"/>
      <c r="AJ103" s="109"/>
      <c r="AK103" s="110"/>
      <c r="AL103" s="110"/>
      <c r="AM103" s="109"/>
      <c r="AN103" s="110"/>
      <c r="AO103" s="110"/>
      <c r="AP103" s="109"/>
      <c r="AQ103" s="110"/>
      <c r="AR103" s="110"/>
      <c r="AS103" s="109"/>
      <c r="AT103" s="110"/>
      <c r="AU103" s="110"/>
      <c r="AV103" s="109"/>
      <c r="AW103" s="111">
        <v>217055</v>
      </c>
      <c r="AX103" s="111">
        <v>280000</v>
      </c>
      <c r="AY103" s="112">
        <v>0.77519642857142856</v>
      </c>
      <c r="AZ103" s="111">
        <v>561895</v>
      </c>
      <c r="BA103" s="111">
        <v>550000</v>
      </c>
      <c r="BB103" s="112">
        <f t="shared" si="9"/>
        <v>1.0216272727272728</v>
      </c>
      <c r="BC103" s="92">
        <f>VLOOKUP(C103,'[1]PM SELL-OUT JUNE 202 SUMMARY'!$D$9:$H$519,4,FALSE)</f>
        <v>719385</v>
      </c>
      <c r="BD103" s="92">
        <f>VLOOKUP(C103,'[1]PM SELL-OUT JUNE 202 SUMMARY'!$D$9:$H$519,5,FALSE)</f>
        <v>550000</v>
      </c>
      <c r="BE103" s="93">
        <f t="shared" si="22"/>
        <v>1.3079727272727273</v>
      </c>
      <c r="BF103" s="113">
        <f t="shared" si="10"/>
        <v>778950</v>
      </c>
      <c r="BG103" s="114">
        <f t="shared" si="18"/>
        <v>259650</v>
      </c>
      <c r="BH103" s="115">
        <f t="shared" si="11"/>
        <v>778950</v>
      </c>
      <c r="BI103" s="110">
        <f t="shared" si="19"/>
        <v>129825</v>
      </c>
      <c r="BJ103" s="115"/>
      <c r="BK103" s="110"/>
      <c r="BL103" s="117"/>
      <c r="BM103" s="118">
        <v>600000</v>
      </c>
      <c r="BN103" s="119"/>
      <c r="BO103" s="127"/>
      <c r="BP103" s="121"/>
      <c r="BQ103" s="161"/>
      <c r="BR103" s="123"/>
      <c r="BS103" s="124" t="e">
        <f t="shared" si="12"/>
        <v>#DIV/0!</v>
      </c>
      <c r="BT103" s="165">
        <f t="shared" si="17"/>
        <v>194737.5</v>
      </c>
    </row>
    <row r="104" spans="1:72" s="128" customFormat="1">
      <c r="A104" s="126" t="s">
        <v>66</v>
      </c>
      <c r="B104" s="105" t="s">
        <v>85</v>
      </c>
      <c r="C104" s="106" t="s">
        <v>150</v>
      </c>
      <c r="D104" s="110">
        <v>472340</v>
      </c>
      <c r="E104" s="110">
        <v>550000</v>
      </c>
      <c r="F104" s="109"/>
      <c r="G104" s="110">
        <v>290150</v>
      </c>
      <c r="H104" s="110">
        <v>550000</v>
      </c>
      <c r="I104" s="109">
        <v>0.52754545454545465</v>
      </c>
      <c r="J104" s="110">
        <v>133975</v>
      </c>
      <c r="K104" s="110">
        <v>550000</v>
      </c>
      <c r="L104" s="109">
        <v>0.24359090909090911</v>
      </c>
      <c r="M104" s="110">
        <v>1021110</v>
      </c>
      <c r="N104" s="110">
        <v>700000</v>
      </c>
      <c r="O104" s="109">
        <v>1.4587285714285714</v>
      </c>
      <c r="P104" s="110">
        <v>540495</v>
      </c>
      <c r="Q104" s="110">
        <v>700000</v>
      </c>
      <c r="R104" s="109">
        <v>0.77213571428571426</v>
      </c>
      <c r="S104" s="110">
        <v>218755</v>
      </c>
      <c r="T104" s="110">
        <v>650000</v>
      </c>
      <c r="U104" s="109">
        <v>0.33654615384615388</v>
      </c>
      <c r="V104" s="110">
        <v>319345</v>
      </c>
      <c r="W104" s="110">
        <v>650000</v>
      </c>
      <c r="X104" s="109">
        <v>0.49130000000000001</v>
      </c>
      <c r="Y104" s="110">
        <v>793405</v>
      </c>
      <c r="Z104" s="110">
        <v>550000</v>
      </c>
      <c r="AA104" s="109">
        <v>1.4425545454545454</v>
      </c>
      <c r="AB104" s="110">
        <v>54290</v>
      </c>
      <c r="AC104" s="110">
        <v>550000</v>
      </c>
      <c r="AD104" s="109">
        <v>9.8709090909090913E-2</v>
      </c>
      <c r="AE104" s="110">
        <v>0</v>
      </c>
      <c r="AF104" s="110">
        <v>550000</v>
      </c>
      <c r="AG104" s="109">
        <v>0</v>
      </c>
      <c r="AH104" s="110">
        <v>0</v>
      </c>
      <c r="AI104" s="110">
        <v>550000</v>
      </c>
      <c r="AJ104" s="109">
        <v>0</v>
      </c>
      <c r="AK104" s="110">
        <v>336870</v>
      </c>
      <c r="AL104" s="110">
        <v>550000</v>
      </c>
      <c r="AM104" s="109">
        <v>0.61249090909090909</v>
      </c>
      <c r="AN104" s="110">
        <v>128980</v>
      </c>
      <c r="AO104" s="110">
        <v>600000</v>
      </c>
      <c r="AP104" s="109">
        <v>0.21496666666666667</v>
      </c>
      <c r="AQ104" s="110">
        <v>123980</v>
      </c>
      <c r="AR104" s="110">
        <v>600000</v>
      </c>
      <c r="AS104" s="109">
        <v>0.20663333333333334</v>
      </c>
      <c r="AT104" s="110">
        <v>437520</v>
      </c>
      <c r="AU104" s="110">
        <v>600000</v>
      </c>
      <c r="AV104" s="109">
        <v>0.72919999999999996</v>
      </c>
      <c r="AW104" s="111">
        <v>1415905</v>
      </c>
      <c r="AX104" s="111">
        <v>800000</v>
      </c>
      <c r="AY104" s="112">
        <v>1.7698812500000001</v>
      </c>
      <c r="AZ104" s="111">
        <v>453830</v>
      </c>
      <c r="BA104" s="111">
        <v>800000</v>
      </c>
      <c r="BB104" s="112">
        <f t="shared" si="9"/>
        <v>0.56728749999999994</v>
      </c>
      <c r="BC104" s="92">
        <f>VLOOKUP(C104,'[1]PM SELL-OUT JUNE 202 SUMMARY'!$D$9:$H$519,4,FALSE)</f>
        <v>59885</v>
      </c>
      <c r="BD104" s="92">
        <f>VLOOKUP(C104,'[1]PM SELL-OUT JUNE 202 SUMMARY'!$D$9:$H$519,5,FALSE)</f>
        <v>700000</v>
      </c>
      <c r="BE104" s="93">
        <f t="shared" si="22"/>
        <v>8.5550000000000001E-2</v>
      </c>
      <c r="BF104" s="113">
        <f t="shared" si="10"/>
        <v>2307255</v>
      </c>
      <c r="BG104" s="114">
        <f t="shared" si="18"/>
        <v>769085</v>
      </c>
      <c r="BH104" s="115">
        <f t="shared" si="11"/>
        <v>2897085</v>
      </c>
      <c r="BI104" s="110">
        <f t="shared" si="19"/>
        <v>482847.5</v>
      </c>
      <c r="BJ104" s="115"/>
      <c r="BK104" s="110"/>
      <c r="BL104" s="117">
        <f t="shared" ref="BL104:BL138" si="25">BK$140*BP104</f>
        <v>400259.31716800743</v>
      </c>
      <c r="BM104" s="118">
        <v>600000</v>
      </c>
      <c r="BN104" s="119"/>
      <c r="BO104" s="127">
        <v>319345</v>
      </c>
      <c r="BP104" s="121">
        <f t="shared" ref="BP104:BP138" si="26">BO104/BO$140</f>
        <v>4.4747404757017155E-3</v>
      </c>
      <c r="BQ104" s="161"/>
      <c r="BR104" s="123"/>
      <c r="BS104" s="124" t="e">
        <f t="shared" si="12"/>
        <v>#DIV/0!</v>
      </c>
      <c r="BT104" s="165">
        <f t="shared" si="17"/>
        <v>492884.20429200184</v>
      </c>
    </row>
    <row r="105" spans="1:72" s="128" customFormat="1">
      <c r="A105" s="105" t="s">
        <v>66</v>
      </c>
      <c r="B105" s="105"/>
      <c r="C105" s="106" t="s">
        <v>151</v>
      </c>
      <c r="D105" s="107"/>
      <c r="E105" s="107"/>
      <c r="F105" s="108"/>
      <c r="G105" s="107">
        <v>0</v>
      </c>
      <c r="H105" s="107">
        <v>124138</v>
      </c>
      <c r="I105" s="108">
        <v>0</v>
      </c>
      <c r="J105" s="107">
        <v>337740</v>
      </c>
      <c r="K105" s="107">
        <v>450000</v>
      </c>
      <c r="L105" s="108">
        <v>0.7505333333333335</v>
      </c>
      <c r="M105" s="107">
        <v>1381883</v>
      </c>
      <c r="N105" s="107">
        <v>700000</v>
      </c>
      <c r="O105" s="109">
        <v>1.9741185714285714</v>
      </c>
      <c r="P105" s="107">
        <v>0</v>
      </c>
      <c r="Q105" s="107">
        <v>750000</v>
      </c>
      <c r="R105" s="109">
        <v>0</v>
      </c>
      <c r="S105" s="110">
        <v>785840</v>
      </c>
      <c r="T105" s="110">
        <v>650000</v>
      </c>
      <c r="U105" s="109">
        <v>1.2089846153846153</v>
      </c>
      <c r="V105" s="110">
        <v>503470</v>
      </c>
      <c r="W105" s="110">
        <v>650000</v>
      </c>
      <c r="X105" s="109">
        <v>0.7745692307692309</v>
      </c>
      <c r="Y105" s="110">
        <v>565114</v>
      </c>
      <c r="Z105" s="110">
        <v>600000</v>
      </c>
      <c r="AA105" s="109">
        <v>0.94185666666666668</v>
      </c>
      <c r="AB105" s="110">
        <v>548985</v>
      </c>
      <c r="AC105" s="110">
        <v>600000</v>
      </c>
      <c r="AD105" s="109">
        <v>0.91497500000000009</v>
      </c>
      <c r="AE105" s="110">
        <v>438830</v>
      </c>
      <c r="AF105" s="110">
        <v>550000</v>
      </c>
      <c r="AG105" s="109">
        <v>0.7978727272727274</v>
      </c>
      <c r="AH105" s="110">
        <v>0</v>
      </c>
      <c r="AI105" s="110">
        <v>550000</v>
      </c>
      <c r="AJ105" s="109">
        <v>0</v>
      </c>
      <c r="AK105" s="110">
        <v>0</v>
      </c>
      <c r="AL105" s="110">
        <v>550000</v>
      </c>
      <c r="AM105" s="109">
        <v>0</v>
      </c>
      <c r="AN105" s="110">
        <v>0</v>
      </c>
      <c r="AO105" s="110">
        <v>600000</v>
      </c>
      <c r="AP105" s="109">
        <v>0</v>
      </c>
      <c r="AQ105" s="110"/>
      <c r="AR105" s="110"/>
      <c r="AS105" s="109" t="e">
        <v>#DIV/0!</v>
      </c>
      <c r="AT105" s="110"/>
      <c r="AU105" s="110"/>
      <c r="AV105" s="109" t="e">
        <v>#DIV/0!</v>
      </c>
      <c r="AW105" s="111"/>
      <c r="AX105" s="111"/>
      <c r="AY105" s="112" t="e">
        <v>#DIV/0!</v>
      </c>
      <c r="AZ105" s="111"/>
      <c r="BA105" s="111"/>
      <c r="BB105" s="112" t="e">
        <f t="shared" si="9"/>
        <v>#DIV/0!</v>
      </c>
      <c r="BC105" s="92" t="e">
        <f>VLOOKUP(C105,'[1]PM SELL-OUT JUNE 202 SUMMARY'!$D$9:$H$519,4,FALSE)</f>
        <v>#N/A</v>
      </c>
      <c r="BD105" s="92" t="e">
        <f>VLOOKUP(C105,'[1]PM SELL-OUT JUNE 202 SUMMARY'!$D$9:$H$519,5,FALSE)</f>
        <v>#N/A</v>
      </c>
      <c r="BE105" s="93" t="e">
        <f t="shared" si="22"/>
        <v>#N/A</v>
      </c>
      <c r="BF105" s="113">
        <f t="shared" si="10"/>
        <v>0</v>
      </c>
      <c r="BG105" s="114">
        <f t="shared" si="18"/>
        <v>0</v>
      </c>
      <c r="BH105" s="115">
        <f t="shared" si="11"/>
        <v>0</v>
      </c>
      <c r="BI105" s="110">
        <f t="shared" si="19"/>
        <v>0</v>
      </c>
      <c r="BJ105" s="116"/>
      <c r="BK105" s="107"/>
      <c r="BL105" s="117">
        <f t="shared" si="25"/>
        <v>631037.14921034209</v>
      </c>
      <c r="BM105" s="118"/>
      <c r="BN105" s="119"/>
      <c r="BO105" s="120">
        <v>503470</v>
      </c>
      <c r="BP105" s="121">
        <f t="shared" si="26"/>
        <v>7.054745141779401E-3</v>
      </c>
      <c r="BQ105" s="161"/>
      <c r="BR105" s="123"/>
      <c r="BS105" s="124" t="e">
        <f t="shared" si="12"/>
        <v>#DIV/0!</v>
      </c>
      <c r="BT105" s="165">
        <f t="shared" si="17"/>
        <v>283626.78730258555</v>
      </c>
    </row>
    <row r="106" spans="1:72" s="128" customFormat="1">
      <c r="A106" s="105" t="s">
        <v>66</v>
      </c>
      <c r="B106" s="105"/>
      <c r="C106" s="106" t="s">
        <v>152</v>
      </c>
      <c r="D106" s="107"/>
      <c r="E106" s="107"/>
      <c r="F106" s="108"/>
      <c r="G106" s="107"/>
      <c r="H106" s="107"/>
      <c r="I106" s="108"/>
      <c r="J106" s="107"/>
      <c r="K106" s="107"/>
      <c r="L106" s="108"/>
      <c r="M106" s="107"/>
      <c r="N106" s="107"/>
      <c r="O106" s="109"/>
      <c r="P106" s="107"/>
      <c r="Q106" s="107"/>
      <c r="R106" s="109"/>
      <c r="S106" s="110"/>
      <c r="T106" s="110"/>
      <c r="U106" s="109"/>
      <c r="V106" s="110"/>
      <c r="W106" s="110"/>
      <c r="X106" s="109"/>
      <c r="Y106" s="110"/>
      <c r="Z106" s="110"/>
      <c r="AA106" s="109"/>
      <c r="AB106" s="110"/>
      <c r="AC106" s="110"/>
      <c r="AD106" s="109"/>
      <c r="AE106" s="110"/>
      <c r="AF106" s="110"/>
      <c r="AG106" s="109"/>
      <c r="AH106" s="110"/>
      <c r="AI106" s="110"/>
      <c r="AJ106" s="109"/>
      <c r="AK106" s="110"/>
      <c r="AL106" s="110"/>
      <c r="AM106" s="109"/>
      <c r="AN106" s="110"/>
      <c r="AO106" s="110"/>
      <c r="AP106" s="109" t="e">
        <v>#DIV/0!</v>
      </c>
      <c r="AQ106" s="110">
        <v>122975</v>
      </c>
      <c r="AR106" s="110">
        <v>373214</v>
      </c>
      <c r="AS106" s="109">
        <v>0.32950264459532602</v>
      </c>
      <c r="AT106" s="110">
        <v>598595</v>
      </c>
      <c r="AU106" s="110">
        <v>600000</v>
      </c>
      <c r="AV106" s="109">
        <v>0.99765833333333331</v>
      </c>
      <c r="AW106" s="111">
        <v>917620</v>
      </c>
      <c r="AX106" s="111">
        <v>600000</v>
      </c>
      <c r="AY106" s="112">
        <v>1.5293666666666668</v>
      </c>
      <c r="AZ106" s="111">
        <v>709275</v>
      </c>
      <c r="BA106" s="111">
        <v>600000</v>
      </c>
      <c r="BB106" s="112">
        <f t="shared" si="9"/>
        <v>1.1821250000000001</v>
      </c>
      <c r="BC106" s="92">
        <f>VLOOKUP(C106,'[1]PM SELL-OUT JUNE 202 SUMMARY'!$D$9:$H$519,4,FALSE)</f>
        <v>338640</v>
      </c>
      <c r="BD106" s="92">
        <f>VLOOKUP(C106,'[1]PM SELL-OUT JUNE 202 SUMMARY'!$D$9:$H$519,5,FALSE)</f>
        <v>600000</v>
      </c>
      <c r="BE106" s="93">
        <f t="shared" si="22"/>
        <v>0.56440000000000001</v>
      </c>
      <c r="BF106" s="113">
        <f t="shared" si="10"/>
        <v>2225490</v>
      </c>
      <c r="BG106" s="114">
        <f t="shared" si="18"/>
        <v>741830</v>
      </c>
      <c r="BH106" s="115">
        <f t="shared" si="11"/>
        <v>2348465</v>
      </c>
      <c r="BI106" s="110">
        <f t="shared" si="19"/>
        <v>391410.83333333331</v>
      </c>
      <c r="BJ106" s="116"/>
      <c r="BK106" s="107"/>
      <c r="BL106" s="117">
        <f t="shared" si="25"/>
        <v>0</v>
      </c>
      <c r="BM106" s="118">
        <v>600000</v>
      </c>
      <c r="BN106" s="119"/>
      <c r="BO106" s="120"/>
      <c r="BP106" s="121">
        <f t="shared" si="26"/>
        <v>0</v>
      </c>
      <c r="BQ106" s="161"/>
      <c r="BR106" s="123"/>
      <c r="BS106" s="124" t="e">
        <f t="shared" si="12"/>
        <v>#DIV/0!</v>
      </c>
      <c r="BT106" s="165">
        <f t="shared" si="17"/>
        <v>377746.94444444444</v>
      </c>
    </row>
    <row r="107" spans="1:72" s="125" customFormat="1">
      <c r="A107" s="126" t="s">
        <v>66</v>
      </c>
      <c r="B107" s="105" t="s">
        <v>85</v>
      </c>
      <c r="C107" s="106" t="s">
        <v>153</v>
      </c>
      <c r="D107" s="110">
        <v>424720</v>
      </c>
      <c r="E107" s="110">
        <v>600000</v>
      </c>
      <c r="F107" s="109"/>
      <c r="G107" s="110">
        <v>348325</v>
      </c>
      <c r="H107" s="110">
        <v>650000</v>
      </c>
      <c r="I107" s="109">
        <v>0.5358846153846154</v>
      </c>
      <c r="J107" s="110">
        <v>917140</v>
      </c>
      <c r="K107" s="110">
        <v>900000</v>
      </c>
      <c r="L107" s="109">
        <v>1.0190444444444444</v>
      </c>
      <c r="M107" s="110">
        <v>1649225</v>
      </c>
      <c r="N107" s="110">
        <v>950000</v>
      </c>
      <c r="O107" s="109">
        <v>1.7360263157894738</v>
      </c>
      <c r="P107" s="110">
        <v>1754090</v>
      </c>
      <c r="Q107" s="110">
        <v>1050000</v>
      </c>
      <c r="R107" s="109">
        <v>1.6705619047619047</v>
      </c>
      <c r="S107" s="110">
        <v>467715</v>
      </c>
      <c r="T107" s="110">
        <v>1050000</v>
      </c>
      <c r="U107" s="109">
        <v>0.44544285714285714</v>
      </c>
      <c r="V107" s="110">
        <v>549020</v>
      </c>
      <c r="W107" s="110">
        <v>1050000</v>
      </c>
      <c r="X107" s="109">
        <v>0.52287619047619049</v>
      </c>
      <c r="Y107" s="110">
        <v>971450</v>
      </c>
      <c r="Z107" s="110">
        <v>950000</v>
      </c>
      <c r="AA107" s="109">
        <v>1.022578947368421</v>
      </c>
      <c r="AB107" s="110">
        <v>399235</v>
      </c>
      <c r="AC107" s="110">
        <v>950000</v>
      </c>
      <c r="AD107" s="109">
        <v>0.42024736842105276</v>
      </c>
      <c r="AE107" s="110">
        <v>791455</v>
      </c>
      <c r="AF107" s="110">
        <v>800000</v>
      </c>
      <c r="AG107" s="109">
        <v>0.98931875000000002</v>
      </c>
      <c r="AH107" s="110">
        <v>437920</v>
      </c>
      <c r="AI107" s="110">
        <v>800000</v>
      </c>
      <c r="AJ107" s="109">
        <v>0.5474</v>
      </c>
      <c r="AK107" s="110">
        <v>710300</v>
      </c>
      <c r="AL107" s="110">
        <v>800000</v>
      </c>
      <c r="AM107" s="109">
        <v>0.88787499999999986</v>
      </c>
      <c r="AN107" s="110">
        <v>621200</v>
      </c>
      <c r="AO107" s="110">
        <v>700000</v>
      </c>
      <c r="AP107" s="109">
        <v>0.88742857142857146</v>
      </c>
      <c r="AQ107" s="110">
        <v>364130</v>
      </c>
      <c r="AR107" s="110">
        <v>700000</v>
      </c>
      <c r="AS107" s="109">
        <v>0.52018571428571425</v>
      </c>
      <c r="AT107" s="110">
        <v>702380</v>
      </c>
      <c r="AU107" s="110">
        <v>700000</v>
      </c>
      <c r="AV107" s="109">
        <v>1.0034000000000001</v>
      </c>
      <c r="AW107" s="111">
        <v>1718515</v>
      </c>
      <c r="AX107" s="111">
        <v>800000</v>
      </c>
      <c r="AY107" s="112">
        <v>2.14814375</v>
      </c>
      <c r="AZ107" s="111">
        <v>1314860</v>
      </c>
      <c r="BA107" s="111">
        <v>950000</v>
      </c>
      <c r="BB107" s="112">
        <f t="shared" si="9"/>
        <v>1.3840631578947369</v>
      </c>
      <c r="BC107" s="92">
        <f>VLOOKUP(C107,'[1]PM SELL-OUT JUNE 202 SUMMARY'!$D$9:$H$519,4,FALSE)</f>
        <v>717275</v>
      </c>
      <c r="BD107" s="92">
        <f>VLOOKUP(C107,'[1]PM SELL-OUT JUNE 202 SUMMARY'!$D$9:$H$519,5,FALSE)</f>
        <v>1050000</v>
      </c>
      <c r="BE107" s="93">
        <f t="shared" si="22"/>
        <v>0.68311904761904763</v>
      </c>
      <c r="BF107" s="113">
        <f t="shared" si="10"/>
        <v>3735755</v>
      </c>
      <c r="BG107" s="114">
        <f t="shared" si="18"/>
        <v>1245251.6666666667</v>
      </c>
      <c r="BH107" s="115">
        <f t="shared" si="11"/>
        <v>5431385</v>
      </c>
      <c r="BI107" s="110">
        <f t="shared" si="19"/>
        <v>905230.83333333337</v>
      </c>
      <c r="BJ107" s="115"/>
      <c r="BK107" s="110"/>
      <c r="BL107" s="117">
        <f t="shared" si="25"/>
        <v>688128.42008354422</v>
      </c>
      <c r="BM107" s="118">
        <v>1000000</v>
      </c>
      <c r="BN107" s="119"/>
      <c r="BO107" s="127">
        <v>549020</v>
      </c>
      <c r="BP107" s="121">
        <f t="shared" si="26"/>
        <v>7.6930029152476346E-3</v>
      </c>
      <c r="BQ107" s="161"/>
      <c r="BR107" s="123"/>
      <c r="BS107" s="124" t="e">
        <f t="shared" si="12"/>
        <v>#DIV/0!</v>
      </c>
      <c r="BT107" s="165">
        <f t="shared" si="17"/>
        <v>846907.73002088605</v>
      </c>
    </row>
    <row r="108" spans="1:72" s="125" customFormat="1">
      <c r="A108" s="105" t="s">
        <v>36</v>
      </c>
      <c r="B108" s="105" t="s">
        <v>37</v>
      </c>
      <c r="C108" s="162" t="s">
        <v>154</v>
      </c>
      <c r="D108" s="107">
        <v>538180</v>
      </c>
      <c r="E108" s="107">
        <v>550000</v>
      </c>
      <c r="F108" s="108"/>
      <c r="G108" s="107">
        <v>665905</v>
      </c>
      <c r="H108" s="107">
        <v>500000</v>
      </c>
      <c r="I108" s="108">
        <v>1.3318099999999999</v>
      </c>
      <c r="J108" s="107">
        <v>815345</v>
      </c>
      <c r="K108" s="107">
        <v>500000</v>
      </c>
      <c r="L108" s="108">
        <v>1.63069</v>
      </c>
      <c r="M108" s="107">
        <v>2290190</v>
      </c>
      <c r="N108" s="107">
        <v>750000</v>
      </c>
      <c r="O108" s="109">
        <v>3.0535866666666664</v>
      </c>
      <c r="P108" s="110">
        <v>1481820</v>
      </c>
      <c r="Q108" s="110">
        <v>950000</v>
      </c>
      <c r="R108" s="109">
        <v>1.5598105263157895</v>
      </c>
      <c r="S108" s="110">
        <v>743090</v>
      </c>
      <c r="T108" s="110">
        <v>950000</v>
      </c>
      <c r="U108" s="109">
        <v>0.78220000000000001</v>
      </c>
      <c r="V108" s="110">
        <v>749575</v>
      </c>
      <c r="W108" s="110">
        <v>950000</v>
      </c>
      <c r="X108" s="109">
        <v>0.7890263157894738</v>
      </c>
      <c r="Y108" s="110">
        <v>348940</v>
      </c>
      <c r="Z108" s="110">
        <v>950000</v>
      </c>
      <c r="AA108" s="109">
        <v>0.3673052631578948</v>
      </c>
      <c r="AB108" s="110">
        <v>527410</v>
      </c>
      <c r="AC108" s="110">
        <v>950000</v>
      </c>
      <c r="AD108" s="109">
        <v>0.55516842105263153</v>
      </c>
      <c r="AE108" s="110">
        <v>909725</v>
      </c>
      <c r="AF108" s="110">
        <v>750000</v>
      </c>
      <c r="AG108" s="109">
        <v>1.2129666666666667</v>
      </c>
      <c r="AH108" s="110">
        <v>932635</v>
      </c>
      <c r="AI108" s="110">
        <v>800000</v>
      </c>
      <c r="AJ108" s="109">
        <v>1.16579375</v>
      </c>
      <c r="AK108" s="110">
        <v>920530</v>
      </c>
      <c r="AL108" s="110">
        <v>850000</v>
      </c>
      <c r="AM108" s="109">
        <v>1.0829764705882352</v>
      </c>
      <c r="AN108" s="110">
        <v>842050</v>
      </c>
      <c r="AO108" s="110">
        <v>800000</v>
      </c>
      <c r="AP108" s="109">
        <v>1.0525625000000001</v>
      </c>
      <c r="AQ108" s="110">
        <v>354530</v>
      </c>
      <c r="AR108" s="110">
        <v>800000</v>
      </c>
      <c r="AS108" s="109">
        <v>0.44316250000000001</v>
      </c>
      <c r="AT108" s="110">
        <v>1899790</v>
      </c>
      <c r="AU108" s="110">
        <v>850000</v>
      </c>
      <c r="AV108" s="109">
        <v>2.2350470588235294</v>
      </c>
      <c r="AW108" s="111">
        <v>2588825</v>
      </c>
      <c r="AX108" s="111">
        <v>1050000</v>
      </c>
      <c r="AY108" s="112">
        <v>2.4655476190476189</v>
      </c>
      <c r="AZ108" s="111">
        <v>1928970</v>
      </c>
      <c r="BA108" s="111">
        <v>1300000</v>
      </c>
      <c r="BB108" s="112">
        <f t="shared" si="9"/>
        <v>1.4838230769230769</v>
      </c>
      <c r="BC108" s="92">
        <f>VLOOKUP(C108,'[1]PM SELL-OUT JUNE 202 SUMMARY'!$D$9:$H$519,4,FALSE)</f>
        <v>746460</v>
      </c>
      <c r="BD108" s="92">
        <f>VLOOKUP(C108,'[1]PM SELL-OUT JUNE 202 SUMMARY'!$D$9:$H$519,5,FALSE)</f>
        <v>1350000</v>
      </c>
      <c r="BE108" s="93">
        <f t="shared" si="22"/>
        <v>0.55293333333333339</v>
      </c>
      <c r="BF108" s="113">
        <f t="shared" si="10"/>
        <v>6417585</v>
      </c>
      <c r="BG108" s="114">
        <f t="shared" si="18"/>
        <v>2139195</v>
      </c>
      <c r="BH108" s="115">
        <f t="shared" si="11"/>
        <v>8534695</v>
      </c>
      <c r="BI108" s="110">
        <f t="shared" si="19"/>
        <v>1422449.1666666667</v>
      </c>
      <c r="BJ108" s="116"/>
      <c r="BK108" s="107"/>
      <c r="BL108" s="117">
        <f t="shared" si="25"/>
        <v>939499.21766806801</v>
      </c>
      <c r="BM108" s="118">
        <v>1350000</v>
      </c>
      <c r="BN108" s="119"/>
      <c r="BO108" s="120">
        <v>749575</v>
      </c>
      <c r="BP108" s="121">
        <f t="shared" si="26"/>
        <v>1.0503228771623522E-2</v>
      </c>
      <c r="BQ108" s="161"/>
      <c r="BR108" s="123"/>
      <c r="BS108" s="124" t="e">
        <f t="shared" si="12"/>
        <v>#DIV/0!</v>
      </c>
      <c r="BT108" s="165">
        <f t="shared" si="17"/>
        <v>1312679.5960836837</v>
      </c>
    </row>
    <row r="109" spans="1:72" s="128" customFormat="1">
      <c r="A109" s="126" t="s">
        <v>66</v>
      </c>
      <c r="B109" s="105" t="s">
        <v>85</v>
      </c>
      <c r="C109" s="162" t="s">
        <v>155</v>
      </c>
      <c r="D109" s="110"/>
      <c r="E109" s="110"/>
      <c r="F109" s="109"/>
      <c r="G109" s="110"/>
      <c r="H109" s="110"/>
      <c r="I109" s="109"/>
      <c r="J109" s="110"/>
      <c r="K109" s="110"/>
      <c r="L109" s="109"/>
      <c r="M109" s="110"/>
      <c r="N109" s="110"/>
      <c r="O109" s="109" t="e">
        <v>#DIV/0!</v>
      </c>
      <c r="P109" s="110"/>
      <c r="Q109" s="110"/>
      <c r="R109" s="109" t="e">
        <v>#DIV/0!</v>
      </c>
      <c r="S109" s="110"/>
      <c r="T109" s="110"/>
      <c r="U109" s="109" t="e">
        <v>#DIV/0!</v>
      </c>
      <c r="V109" s="110"/>
      <c r="W109" s="110"/>
      <c r="X109" s="109"/>
      <c r="Y109" s="110"/>
      <c r="Z109" s="110"/>
      <c r="AA109" s="109" t="e">
        <v>#DIV/0!</v>
      </c>
      <c r="AB109" s="110"/>
      <c r="AC109" s="110"/>
      <c r="AD109" s="109" t="e">
        <v>#DIV/0!</v>
      </c>
      <c r="AE109" s="110"/>
      <c r="AF109" s="110"/>
      <c r="AG109" s="109" t="e">
        <v>#DIV/0!</v>
      </c>
      <c r="AH109" s="110">
        <v>28995</v>
      </c>
      <c r="AI109" s="110">
        <v>49999</v>
      </c>
      <c r="AJ109" s="109">
        <v>0.57991159823196459</v>
      </c>
      <c r="AK109" s="110">
        <v>181370</v>
      </c>
      <c r="AL109" s="110">
        <v>550000</v>
      </c>
      <c r="AM109" s="109">
        <v>0.32976363636363643</v>
      </c>
      <c r="AN109" s="110">
        <v>201865</v>
      </c>
      <c r="AO109" s="110">
        <v>600000</v>
      </c>
      <c r="AP109" s="109">
        <v>0.33644166666666669</v>
      </c>
      <c r="AQ109" s="110">
        <v>10695</v>
      </c>
      <c r="AR109" s="110">
        <v>600000</v>
      </c>
      <c r="AS109" s="109">
        <v>1.7825000000000001E-2</v>
      </c>
      <c r="AT109" s="110">
        <v>206450</v>
      </c>
      <c r="AU109" s="110">
        <v>600000</v>
      </c>
      <c r="AV109" s="109">
        <v>0.34408333333333335</v>
      </c>
      <c r="AW109" s="111">
        <v>889390</v>
      </c>
      <c r="AX109" s="111">
        <v>800000</v>
      </c>
      <c r="AY109" s="112">
        <v>1.1117375</v>
      </c>
      <c r="AZ109" s="111">
        <v>1090790</v>
      </c>
      <c r="BA109" s="111">
        <v>800000</v>
      </c>
      <c r="BB109" s="112">
        <f t="shared" si="9"/>
        <v>1.3634875</v>
      </c>
      <c r="BC109" s="92">
        <f>VLOOKUP(C109,'[1]PM SELL-OUT JUNE 202 SUMMARY'!$D$9:$H$519,4,FALSE)</f>
        <v>629380</v>
      </c>
      <c r="BD109" s="92">
        <f>VLOOKUP(C109,'[1]PM SELL-OUT JUNE 202 SUMMARY'!$D$9:$H$519,5,FALSE)</f>
        <v>700000</v>
      </c>
      <c r="BE109" s="93">
        <f t="shared" si="22"/>
        <v>0.89911428571428575</v>
      </c>
      <c r="BF109" s="113">
        <f t="shared" si="10"/>
        <v>2186630</v>
      </c>
      <c r="BG109" s="114">
        <f t="shared" si="18"/>
        <v>728876.66666666663</v>
      </c>
      <c r="BH109" s="115">
        <f t="shared" si="11"/>
        <v>2580560</v>
      </c>
      <c r="BI109" s="110">
        <f t="shared" si="19"/>
        <v>430093.33333333331</v>
      </c>
      <c r="BJ109" s="115"/>
      <c r="BK109" s="110"/>
      <c r="BL109" s="117">
        <f t="shared" si="25"/>
        <v>0</v>
      </c>
      <c r="BM109" s="118">
        <v>700000</v>
      </c>
      <c r="BN109" s="119"/>
      <c r="BO109" s="127"/>
      <c r="BP109" s="121">
        <f t="shared" si="26"/>
        <v>0</v>
      </c>
      <c r="BQ109" s="161"/>
      <c r="BR109" s="123"/>
      <c r="BS109" s="124" t="e">
        <f t="shared" si="12"/>
        <v>#DIV/0!</v>
      </c>
      <c r="BT109" s="165">
        <f t="shared" si="17"/>
        <v>386323.33333333331</v>
      </c>
    </row>
    <row r="110" spans="1:72" s="125" customFormat="1">
      <c r="A110" s="105" t="s">
        <v>36</v>
      </c>
      <c r="B110" s="105" t="s">
        <v>37</v>
      </c>
      <c r="C110" s="162" t="s">
        <v>156</v>
      </c>
      <c r="D110" s="107">
        <v>280135</v>
      </c>
      <c r="E110" s="107">
        <v>550000</v>
      </c>
      <c r="F110" s="108"/>
      <c r="G110" s="107">
        <v>132575</v>
      </c>
      <c r="H110" s="107">
        <v>500000</v>
      </c>
      <c r="I110" s="108">
        <v>0.26515</v>
      </c>
      <c r="J110" s="107">
        <v>369125</v>
      </c>
      <c r="K110" s="107">
        <v>500000</v>
      </c>
      <c r="L110" s="108">
        <v>0.73824999999999985</v>
      </c>
      <c r="M110" s="107">
        <v>1128580</v>
      </c>
      <c r="N110" s="107">
        <v>700000</v>
      </c>
      <c r="O110" s="109">
        <v>1.6122571428571428</v>
      </c>
      <c r="P110" s="110">
        <v>778055</v>
      </c>
      <c r="Q110" s="110">
        <v>750000</v>
      </c>
      <c r="R110" s="109">
        <v>1.0374066666666666</v>
      </c>
      <c r="S110" s="110">
        <v>428825</v>
      </c>
      <c r="T110" s="110">
        <v>700000</v>
      </c>
      <c r="U110" s="109">
        <v>0.61260714285714291</v>
      </c>
      <c r="V110" s="110">
        <v>110480</v>
      </c>
      <c r="W110" s="110">
        <v>700000</v>
      </c>
      <c r="X110" s="109">
        <v>0.15782857142857146</v>
      </c>
      <c r="Y110" s="110">
        <v>258355</v>
      </c>
      <c r="Z110" s="110">
        <v>600000</v>
      </c>
      <c r="AA110" s="109">
        <v>0.43059166666666665</v>
      </c>
      <c r="AB110" s="110">
        <v>0</v>
      </c>
      <c r="AC110" s="110">
        <v>600000</v>
      </c>
      <c r="AD110" s="109">
        <v>0</v>
      </c>
      <c r="AE110" s="110"/>
      <c r="AF110" s="110"/>
      <c r="AG110" s="109" t="e">
        <v>#DIV/0!</v>
      </c>
      <c r="AH110" s="110"/>
      <c r="AI110" s="110"/>
      <c r="AJ110" s="109" t="e">
        <v>#DIV/0!</v>
      </c>
      <c r="AK110" s="110"/>
      <c r="AL110" s="110"/>
      <c r="AM110" s="109" t="e">
        <v>#DIV/0!</v>
      </c>
      <c r="AN110" s="110"/>
      <c r="AO110" s="110"/>
      <c r="AP110" s="109" t="e">
        <v>#DIV/0!</v>
      </c>
      <c r="AQ110" s="110"/>
      <c r="AR110" s="110"/>
      <c r="AS110" s="109" t="e">
        <v>#DIV/0!</v>
      </c>
      <c r="AT110" s="110"/>
      <c r="AU110" s="110"/>
      <c r="AV110" s="109" t="e">
        <v>#DIV/0!</v>
      </c>
      <c r="AW110" s="111">
        <v>730255</v>
      </c>
      <c r="AX110" s="111">
        <v>700000</v>
      </c>
      <c r="AY110" s="112">
        <v>1.0432214285714285</v>
      </c>
      <c r="AZ110" s="111">
        <v>604380</v>
      </c>
      <c r="BA110" s="111">
        <v>700000</v>
      </c>
      <c r="BB110" s="112">
        <f t="shared" si="9"/>
        <v>0.86339999999999995</v>
      </c>
      <c r="BC110" s="92">
        <f>VLOOKUP(C110,'[1]PM SELL-OUT JUNE 202 SUMMARY'!$D$9:$H$519,4,FALSE)</f>
        <v>428730</v>
      </c>
      <c r="BD110" s="92">
        <f>VLOOKUP(C110,'[1]PM SELL-OUT JUNE 202 SUMMARY'!$D$9:$H$519,5,FALSE)</f>
        <v>600000</v>
      </c>
      <c r="BE110" s="93">
        <f t="shared" si="22"/>
        <v>0.71455000000000002</v>
      </c>
      <c r="BF110" s="113">
        <f t="shared" si="10"/>
        <v>1334635</v>
      </c>
      <c r="BG110" s="114">
        <f t="shared" si="18"/>
        <v>444878.33333333331</v>
      </c>
      <c r="BH110" s="115">
        <f t="shared" si="11"/>
        <v>1334635</v>
      </c>
      <c r="BI110" s="110">
        <f t="shared" si="19"/>
        <v>222439.16666666666</v>
      </c>
      <c r="BJ110" s="116"/>
      <c r="BK110" s="107"/>
      <c r="BL110" s="117">
        <f t="shared" si="25"/>
        <v>138472.96610475023</v>
      </c>
      <c r="BM110" s="118">
        <v>600000</v>
      </c>
      <c r="BN110" s="119"/>
      <c r="BO110" s="127">
        <v>110480</v>
      </c>
      <c r="BP110" s="121">
        <f t="shared" si="26"/>
        <v>1.5480728608731171E-3</v>
      </c>
      <c r="BQ110" s="161"/>
      <c r="BR110" s="123"/>
      <c r="BS110" s="124" t="e">
        <f t="shared" si="12"/>
        <v>#DIV/0!</v>
      </c>
      <c r="BT110" s="165">
        <f t="shared" si="17"/>
        <v>229067.61652618757</v>
      </c>
    </row>
    <row r="111" spans="1:72" s="128" customFormat="1">
      <c r="A111" s="105" t="s">
        <v>66</v>
      </c>
      <c r="B111" s="105"/>
      <c r="C111" s="162" t="s">
        <v>157</v>
      </c>
      <c r="D111" s="107"/>
      <c r="E111" s="107"/>
      <c r="F111" s="108"/>
      <c r="G111" s="107"/>
      <c r="H111" s="107"/>
      <c r="I111" s="108"/>
      <c r="J111" s="107"/>
      <c r="K111" s="107"/>
      <c r="L111" s="108"/>
      <c r="M111" s="107"/>
      <c r="N111" s="107"/>
      <c r="O111" s="109"/>
      <c r="P111" s="110"/>
      <c r="Q111" s="110"/>
      <c r="R111" s="109"/>
      <c r="S111" s="110"/>
      <c r="T111" s="110"/>
      <c r="U111" s="109"/>
      <c r="V111" s="110"/>
      <c r="W111" s="110"/>
      <c r="X111" s="109"/>
      <c r="Y111" s="110"/>
      <c r="Z111" s="110"/>
      <c r="AA111" s="109"/>
      <c r="AB111" s="110"/>
      <c r="AC111" s="110"/>
      <c r="AD111" s="109" t="e">
        <v>#DIV/0!</v>
      </c>
      <c r="AE111" s="110">
        <v>829355</v>
      </c>
      <c r="AF111" s="110">
        <v>550000</v>
      </c>
      <c r="AG111" s="109">
        <v>1.5079181818181817</v>
      </c>
      <c r="AH111" s="110">
        <v>770065</v>
      </c>
      <c r="AI111" s="110">
        <v>550000</v>
      </c>
      <c r="AJ111" s="109">
        <v>1.4001181818181818</v>
      </c>
      <c r="AK111" s="110">
        <v>1008130</v>
      </c>
      <c r="AL111" s="110">
        <v>650000</v>
      </c>
      <c r="AM111" s="109">
        <v>1.5509692307692309</v>
      </c>
      <c r="AN111" s="110">
        <v>724275</v>
      </c>
      <c r="AO111" s="110">
        <v>650000</v>
      </c>
      <c r="AP111" s="109">
        <v>1.1142692307692308</v>
      </c>
      <c r="AQ111" s="110">
        <v>869350</v>
      </c>
      <c r="AR111" s="110">
        <v>650000</v>
      </c>
      <c r="AS111" s="109">
        <v>1.3374615384615385</v>
      </c>
      <c r="AT111" s="110">
        <v>844650</v>
      </c>
      <c r="AU111" s="110">
        <v>750000</v>
      </c>
      <c r="AV111" s="109">
        <v>1.1262000000000001</v>
      </c>
      <c r="AW111" s="111"/>
      <c r="AX111" s="111"/>
      <c r="AY111" s="112" t="e">
        <v>#DIV/0!</v>
      </c>
      <c r="AZ111" s="111"/>
      <c r="BA111" s="111"/>
      <c r="BB111" s="112" t="e">
        <f t="shared" ref="BB111:BB174" si="27">AZ111/BA111</f>
        <v>#DIV/0!</v>
      </c>
      <c r="BC111" s="92" t="e">
        <f>VLOOKUP(C111,'[1]PM SELL-OUT JUNE 202 SUMMARY'!$D$9:$H$519,4,FALSE)</f>
        <v>#N/A</v>
      </c>
      <c r="BD111" s="92" t="e">
        <f>VLOOKUP(C111,'[1]PM SELL-OUT JUNE 202 SUMMARY'!$D$9:$H$519,5,FALSE)</f>
        <v>#N/A</v>
      </c>
      <c r="BE111" s="93" t="e">
        <f t="shared" si="22"/>
        <v>#N/A</v>
      </c>
      <c r="BF111" s="113">
        <f t="shared" ref="BF111:BF139" si="28">AW111+AT111+AZ111</f>
        <v>844650</v>
      </c>
      <c r="BG111" s="114">
        <f t="shared" si="18"/>
        <v>281550</v>
      </c>
      <c r="BH111" s="115">
        <f t="shared" ref="BH111:BH139" si="29">SUM(AQ111+AT111+AW111+AZ111+AK111+AN111)</f>
        <v>3446405</v>
      </c>
      <c r="BI111" s="110">
        <f t="shared" si="19"/>
        <v>574400.83333333337</v>
      </c>
      <c r="BJ111" s="116"/>
      <c r="BK111" s="107"/>
      <c r="BL111" s="117">
        <f t="shared" si="25"/>
        <v>0</v>
      </c>
      <c r="BM111" s="118"/>
      <c r="BN111" s="119"/>
      <c r="BO111" s="127"/>
      <c r="BP111" s="121">
        <f t="shared" si="26"/>
        <v>0</v>
      </c>
      <c r="BQ111" s="161"/>
      <c r="BR111" s="123"/>
      <c r="BS111" s="124" t="e">
        <f t="shared" si="12"/>
        <v>#DIV/0!</v>
      </c>
      <c r="BT111" s="165">
        <f t="shared" si="17"/>
        <v>285316.94444444444</v>
      </c>
    </row>
    <row r="112" spans="1:72" s="128" customFormat="1">
      <c r="A112" s="126" t="s">
        <v>66</v>
      </c>
      <c r="B112" s="105" t="s">
        <v>85</v>
      </c>
      <c r="C112" s="162" t="s">
        <v>158</v>
      </c>
      <c r="D112" s="110">
        <v>325240</v>
      </c>
      <c r="E112" s="110">
        <v>650000</v>
      </c>
      <c r="F112" s="109"/>
      <c r="G112" s="110">
        <v>712265</v>
      </c>
      <c r="H112" s="110">
        <v>700000</v>
      </c>
      <c r="I112" s="109">
        <v>1.0175214285714285</v>
      </c>
      <c r="J112" s="110">
        <v>1111995</v>
      </c>
      <c r="K112" s="110">
        <v>700000</v>
      </c>
      <c r="L112" s="109">
        <v>1.5885642857142857</v>
      </c>
      <c r="M112" s="110">
        <v>2584680</v>
      </c>
      <c r="N112" s="110">
        <v>800000</v>
      </c>
      <c r="O112" s="109">
        <v>3.2308500000000002</v>
      </c>
      <c r="P112" s="110">
        <v>1919995</v>
      </c>
      <c r="Q112" s="110">
        <v>950000</v>
      </c>
      <c r="R112" s="109">
        <v>2.0210473684210526</v>
      </c>
      <c r="S112" s="110">
        <v>1022925</v>
      </c>
      <c r="T112" s="110">
        <v>950000</v>
      </c>
      <c r="U112" s="109">
        <v>1.0767631578947368</v>
      </c>
      <c r="V112" s="110">
        <v>958350</v>
      </c>
      <c r="W112" s="110">
        <v>950000</v>
      </c>
      <c r="X112" s="109">
        <v>1.0087894736842105</v>
      </c>
      <c r="Y112" s="110">
        <v>684965</v>
      </c>
      <c r="Z112" s="110">
        <v>950000</v>
      </c>
      <c r="AA112" s="109">
        <v>0.72101578947368417</v>
      </c>
      <c r="AB112" s="110">
        <v>309130</v>
      </c>
      <c r="AC112" s="110">
        <v>950000</v>
      </c>
      <c r="AD112" s="109">
        <v>0.32540000000000002</v>
      </c>
      <c r="AE112" s="110">
        <v>560410</v>
      </c>
      <c r="AF112" s="110">
        <v>700000</v>
      </c>
      <c r="AG112" s="109">
        <v>0.80058571428571434</v>
      </c>
      <c r="AH112" s="110">
        <v>379820</v>
      </c>
      <c r="AI112" s="110">
        <v>700000</v>
      </c>
      <c r="AJ112" s="109">
        <v>0.54260000000000008</v>
      </c>
      <c r="AK112" s="110">
        <v>315325</v>
      </c>
      <c r="AL112" s="110">
        <v>700000</v>
      </c>
      <c r="AM112" s="109">
        <v>0.45046428571428571</v>
      </c>
      <c r="AN112" s="110">
        <v>230555</v>
      </c>
      <c r="AO112" s="110">
        <v>700000</v>
      </c>
      <c r="AP112" s="109">
        <v>0.32936428571428572</v>
      </c>
      <c r="AQ112" s="110">
        <v>142165</v>
      </c>
      <c r="AR112" s="110">
        <v>700000</v>
      </c>
      <c r="AS112" s="109">
        <v>0.20309285714285713</v>
      </c>
      <c r="AT112" s="110"/>
      <c r="AU112" s="110"/>
      <c r="AV112" s="109" t="e">
        <v>#DIV/0!</v>
      </c>
      <c r="AW112" s="111"/>
      <c r="AX112" s="111"/>
      <c r="AY112" s="112" t="e">
        <v>#DIV/0!</v>
      </c>
      <c r="AZ112" s="111"/>
      <c r="BA112" s="111"/>
      <c r="BB112" s="112" t="e">
        <f t="shared" si="27"/>
        <v>#DIV/0!</v>
      </c>
      <c r="BC112" s="92">
        <f>VLOOKUP(C112,'[1]PM SELL-OUT JUNE 202 SUMMARY'!$D$9:$H$519,4,FALSE)</f>
        <v>230955</v>
      </c>
      <c r="BD112" s="92">
        <f>VLOOKUP(C112,'[1]PM SELL-OUT JUNE 202 SUMMARY'!$D$9:$H$519,5,FALSE)</f>
        <v>500000</v>
      </c>
      <c r="BE112" s="93">
        <f t="shared" si="22"/>
        <v>0.46190999999999999</v>
      </c>
      <c r="BF112" s="113">
        <f t="shared" si="28"/>
        <v>0</v>
      </c>
      <c r="BG112" s="114">
        <f t="shared" si="18"/>
        <v>0</v>
      </c>
      <c r="BH112" s="115">
        <f t="shared" si="29"/>
        <v>688045</v>
      </c>
      <c r="BI112" s="110">
        <f t="shared" si="19"/>
        <v>114674.16666666667</v>
      </c>
      <c r="BJ112" s="115"/>
      <c r="BK112" s="110"/>
      <c r="BL112" s="117">
        <f t="shared" si="25"/>
        <v>1201172.7649030357</v>
      </c>
      <c r="BM112" s="118">
        <v>600000</v>
      </c>
      <c r="BN112" s="119"/>
      <c r="BO112" s="127">
        <v>958350</v>
      </c>
      <c r="BP112" s="121">
        <f t="shared" si="26"/>
        <v>1.3428635284375016E-2</v>
      </c>
      <c r="BQ112" s="161"/>
      <c r="BR112" s="123"/>
      <c r="BS112" s="124" t="e">
        <f t="shared" ref="BS112:BS140" si="30">BQ112/BR112</f>
        <v>#DIV/0!</v>
      </c>
      <c r="BT112" s="165">
        <f t="shared" si="17"/>
        <v>568549.23289242561</v>
      </c>
    </row>
    <row r="113" spans="1:72" s="128" customFormat="1">
      <c r="A113" s="126" t="s">
        <v>36</v>
      </c>
      <c r="B113" s="105" t="s">
        <v>37</v>
      </c>
      <c r="C113" s="106" t="s">
        <v>159</v>
      </c>
      <c r="D113" s="110"/>
      <c r="E113" s="110">
        <v>550000</v>
      </c>
      <c r="F113" s="109"/>
      <c r="G113" s="110"/>
      <c r="H113" s="110">
        <v>500000</v>
      </c>
      <c r="I113" s="109">
        <v>0</v>
      </c>
      <c r="J113" s="110"/>
      <c r="K113" s="110"/>
      <c r="L113" s="109"/>
      <c r="M113" s="110"/>
      <c r="N113" s="110"/>
      <c r="O113" s="109" t="e">
        <v>#DIV/0!</v>
      </c>
      <c r="P113" s="110"/>
      <c r="Q113" s="110"/>
      <c r="R113" s="109" t="e">
        <v>#DIV/0!</v>
      </c>
      <c r="S113" s="110"/>
      <c r="T113" s="110"/>
      <c r="U113" s="109" t="e">
        <v>#DIV/0!</v>
      </c>
      <c r="V113" s="110"/>
      <c r="W113" s="110"/>
      <c r="X113" s="109" t="e">
        <v>#DIV/0!</v>
      </c>
      <c r="Y113" s="110"/>
      <c r="Z113" s="110"/>
      <c r="AA113" s="109" t="e">
        <v>#DIV/0!</v>
      </c>
      <c r="AB113" s="110"/>
      <c r="AC113" s="110">
        <v>500000</v>
      </c>
      <c r="AD113" s="109">
        <v>0</v>
      </c>
      <c r="AE113" s="110">
        <v>304030</v>
      </c>
      <c r="AF113" s="110">
        <v>500000</v>
      </c>
      <c r="AG113" s="109">
        <v>0.60806000000000004</v>
      </c>
      <c r="AH113" s="110">
        <v>275440</v>
      </c>
      <c r="AI113" s="110">
        <v>500000</v>
      </c>
      <c r="AJ113" s="109">
        <v>0.55088000000000004</v>
      </c>
      <c r="AK113" s="110"/>
      <c r="AL113" s="110">
        <v>500000</v>
      </c>
      <c r="AM113" s="109">
        <v>0</v>
      </c>
      <c r="AN113" s="110">
        <v>0</v>
      </c>
      <c r="AO113" s="110">
        <v>550000</v>
      </c>
      <c r="AP113" s="109">
        <v>0</v>
      </c>
      <c r="AQ113" s="110"/>
      <c r="AR113" s="110"/>
      <c r="AS113" s="109" t="e">
        <v>#DIV/0!</v>
      </c>
      <c r="AT113" s="110"/>
      <c r="AU113" s="110"/>
      <c r="AV113" s="109" t="e">
        <v>#DIV/0!</v>
      </c>
      <c r="AW113" s="111"/>
      <c r="AX113" s="111"/>
      <c r="AY113" s="112" t="e">
        <v>#DIV/0!</v>
      </c>
      <c r="AZ113" s="111"/>
      <c r="BA113" s="111"/>
      <c r="BB113" s="112" t="e">
        <f t="shared" si="27"/>
        <v>#DIV/0!</v>
      </c>
      <c r="BC113" s="92">
        <f>VLOOKUP(C113,'[1]PM SELL-OUT JUNE 202 SUMMARY'!$D$9:$H$519,4,FALSE)</f>
        <v>0</v>
      </c>
      <c r="BD113" s="92">
        <f>VLOOKUP(C113,'[1]PM SELL-OUT JUNE 202 SUMMARY'!$D$9:$H$519,5,FALSE)</f>
        <v>183333</v>
      </c>
      <c r="BE113" s="93">
        <f t="shared" si="22"/>
        <v>0</v>
      </c>
      <c r="BF113" s="113">
        <f t="shared" si="28"/>
        <v>0</v>
      </c>
      <c r="BG113" s="114">
        <f t="shared" si="18"/>
        <v>0</v>
      </c>
      <c r="BH113" s="115">
        <f t="shared" si="29"/>
        <v>0</v>
      </c>
      <c r="BI113" s="110">
        <f t="shared" si="19"/>
        <v>0</v>
      </c>
      <c r="BJ113" s="115"/>
      <c r="BK113" s="110"/>
      <c r="BL113" s="117">
        <f t="shared" si="25"/>
        <v>0</v>
      </c>
      <c r="BM113" s="118"/>
      <c r="BN113" s="119"/>
      <c r="BO113" s="127"/>
      <c r="BP113" s="121">
        <f t="shared" si="26"/>
        <v>0</v>
      </c>
      <c r="BQ113" s="161"/>
      <c r="BR113" s="123"/>
      <c r="BS113" s="124" t="e">
        <f t="shared" si="30"/>
        <v>#DIV/0!</v>
      </c>
      <c r="BT113" s="165">
        <f t="shared" si="17"/>
        <v>0</v>
      </c>
    </row>
    <row r="114" spans="1:72" s="125" customFormat="1">
      <c r="A114" s="105" t="s">
        <v>66</v>
      </c>
      <c r="B114" s="105" t="s">
        <v>85</v>
      </c>
      <c r="C114" s="162" t="s">
        <v>160</v>
      </c>
      <c r="D114" s="107"/>
      <c r="E114" s="107"/>
      <c r="F114" s="108"/>
      <c r="G114" s="107">
        <v>96380</v>
      </c>
      <c r="H114" s="107">
        <v>124138</v>
      </c>
      <c r="I114" s="108">
        <v>0.77639401311443712</v>
      </c>
      <c r="J114" s="107">
        <v>653210</v>
      </c>
      <c r="K114" s="107">
        <v>450000</v>
      </c>
      <c r="L114" s="108">
        <v>1.4515777777777779</v>
      </c>
      <c r="M114" s="107">
        <v>1606165</v>
      </c>
      <c r="N114" s="107">
        <v>700000</v>
      </c>
      <c r="O114" s="109">
        <v>2.2945214285714286</v>
      </c>
      <c r="P114" s="110">
        <v>1539520</v>
      </c>
      <c r="Q114" s="110">
        <v>850000</v>
      </c>
      <c r="R114" s="109">
        <v>1.8111999999999999</v>
      </c>
      <c r="S114" s="110">
        <v>649685</v>
      </c>
      <c r="T114" s="110">
        <v>900000</v>
      </c>
      <c r="U114" s="109">
        <v>0.72187222222222225</v>
      </c>
      <c r="V114" s="110">
        <v>392150</v>
      </c>
      <c r="W114" s="110">
        <v>900000</v>
      </c>
      <c r="X114" s="109">
        <v>0.43572222222222229</v>
      </c>
      <c r="Y114" s="110"/>
      <c r="Z114" s="110"/>
      <c r="AA114" s="109" t="e">
        <v>#DIV/0!</v>
      </c>
      <c r="AB114" s="110"/>
      <c r="AC114" s="110"/>
      <c r="AD114" s="109" t="e">
        <v>#DIV/0!</v>
      </c>
      <c r="AE114" s="110">
        <v>822280</v>
      </c>
      <c r="AF114" s="110">
        <v>550000</v>
      </c>
      <c r="AG114" s="109">
        <v>1.4950545454545454</v>
      </c>
      <c r="AH114" s="110">
        <v>1060003</v>
      </c>
      <c r="AI114" s="110">
        <v>600000</v>
      </c>
      <c r="AJ114" s="109">
        <v>1.7666716666666664</v>
      </c>
      <c r="AK114" s="110">
        <v>1032965</v>
      </c>
      <c r="AL114" s="110">
        <v>700000</v>
      </c>
      <c r="AM114" s="109">
        <v>1.4756642857142857</v>
      </c>
      <c r="AN114" s="110">
        <v>754700</v>
      </c>
      <c r="AO114" s="110">
        <v>700000</v>
      </c>
      <c r="AP114" s="109">
        <v>1.0781428571428571</v>
      </c>
      <c r="AQ114" s="110">
        <v>611700</v>
      </c>
      <c r="AR114" s="110">
        <v>700000</v>
      </c>
      <c r="AS114" s="109">
        <v>0.87385714285714289</v>
      </c>
      <c r="AT114" s="110">
        <v>954155</v>
      </c>
      <c r="AU114" s="110">
        <v>750000</v>
      </c>
      <c r="AV114" s="109">
        <v>1.2722066666666667</v>
      </c>
      <c r="AW114" s="111">
        <v>2662365</v>
      </c>
      <c r="AX114" s="111">
        <v>850000</v>
      </c>
      <c r="AY114" s="112">
        <v>3.1321941176470589</v>
      </c>
      <c r="AZ114" s="111">
        <v>1610685</v>
      </c>
      <c r="BA114" s="111">
        <v>1050000</v>
      </c>
      <c r="BB114" s="112">
        <f t="shared" si="27"/>
        <v>1.5339857142857143</v>
      </c>
      <c r="BC114" s="92">
        <f>VLOOKUP(C114,'[1]PM SELL-OUT JUNE 202 SUMMARY'!$D$9:$H$519,4,FALSE)</f>
        <v>688090</v>
      </c>
      <c r="BD114" s="92">
        <f>VLOOKUP(C114,'[1]PM SELL-OUT JUNE 202 SUMMARY'!$D$9:$H$519,5,FALSE)</f>
        <v>1100000</v>
      </c>
      <c r="BE114" s="93">
        <f t="shared" si="22"/>
        <v>0.62553636363636367</v>
      </c>
      <c r="BF114" s="113">
        <f t="shared" si="28"/>
        <v>5227205</v>
      </c>
      <c r="BG114" s="114">
        <f t="shared" si="18"/>
        <v>1742401.6666666667</v>
      </c>
      <c r="BH114" s="115">
        <f t="shared" si="29"/>
        <v>7626570</v>
      </c>
      <c r="BI114" s="110">
        <f t="shared" si="19"/>
        <v>1271095</v>
      </c>
      <c r="BJ114" s="116"/>
      <c r="BK114" s="107"/>
      <c r="BL114" s="117">
        <f t="shared" si="25"/>
        <v>491511.34737488959</v>
      </c>
      <c r="BM114" s="118">
        <v>1000000</v>
      </c>
      <c r="BN114" s="119"/>
      <c r="BO114" s="120">
        <v>392150</v>
      </c>
      <c r="BP114" s="121">
        <f t="shared" si="26"/>
        <v>5.4949019948533021E-3</v>
      </c>
      <c r="BQ114" s="161"/>
      <c r="BR114" s="123"/>
      <c r="BS114" s="124" t="e">
        <f t="shared" si="30"/>
        <v>#DIV/0!</v>
      </c>
      <c r="BT114" s="165">
        <f t="shared" si="17"/>
        <v>974289.50351038913</v>
      </c>
    </row>
    <row r="115" spans="1:72" s="125" customFormat="1">
      <c r="A115" s="105" t="s">
        <v>66</v>
      </c>
      <c r="B115" s="105" t="s">
        <v>85</v>
      </c>
      <c r="C115" s="106" t="s">
        <v>161</v>
      </c>
      <c r="D115" s="107">
        <v>868950</v>
      </c>
      <c r="E115" s="107">
        <v>600000</v>
      </c>
      <c r="F115" s="108"/>
      <c r="G115" s="107">
        <v>831675</v>
      </c>
      <c r="H115" s="107">
        <v>800000</v>
      </c>
      <c r="I115" s="108">
        <v>1.0395937500000001</v>
      </c>
      <c r="J115" s="107">
        <v>1263075</v>
      </c>
      <c r="K115" s="107">
        <v>800000</v>
      </c>
      <c r="L115" s="108">
        <v>1.5788437500000001</v>
      </c>
      <c r="M115" s="107">
        <v>3298975</v>
      </c>
      <c r="N115" s="107">
        <v>1000000</v>
      </c>
      <c r="O115" s="109">
        <v>3.298975</v>
      </c>
      <c r="P115" s="110">
        <v>2833725</v>
      </c>
      <c r="Q115" s="110">
        <v>1200000</v>
      </c>
      <c r="R115" s="109">
        <v>2.3614375000000001</v>
      </c>
      <c r="S115" s="110">
        <v>1142920</v>
      </c>
      <c r="T115" s="110">
        <v>1250000</v>
      </c>
      <c r="U115" s="109">
        <v>0.91433600000000004</v>
      </c>
      <c r="V115" s="110">
        <v>1406165</v>
      </c>
      <c r="W115" s="110">
        <v>1250000</v>
      </c>
      <c r="X115" s="109">
        <v>1.124932</v>
      </c>
      <c r="Y115" s="110">
        <v>1554960</v>
      </c>
      <c r="Z115" s="110">
        <v>1200000</v>
      </c>
      <c r="AA115" s="109">
        <v>1.2958000000000001</v>
      </c>
      <c r="AB115" s="110">
        <v>1358090</v>
      </c>
      <c r="AC115" s="110">
        <v>1300000</v>
      </c>
      <c r="AD115" s="109">
        <v>1.0446846153846154</v>
      </c>
      <c r="AE115" s="110">
        <v>1246080</v>
      </c>
      <c r="AF115" s="110">
        <v>1200000</v>
      </c>
      <c r="AG115" s="109">
        <v>1.0384</v>
      </c>
      <c r="AH115" s="110">
        <v>929440</v>
      </c>
      <c r="AI115" s="110">
        <v>1200000</v>
      </c>
      <c r="AJ115" s="109">
        <v>0.7745333333333333</v>
      </c>
      <c r="AK115" s="110">
        <v>917150</v>
      </c>
      <c r="AL115" s="110">
        <v>1300000</v>
      </c>
      <c r="AM115" s="109">
        <v>0.70550000000000002</v>
      </c>
      <c r="AN115" s="110">
        <v>1286165</v>
      </c>
      <c r="AO115" s="110">
        <v>1200000</v>
      </c>
      <c r="AP115" s="109">
        <v>1.0718041666666667</v>
      </c>
      <c r="AQ115" s="110">
        <v>994230</v>
      </c>
      <c r="AR115" s="110">
        <v>1200000</v>
      </c>
      <c r="AS115" s="109">
        <v>0.82852499999999996</v>
      </c>
      <c r="AT115" s="110">
        <v>1694030</v>
      </c>
      <c r="AU115" s="110">
        <v>1250000</v>
      </c>
      <c r="AV115" s="109">
        <v>1.355224</v>
      </c>
      <c r="AW115" s="111">
        <v>3406670</v>
      </c>
      <c r="AX115" s="111">
        <v>1500000</v>
      </c>
      <c r="AY115" s="112">
        <v>2.2711133333333335</v>
      </c>
      <c r="AZ115" s="111">
        <v>2170445</v>
      </c>
      <c r="BA115" s="111">
        <v>1800000</v>
      </c>
      <c r="BB115" s="112">
        <f t="shared" si="27"/>
        <v>1.2058027777777778</v>
      </c>
      <c r="BC115" s="92">
        <f>VLOOKUP(C115,'[1]PM SELL-OUT JUNE 202 SUMMARY'!$D$9:$H$519,4,FALSE)</f>
        <v>1098615</v>
      </c>
      <c r="BD115" s="92">
        <f>VLOOKUP(C115,'[1]PM SELL-OUT JUNE 202 SUMMARY'!$D$9:$H$519,5,FALSE)</f>
        <v>1600000</v>
      </c>
      <c r="BE115" s="93">
        <f t="shared" si="22"/>
        <v>0.68663437500000002</v>
      </c>
      <c r="BF115" s="113">
        <f t="shared" si="28"/>
        <v>7271145</v>
      </c>
      <c r="BG115" s="114">
        <f t="shared" si="18"/>
        <v>2423715</v>
      </c>
      <c r="BH115" s="115">
        <f t="shared" si="29"/>
        <v>10468690</v>
      </c>
      <c r="BI115" s="110">
        <f t="shared" si="19"/>
        <v>1744781.6666666667</v>
      </c>
      <c r="BJ115" s="116"/>
      <c r="BK115" s="107"/>
      <c r="BL115" s="117">
        <f t="shared" si="25"/>
        <v>1762453.2800750011</v>
      </c>
      <c r="BM115" s="118">
        <v>1600000</v>
      </c>
      <c r="BN115" s="119"/>
      <c r="BO115" s="127">
        <v>1406165</v>
      </c>
      <c r="BP115" s="121">
        <f t="shared" si="26"/>
        <v>1.9703528913917873E-2</v>
      </c>
      <c r="BQ115" s="161"/>
      <c r="BR115" s="123"/>
      <c r="BS115" s="124" t="e">
        <f t="shared" si="30"/>
        <v>#DIV/0!</v>
      </c>
      <c r="BT115" s="165">
        <f t="shared" si="17"/>
        <v>1834278.7366854171</v>
      </c>
    </row>
    <row r="116" spans="1:72" s="128" customFormat="1">
      <c r="A116" s="126" t="s">
        <v>66</v>
      </c>
      <c r="B116" s="105"/>
      <c r="C116" s="106" t="s">
        <v>162</v>
      </c>
      <c r="D116" s="110"/>
      <c r="E116" s="110"/>
      <c r="F116" s="109"/>
      <c r="G116" s="110"/>
      <c r="H116" s="110"/>
      <c r="I116" s="109"/>
      <c r="J116" s="110"/>
      <c r="K116" s="110"/>
      <c r="L116" s="109"/>
      <c r="M116" s="110">
        <v>1179905</v>
      </c>
      <c r="N116" s="110">
        <v>201667</v>
      </c>
      <c r="O116" s="109">
        <v>5.8507589243654143</v>
      </c>
      <c r="P116" s="110">
        <v>1359935</v>
      </c>
      <c r="Q116" s="110">
        <v>550000</v>
      </c>
      <c r="R116" s="109">
        <v>2.4726090909090908</v>
      </c>
      <c r="S116" s="110">
        <v>779250</v>
      </c>
      <c r="T116" s="110">
        <v>600000</v>
      </c>
      <c r="U116" s="109">
        <v>1.2987500000000001</v>
      </c>
      <c r="V116" s="110">
        <v>882480</v>
      </c>
      <c r="W116" s="110">
        <v>600000</v>
      </c>
      <c r="X116" s="109">
        <v>1.4708000000000001</v>
      </c>
      <c r="Y116" s="110">
        <v>950235</v>
      </c>
      <c r="Z116" s="110">
        <v>700000</v>
      </c>
      <c r="AA116" s="109">
        <v>1.3574785714285715</v>
      </c>
      <c r="AB116" s="110">
        <v>828269</v>
      </c>
      <c r="AC116" s="110">
        <v>800000</v>
      </c>
      <c r="AD116" s="109">
        <v>1.0353362500000001</v>
      </c>
      <c r="AE116" s="110">
        <v>505900</v>
      </c>
      <c r="AF116" s="110">
        <v>700000</v>
      </c>
      <c r="AG116" s="109">
        <v>0.72271428571428586</v>
      </c>
      <c r="AH116" s="110">
        <v>282050</v>
      </c>
      <c r="AI116" s="110">
        <v>650000</v>
      </c>
      <c r="AJ116" s="109">
        <v>0.43392307692307691</v>
      </c>
      <c r="AK116" s="110">
        <v>230860</v>
      </c>
      <c r="AL116" s="110">
        <v>800000</v>
      </c>
      <c r="AM116" s="109">
        <v>0.28857500000000008</v>
      </c>
      <c r="AN116" s="110">
        <v>294650</v>
      </c>
      <c r="AO116" s="110">
        <v>700000</v>
      </c>
      <c r="AP116" s="109">
        <v>0.42092857142857143</v>
      </c>
      <c r="AQ116" s="110">
        <v>74890</v>
      </c>
      <c r="AR116" s="110">
        <v>150000</v>
      </c>
      <c r="AS116" s="109">
        <v>0.49926666666666669</v>
      </c>
      <c r="AT116" s="110"/>
      <c r="AU116" s="110"/>
      <c r="AV116" s="109" t="e">
        <v>#DIV/0!</v>
      </c>
      <c r="AW116" s="111"/>
      <c r="AX116" s="111"/>
      <c r="AY116" s="112" t="e">
        <v>#DIV/0!</v>
      </c>
      <c r="AZ116" s="111">
        <v>104035</v>
      </c>
      <c r="BA116" s="111">
        <v>232258</v>
      </c>
      <c r="BB116" s="112">
        <f t="shared" si="27"/>
        <v>0.44792859664683238</v>
      </c>
      <c r="BC116" s="92">
        <f>VLOOKUP(C116,'[1]PM SELL-OUT JUNE 202 SUMMARY'!$D$9:$H$519,4,FALSE)</f>
        <v>300640</v>
      </c>
      <c r="BD116" s="92">
        <f>VLOOKUP(C116,'[1]PM SELL-OUT JUNE 202 SUMMARY'!$D$9:$H$519,5,FALSE)</f>
        <v>600000</v>
      </c>
      <c r="BE116" s="93">
        <f t="shared" si="22"/>
        <v>0.50106666666666666</v>
      </c>
      <c r="BF116" s="113">
        <f t="shared" si="28"/>
        <v>104035</v>
      </c>
      <c r="BG116" s="114">
        <f t="shared" si="18"/>
        <v>34678.333333333336</v>
      </c>
      <c r="BH116" s="115">
        <f t="shared" si="29"/>
        <v>704435</v>
      </c>
      <c r="BI116" s="110">
        <f t="shared" si="19"/>
        <v>117405.83333333333</v>
      </c>
      <c r="BJ116" s="115"/>
      <c r="BK116" s="110"/>
      <c r="BL116" s="117">
        <f t="shared" si="25"/>
        <v>1106079.1376549599</v>
      </c>
      <c r="BM116" s="118">
        <v>600000</v>
      </c>
      <c r="BN116" s="119"/>
      <c r="BO116" s="127">
        <v>882480</v>
      </c>
      <c r="BP116" s="121">
        <f t="shared" si="26"/>
        <v>1.2365526233375347E-2</v>
      </c>
      <c r="BQ116" s="161"/>
      <c r="BR116" s="123"/>
      <c r="BS116" s="124" t="e">
        <f t="shared" si="30"/>
        <v>#DIV/0!</v>
      </c>
      <c r="BT116" s="165">
        <f t="shared" si="17"/>
        <v>535160.82608040667</v>
      </c>
    </row>
    <row r="117" spans="1:72" s="128" customFormat="1">
      <c r="A117" s="105" t="s">
        <v>36</v>
      </c>
      <c r="B117" s="105" t="s">
        <v>37</v>
      </c>
      <c r="C117" s="106" t="s">
        <v>163</v>
      </c>
      <c r="D117" s="107"/>
      <c r="E117" s="107">
        <v>522581</v>
      </c>
      <c r="F117" s="108"/>
      <c r="G117" s="107">
        <v>591200</v>
      </c>
      <c r="H117" s="107">
        <v>450000</v>
      </c>
      <c r="I117" s="108">
        <v>1.3137777777777777</v>
      </c>
      <c r="J117" s="107">
        <v>628180</v>
      </c>
      <c r="K117" s="107">
        <v>500000</v>
      </c>
      <c r="L117" s="108">
        <v>1.2563599999999999</v>
      </c>
      <c r="M117" s="107">
        <v>1421005</v>
      </c>
      <c r="N117" s="107">
        <v>700000</v>
      </c>
      <c r="O117" s="109">
        <v>2.0300071428571429</v>
      </c>
      <c r="P117" s="110">
        <v>1400145</v>
      </c>
      <c r="Q117" s="110">
        <v>900000</v>
      </c>
      <c r="R117" s="109">
        <v>1.5557166666666666</v>
      </c>
      <c r="S117" s="110"/>
      <c r="T117" s="110"/>
      <c r="U117" s="109" t="e">
        <v>#DIV/0!</v>
      </c>
      <c r="V117" s="110">
        <v>739315</v>
      </c>
      <c r="W117" s="110">
        <v>225806</v>
      </c>
      <c r="X117" s="109">
        <v>3.2741158339459537</v>
      </c>
      <c r="Y117" s="110">
        <v>1484170</v>
      </c>
      <c r="Z117" s="110">
        <v>500000</v>
      </c>
      <c r="AA117" s="109">
        <v>2.96834</v>
      </c>
      <c r="AB117" s="110">
        <v>1053836</v>
      </c>
      <c r="AC117" s="110">
        <v>500000</v>
      </c>
      <c r="AD117" s="109">
        <v>2.107672</v>
      </c>
      <c r="AE117" s="110">
        <v>1299430</v>
      </c>
      <c r="AF117" s="110">
        <v>600000</v>
      </c>
      <c r="AG117" s="109">
        <v>2.1657166666666665</v>
      </c>
      <c r="AH117" s="110">
        <v>982432</v>
      </c>
      <c r="AI117" s="110">
        <v>750000</v>
      </c>
      <c r="AJ117" s="109">
        <v>1.3099093333333334</v>
      </c>
      <c r="AK117" s="110">
        <v>1713465</v>
      </c>
      <c r="AL117" s="110">
        <v>1000000</v>
      </c>
      <c r="AM117" s="109">
        <v>1.713465</v>
      </c>
      <c r="AN117" s="110">
        <v>802375</v>
      </c>
      <c r="AO117" s="110">
        <v>900000</v>
      </c>
      <c r="AP117" s="109">
        <v>0.89152777777777781</v>
      </c>
      <c r="AQ117" s="110">
        <v>949855</v>
      </c>
      <c r="AR117" s="110">
        <v>900000</v>
      </c>
      <c r="AS117" s="109">
        <v>1.0553944444444445</v>
      </c>
      <c r="AT117" s="110">
        <v>1657630</v>
      </c>
      <c r="AU117" s="110">
        <v>1000000</v>
      </c>
      <c r="AV117" s="109">
        <v>1.6576299999999999</v>
      </c>
      <c r="AW117" s="111">
        <v>3006195</v>
      </c>
      <c r="AX117" s="111">
        <v>1150000</v>
      </c>
      <c r="AY117" s="112">
        <v>2.6140826086956523</v>
      </c>
      <c r="AZ117" s="111">
        <v>1931985</v>
      </c>
      <c r="BA117" s="111">
        <v>1350000</v>
      </c>
      <c r="BB117" s="112">
        <f t="shared" si="27"/>
        <v>1.4311</v>
      </c>
      <c r="BC117" s="92">
        <f>VLOOKUP(C117,'[1]PM SELL-OUT JUNE 202 SUMMARY'!$D$9:$H$519,4,FALSE)</f>
        <v>1436090</v>
      </c>
      <c r="BD117" s="92">
        <f>VLOOKUP(C117,'[1]PM SELL-OUT JUNE 202 SUMMARY'!$D$9:$H$519,5,FALSE)</f>
        <v>1350000</v>
      </c>
      <c r="BE117" s="93">
        <f t="shared" si="22"/>
        <v>1.0637703703703705</v>
      </c>
      <c r="BF117" s="113">
        <f t="shared" si="28"/>
        <v>6595810</v>
      </c>
      <c r="BG117" s="114">
        <f t="shared" si="18"/>
        <v>2198603.3333333335</v>
      </c>
      <c r="BH117" s="115">
        <f t="shared" si="29"/>
        <v>10061505</v>
      </c>
      <c r="BI117" s="110">
        <f t="shared" si="19"/>
        <v>1676917.5</v>
      </c>
      <c r="BJ117" s="116"/>
      <c r="BK117" s="107"/>
      <c r="BL117" s="117">
        <f t="shared" si="25"/>
        <v>926639.58124306134</v>
      </c>
      <c r="BM117" s="118">
        <v>1350000</v>
      </c>
      <c r="BN117" s="119"/>
      <c r="BO117" s="127">
        <v>739315</v>
      </c>
      <c r="BP117" s="121">
        <f t="shared" si="26"/>
        <v>1.0359463134833531E-2</v>
      </c>
      <c r="BQ117" s="161"/>
      <c r="BR117" s="123"/>
      <c r="BS117" s="124" t="e">
        <f t="shared" si="30"/>
        <v>#DIV/0!</v>
      </c>
      <c r="BT117" s="165">
        <f t="shared" si="17"/>
        <v>1385368.8536440986</v>
      </c>
    </row>
    <row r="118" spans="1:72" s="125" customFormat="1">
      <c r="A118" s="126" t="s">
        <v>66</v>
      </c>
      <c r="B118" s="105" t="s">
        <v>85</v>
      </c>
      <c r="C118" s="162" t="s">
        <v>164</v>
      </c>
      <c r="D118" s="110">
        <v>0</v>
      </c>
      <c r="E118" s="110">
        <v>850000</v>
      </c>
      <c r="F118" s="109"/>
      <c r="G118" s="110">
        <v>596085</v>
      </c>
      <c r="H118" s="110">
        <v>950000</v>
      </c>
      <c r="I118" s="109">
        <v>0.6274578947368421</v>
      </c>
      <c r="J118" s="110">
        <v>1415015</v>
      </c>
      <c r="K118" s="110">
        <v>950000</v>
      </c>
      <c r="L118" s="109">
        <v>1.4894894736842106</v>
      </c>
      <c r="M118" s="110">
        <v>3525960</v>
      </c>
      <c r="N118" s="110">
        <v>950000</v>
      </c>
      <c r="O118" s="109">
        <v>3.711536842105263</v>
      </c>
      <c r="P118" s="110">
        <v>2852780</v>
      </c>
      <c r="Q118" s="110">
        <v>1200000</v>
      </c>
      <c r="R118" s="109">
        <v>2.3773166666666667</v>
      </c>
      <c r="S118" s="110">
        <v>1384135</v>
      </c>
      <c r="T118" s="110">
        <v>1300000</v>
      </c>
      <c r="U118" s="109">
        <v>1.0647192307692308</v>
      </c>
      <c r="V118" s="110">
        <v>935270</v>
      </c>
      <c r="W118" s="110">
        <v>1300000</v>
      </c>
      <c r="X118" s="109">
        <v>0.71943846153846169</v>
      </c>
      <c r="Y118" s="110">
        <v>1353250</v>
      </c>
      <c r="Z118" s="110">
        <v>1000000</v>
      </c>
      <c r="AA118" s="109">
        <v>1.3532500000000001</v>
      </c>
      <c r="AB118" s="110">
        <v>878170</v>
      </c>
      <c r="AC118" s="110">
        <v>1000000</v>
      </c>
      <c r="AD118" s="109">
        <v>0.87817000000000012</v>
      </c>
      <c r="AE118" s="110">
        <v>1288180</v>
      </c>
      <c r="AF118" s="110">
        <v>800000</v>
      </c>
      <c r="AG118" s="109">
        <v>1.610225</v>
      </c>
      <c r="AH118" s="110">
        <v>1111785</v>
      </c>
      <c r="AI118" s="110">
        <v>950000</v>
      </c>
      <c r="AJ118" s="109">
        <v>1.1702999999999999</v>
      </c>
      <c r="AK118" s="110">
        <v>1582325</v>
      </c>
      <c r="AL118" s="110">
        <v>1200000</v>
      </c>
      <c r="AM118" s="109">
        <v>1.3186041666666666</v>
      </c>
      <c r="AN118" s="110">
        <v>389835</v>
      </c>
      <c r="AO118" s="110">
        <v>1200000</v>
      </c>
      <c r="AP118" s="109">
        <v>0.3248625</v>
      </c>
      <c r="AQ118" s="110">
        <v>0</v>
      </c>
      <c r="AR118" s="110">
        <v>0</v>
      </c>
      <c r="AS118" s="109" t="e">
        <v>#DIV/0!</v>
      </c>
      <c r="AT118" s="110"/>
      <c r="AU118" s="110"/>
      <c r="AV118" s="109" t="e">
        <v>#DIV/0!</v>
      </c>
      <c r="AW118" s="111"/>
      <c r="AX118" s="111"/>
      <c r="AY118" s="112" t="e">
        <v>#DIV/0!</v>
      </c>
      <c r="AZ118" s="111">
        <v>181760</v>
      </c>
      <c r="BA118" s="111">
        <v>154839</v>
      </c>
      <c r="BB118" s="112">
        <f t="shared" si="27"/>
        <v>1.1738644656707935</v>
      </c>
      <c r="BC118" s="92">
        <f>VLOOKUP(C118,'[1]PM SELL-OUT JUNE 202 SUMMARY'!$D$9:$H$519,4,FALSE)</f>
        <v>867970</v>
      </c>
      <c r="BD118" s="92">
        <f>VLOOKUP(C118,'[1]PM SELL-OUT JUNE 202 SUMMARY'!$D$9:$H$519,5,FALSE)</f>
        <v>600000</v>
      </c>
      <c r="BE118" s="93">
        <f t="shared" si="22"/>
        <v>1.4466166666666667</v>
      </c>
      <c r="BF118" s="113">
        <f t="shared" si="28"/>
        <v>181760</v>
      </c>
      <c r="BG118" s="114">
        <f t="shared" si="18"/>
        <v>60586.666666666664</v>
      </c>
      <c r="BH118" s="115">
        <f t="shared" si="29"/>
        <v>2153920</v>
      </c>
      <c r="BI118" s="110">
        <f t="shared" si="19"/>
        <v>358986.66666666669</v>
      </c>
      <c r="BJ118" s="115"/>
      <c r="BK118" s="110"/>
      <c r="BL118" s="117">
        <f t="shared" si="25"/>
        <v>1172244.8498261201</v>
      </c>
      <c r="BM118" s="118">
        <v>650000</v>
      </c>
      <c r="BN118" s="119"/>
      <c r="BO118" s="127">
        <v>935270</v>
      </c>
      <c r="BP118" s="121">
        <f t="shared" si="26"/>
        <v>1.3105232662824042E-2</v>
      </c>
      <c r="BQ118" s="161"/>
      <c r="BR118" s="123"/>
      <c r="BS118" s="124" t="e">
        <f t="shared" si="30"/>
        <v>#DIV/0!</v>
      </c>
      <c r="BT118" s="165">
        <f t="shared" si="17"/>
        <v>631772.04578986333</v>
      </c>
    </row>
    <row r="119" spans="1:72" s="125" customFormat="1">
      <c r="A119" s="105" t="s">
        <v>66</v>
      </c>
      <c r="B119" s="105" t="s">
        <v>85</v>
      </c>
      <c r="C119" s="106" t="s">
        <v>165</v>
      </c>
      <c r="D119" s="107">
        <v>1495690</v>
      </c>
      <c r="E119" s="107">
        <v>1400000</v>
      </c>
      <c r="F119" s="108"/>
      <c r="G119" s="107">
        <v>2023955</v>
      </c>
      <c r="H119" s="107">
        <v>1500000</v>
      </c>
      <c r="I119" s="108">
        <v>1.3493033333333333</v>
      </c>
      <c r="J119" s="107">
        <v>2853310</v>
      </c>
      <c r="K119" s="107">
        <v>1500000</v>
      </c>
      <c r="L119" s="108">
        <v>1.9022066666666666</v>
      </c>
      <c r="M119" s="107">
        <v>6047820</v>
      </c>
      <c r="N119" s="107">
        <v>2100000</v>
      </c>
      <c r="O119" s="109">
        <v>2.8799142857142859</v>
      </c>
      <c r="P119" s="110">
        <v>4348910</v>
      </c>
      <c r="Q119" s="110">
        <v>2400000</v>
      </c>
      <c r="R119" s="109">
        <v>1.8120458333333334</v>
      </c>
      <c r="S119" s="110">
        <v>2591185</v>
      </c>
      <c r="T119" s="110">
        <v>2500000</v>
      </c>
      <c r="U119" s="109">
        <v>1.0364739999999999</v>
      </c>
      <c r="V119" s="110">
        <v>1552480</v>
      </c>
      <c r="W119" s="110">
        <v>2500000</v>
      </c>
      <c r="X119" s="109">
        <v>0.6209920000000001</v>
      </c>
      <c r="Y119" s="110">
        <v>2416465</v>
      </c>
      <c r="Z119" s="110">
        <v>2400000</v>
      </c>
      <c r="AA119" s="109">
        <v>1.0068604166666666</v>
      </c>
      <c r="AB119" s="110">
        <v>1648770</v>
      </c>
      <c r="AC119" s="110">
        <v>2400000</v>
      </c>
      <c r="AD119" s="109">
        <v>0.68698750000000008</v>
      </c>
      <c r="AE119" s="110">
        <v>1303400</v>
      </c>
      <c r="AF119" s="110">
        <v>2000000</v>
      </c>
      <c r="AG119" s="109">
        <v>0.65170000000000006</v>
      </c>
      <c r="AH119" s="110">
        <v>1191620</v>
      </c>
      <c r="AI119" s="110">
        <v>1950000</v>
      </c>
      <c r="AJ119" s="109">
        <v>0.6110871794871795</v>
      </c>
      <c r="AK119" s="110">
        <v>1207100</v>
      </c>
      <c r="AL119" s="110">
        <v>1950000</v>
      </c>
      <c r="AM119" s="109">
        <v>0.61902564102564106</v>
      </c>
      <c r="AN119" s="110">
        <v>1019850</v>
      </c>
      <c r="AO119" s="110">
        <v>1500000</v>
      </c>
      <c r="AP119" s="109">
        <v>0.67989999999999995</v>
      </c>
      <c r="AQ119" s="110">
        <v>1261010</v>
      </c>
      <c r="AR119" s="110">
        <v>1500000</v>
      </c>
      <c r="AS119" s="109">
        <v>0.84067333333333338</v>
      </c>
      <c r="AT119" s="110">
        <v>1774410</v>
      </c>
      <c r="AU119" s="110">
        <v>1700000</v>
      </c>
      <c r="AV119" s="109">
        <v>1.0437705882352941</v>
      </c>
      <c r="AW119" s="111">
        <v>2495880</v>
      </c>
      <c r="AX119" s="111">
        <v>1900000</v>
      </c>
      <c r="AY119" s="112">
        <v>1.313621052631579</v>
      </c>
      <c r="AZ119" s="111">
        <v>1310960</v>
      </c>
      <c r="BA119" s="111">
        <v>1900000</v>
      </c>
      <c r="BB119" s="112">
        <f t="shared" si="27"/>
        <v>0.68997894736842103</v>
      </c>
      <c r="BC119" s="92">
        <f>VLOOKUP(C119,'[1]PM SELL-OUT JUNE 202 SUMMARY'!$D$9:$H$519,4,FALSE)</f>
        <v>649805</v>
      </c>
      <c r="BD119" s="92">
        <f>VLOOKUP(C119,'[1]PM SELL-OUT JUNE 202 SUMMARY'!$D$9:$H$519,5,FALSE)</f>
        <v>1800000</v>
      </c>
      <c r="BE119" s="93">
        <f t="shared" si="22"/>
        <v>0.36100277777777778</v>
      </c>
      <c r="BF119" s="113">
        <f t="shared" si="28"/>
        <v>5581250</v>
      </c>
      <c r="BG119" s="114">
        <f t="shared" si="18"/>
        <v>1860416.6666666667</v>
      </c>
      <c r="BH119" s="115">
        <f t="shared" si="29"/>
        <v>9069210</v>
      </c>
      <c r="BI119" s="110">
        <f t="shared" si="19"/>
        <v>1511535</v>
      </c>
      <c r="BJ119" s="116"/>
      <c r="BK119" s="107"/>
      <c r="BL119" s="117">
        <f t="shared" si="25"/>
        <v>1945840.9704770332</v>
      </c>
      <c r="BM119" s="118">
        <v>1800000</v>
      </c>
      <c r="BN119" s="119"/>
      <c r="BO119" s="120">
        <v>1552480</v>
      </c>
      <c r="BP119" s="121">
        <f t="shared" si="26"/>
        <v>2.1753730585158369E-2</v>
      </c>
      <c r="BQ119" s="161"/>
      <c r="BR119" s="123"/>
      <c r="BS119" s="124" t="e">
        <f t="shared" si="30"/>
        <v>#DIV/0!</v>
      </c>
      <c r="BT119" s="165">
        <f t="shared" ref="BT119:BT140" si="31">AVERAGE(BG119,BI119,BL119,BO119)</f>
        <v>1717568.1592859251</v>
      </c>
    </row>
    <row r="120" spans="1:72" s="125" customFormat="1">
      <c r="A120" s="126" t="s">
        <v>66</v>
      </c>
      <c r="B120" s="105" t="s">
        <v>85</v>
      </c>
      <c r="C120" s="106" t="s">
        <v>166</v>
      </c>
      <c r="D120" s="110">
        <v>1827800</v>
      </c>
      <c r="E120" s="110">
        <v>1700000</v>
      </c>
      <c r="F120" s="109"/>
      <c r="G120" s="110">
        <v>1623190</v>
      </c>
      <c r="H120" s="110">
        <v>1600000</v>
      </c>
      <c r="I120" s="109">
        <v>1.01449375</v>
      </c>
      <c r="J120" s="110">
        <v>2369610</v>
      </c>
      <c r="K120" s="110">
        <v>1600000</v>
      </c>
      <c r="L120" s="109">
        <v>1.4810062500000001</v>
      </c>
      <c r="M120" s="110">
        <v>3255275</v>
      </c>
      <c r="N120" s="110">
        <v>2100000</v>
      </c>
      <c r="O120" s="109">
        <v>1.5501309523809523</v>
      </c>
      <c r="P120" s="110">
        <v>2973480</v>
      </c>
      <c r="Q120" s="110">
        <v>2100000</v>
      </c>
      <c r="R120" s="109">
        <v>1.4159428571428572</v>
      </c>
      <c r="S120" s="110">
        <v>1876220</v>
      </c>
      <c r="T120" s="110">
        <v>2200000</v>
      </c>
      <c r="U120" s="109">
        <v>0.85282727272727266</v>
      </c>
      <c r="V120" s="110">
        <v>2336025</v>
      </c>
      <c r="W120" s="110">
        <v>2200000</v>
      </c>
      <c r="X120" s="109">
        <v>1.0618295454545454</v>
      </c>
      <c r="Y120" s="110">
        <v>2977445</v>
      </c>
      <c r="Z120" s="110">
        <v>2000000</v>
      </c>
      <c r="AA120" s="109">
        <v>1.4887224999999999</v>
      </c>
      <c r="AB120" s="110">
        <v>2035290</v>
      </c>
      <c r="AC120" s="110">
        <v>2100000</v>
      </c>
      <c r="AD120" s="109">
        <v>0.96918571428571443</v>
      </c>
      <c r="AE120" s="110">
        <v>2077645</v>
      </c>
      <c r="AF120" s="110">
        <v>2000000</v>
      </c>
      <c r="AG120" s="109">
        <v>1.0388225</v>
      </c>
      <c r="AH120" s="110">
        <v>1712000</v>
      </c>
      <c r="AI120" s="110">
        <v>2100000</v>
      </c>
      <c r="AJ120" s="109">
        <v>0.81523809523809521</v>
      </c>
      <c r="AK120" s="110">
        <v>1327355</v>
      </c>
      <c r="AL120" s="110">
        <v>2500000</v>
      </c>
      <c r="AM120" s="109">
        <v>0.53094200000000003</v>
      </c>
      <c r="AN120" s="110">
        <v>1859500</v>
      </c>
      <c r="AO120" s="110">
        <v>2150000</v>
      </c>
      <c r="AP120" s="109">
        <v>0.86488372093023258</v>
      </c>
      <c r="AQ120" s="110">
        <v>2021885</v>
      </c>
      <c r="AR120" s="110">
        <v>2000000</v>
      </c>
      <c r="AS120" s="109">
        <v>1.0109425000000001</v>
      </c>
      <c r="AT120" s="110">
        <v>961345</v>
      </c>
      <c r="AU120" s="110">
        <v>2000000</v>
      </c>
      <c r="AV120" s="109">
        <v>0.4806725</v>
      </c>
      <c r="AW120" s="111"/>
      <c r="AX120" s="111"/>
      <c r="AY120" s="112" t="e">
        <v>#DIV/0!</v>
      </c>
      <c r="AZ120" s="111">
        <v>808245</v>
      </c>
      <c r="BA120" s="111">
        <v>800000</v>
      </c>
      <c r="BB120" s="112">
        <f t="shared" si="27"/>
        <v>1.01030625</v>
      </c>
      <c r="BC120" s="92">
        <f>VLOOKUP(C120,'[1]PM SELL-OUT JUNE 202 SUMMARY'!$D$9:$H$519,4,FALSE)</f>
        <v>1133105</v>
      </c>
      <c r="BD120" s="92">
        <f>VLOOKUP(C120,'[1]PM SELL-OUT JUNE 202 SUMMARY'!$D$9:$H$519,5,FALSE)</f>
        <v>800000</v>
      </c>
      <c r="BE120" s="93">
        <f t="shared" si="22"/>
        <v>1.4163812499999999</v>
      </c>
      <c r="BF120" s="113">
        <f t="shared" si="28"/>
        <v>1769590</v>
      </c>
      <c r="BG120" s="114">
        <f t="shared" si="18"/>
        <v>589863.33333333337</v>
      </c>
      <c r="BH120" s="115">
        <f t="shared" si="29"/>
        <v>6978330</v>
      </c>
      <c r="BI120" s="110">
        <f t="shared" si="19"/>
        <v>1163055</v>
      </c>
      <c r="BJ120" s="115"/>
      <c r="BK120" s="110"/>
      <c r="BL120" s="117">
        <f t="shared" si="25"/>
        <v>2927917.3664450501</v>
      </c>
      <c r="BM120" s="118">
        <v>800000</v>
      </c>
      <c r="BN120" s="119"/>
      <c r="BO120" s="127">
        <v>2336025</v>
      </c>
      <c r="BP120" s="121">
        <f t="shared" si="26"/>
        <v>3.273295532966259E-2</v>
      </c>
      <c r="BQ120" s="161"/>
      <c r="BR120" s="123"/>
      <c r="BS120" s="124" t="e">
        <f t="shared" si="30"/>
        <v>#DIV/0!</v>
      </c>
      <c r="BT120" s="165">
        <f t="shared" si="31"/>
        <v>1754215.1749445959</v>
      </c>
    </row>
    <row r="121" spans="1:72" s="125" customFormat="1">
      <c r="A121" s="105" t="s">
        <v>66</v>
      </c>
      <c r="B121" s="105"/>
      <c r="C121" s="106" t="s">
        <v>167</v>
      </c>
      <c r="D121" s="107">
        <v>321830</v>
      </c>
      <c r="E121" s="107">
        <v>450000</v>
      </c>
      <c r="F121" s="108"/>
      <c r="G121" s="107">
        <v>211350</v>
      </c>
      <c r="H121" s="107">
        <v>500000</v>
      </c>
      <c r="I121" s="108">
        <v>0.42270000000000002</v>
      </c>
      <c r="J121" s="107">
        <v>629060</v>
      </c>
      <c r="K121" s="107">
        <v>550000</v>
      </c>
      <c r="L121" s="108">
        <v>1.1437454545454546</v>
      </c>
      <c r="M121" s="107">
        <v>2414435</v>
      </c>
      <c r="N121" s="107">
        <v>700000</v>
      </c>
      <c r="O121" s="109">
        <v>3.4491928571428572</v>
      </c>
      <c r="P121" s="110">
        <v>2178810</v>
      </c>
      <c r="Q121" s="110">
        <v>1000000</v>
      </c>
      <c r="R121" s="109">
        <v>2.1788099999999999</v>
      </c>
      <c r="S121" s="110">
        <v>842145</v>
      </c>
      <c r="T121" s="110">
        <v>1100000</v>
      </c>
      <c r="U121" s="109">
        <v>0.76558636363636356</v>
      </c>
      <c r="V121" s="110">
        <v>670105</v>
      </c>
      <c r="W121" s="110">
        <v>1100000</v>
      </c>
      <c r="X121" s="109">
        <v>0.60918636363636369</v>
      </c>
      <c r="Y121" s="110">
        <v>1235170</v>
      </c>
      <c r="Z121" s="110">
        <v>900000</v>
      </c>
      <c r="AA121" s="109">
        <v>1.372411111111111</v>
      </c>
      <c r="AB121" s="110">
        <v>1047510</v>
      </c>
      <c r="AC121" s="110">
        <v>1000000</v>
      </c>
      <c r="AD121" s="109">
        <v>1.0475099999999999</v>
      </c>
      <c r="AE121" s="110">
        <v>863465</v>
      </c>
      <c r="AF121" s="110">
        <v>850000</v>
      </c>
      <c r="AG121" s="109">
        <v>1.0158411764705881</v>
      </c>
      <c r="AH121" s="110">
        <v>634295</v>
      </c>
      <c r="AI121" s="110">
        <v>850000</v>
      </c>
      <c r="AJ121" s="109">
        <v>0.74622941176470592</v>
      </c>
      <c r="AK121" s="110">
        <v>627770</v>
      </c>
      <c r="AL121" s="110">
        <v>1000000</v>
      </c>
      <c r="AM121" s="109">
        <v>0.62777000000000016</v>
      </c>
      <c r="AN121" s="110">
        <v>544290</v>
      </c>
      <c r="AO121" s="110">
        <v>850000</v>
      </c>
      <c r="AP121" s="109">
        <v>0.64034117647058819</v>
      </c>
      <c r="AQ121" s="110">
        <v>522115</v>
      </c>
      <c r="AR121" s="110">
        <v>850000</v>
      </c>
      <c r="AS121" s="109">
        <v>0.61425294117647056</v>
      </c>
      <c r="AT121" s="110">
        <v>946235</v>
      </c>
      <c r="AU121" s="110">
        <v>850000</v>
      </c>
      <c r="AV121" s="109">
        <v>1.1132176470588235</v>
      </c>
      <c r="AW121" s="111">
        <v>2625545</v>
      </c>
      <c r="AX121" s="111">
        <v>950000</v>
      </c>
      <c r="AY121" s="112">
        <v>2.7637315789473682</v>
      </c>
      <c r="AZ121" s="111">
        <v>1628410</v>
      </c>
      <c r="BA121" s="111">
        <v>1150000</v>
      </c>
      <c r="BB121" s="112">
        <f t="shared" si="27"/>
        <v>1.416008695652174</v>
      </c>
      <c r="BC121" s="92">
        <f>VLOOKUP(C121,'[1]PM SELL-OUT JUNE 202 SUMMARY'!$D$9:$H$519,4,FALSE)</f>
        <v>744050</v>
      </c>
      <c r="BD121" s="92">
        <f>VLOOKUP(C121,'[1]PM SELL-OUT JUNE 202 SUMMARY'!$D$9:$H$519,5,FALSE)</f>
        <v>1000000</v>
      </c>
      <c r="BE121" s="93">
        <f t="shared" si="22"/>
        <v>0.74404999999999999</v>
      </c>
      <c r="BF121" s="113">
        <f t="shared" si="28"/>
        <v>5200190</v>
      </c>
      <c r="BG121" s="114">
        <f t="shared" si="18"/>
        <v>1733396.6666666667</v>
      </c>
      <c r="BH121" s="115">
        <f t="shared" si="29"/>
        <v>6894365</v>
      </c>
      <c r="BI121" s="110">
        <f t="shared" si="19"/>
        <v>1149060.8333333333</v>
      </c>
      <c r="BJ121" s="116"/>
      <c r="BK121" s="107"/>
      <c r="BL121" s="117">
        <f t="shared" si="25"/>
        <v>839893.43728841108</v>
      </c>
      <c r="BM121" s="118">
        <v>1000000</v>
      </c>
      <c r="BN121" s="119"/>
      <c r="BO121" s="120">
        <v>670105</v>
      </c>
      <c r="BP121" s="121">
        <f t="shared" si="26"/>
        <v>9.3896756375396462E-3</v>
      </c>
      <c r="BQ121" s="161"/>
      <c r="BR121" s="123"/>
      <c r="BS121" s="124" t="e">
        <f t="shared" si="30"/>
        <v>#DIV/0!</v>
      </c>
      <c r="BT121" s="165">
        <f t="shared" si="31"/>
        <v>1098113.9843221027</v>
      </c>
    </row>
    <row r="122" spans="1:72" s="128" customFormat="1">
      <c r="A122" s="126" t="s">
        <v>66</v>
      </c>
      <c r="B122" s="105" t="s">
        <v>85</v>
      </c>
      <c r="C122" s="162" t="s">
        <v>168</v>
      </c>
      <c r="D122" s="110">
        <v>777380</v>
      </c>
      <c r="E122" s="110">
        <v>900000</v>
      </c>
      <c r="F122" s="109"/>
      <c r="G122" s="110">
        <v>786765</v>
      </c>
      <c r="H122" s="110">
        <v>1100000</v>
      </c>
      <c r="I122" s="109">
        <v>0.71524090909090909</v>
      </c>
      <c r="J122" s="110">
        <v>1740195</v>
      </c>
      <c r="K122" s="110">
        <v>1100000</v>
      </c>
      <c r="L122" s="109">
        <v>1.5819954545454546</v>
      </c>
      <c r="M122" s="110">
        <v>4187620</v>
      </c>
      <c r="N122" s="110">
        <v>1800000</v>
      </c>
      <c r="O122" s="109">
        <v>2.3264555555555555</v>
      </c>
      <c r="P122" s="110">
        <v>2885260</v>
      </c>
      <c r="Q122" s="110">
        <v>2000000</v>
      </c>
      <c r="R122" s="109">
        <v>1.4426300000000001</v>
      </c>
      <c r="S122" s="110">
        <v>1810630</v>
      </c>
      <c r="T122" s="110">
        <v>2100000</v>
      </c>
      <c r="U122" s="109">
        <v>0.86220476190476203</v>
      </c>
      <c r="V122" s="110">
        <v>838060</v>
      </c>
      <c r="W122" s="110">
        <v>2100000</v>
      </c>
      <c r="X122" s="109">
        <v>0.39907619047619053</v>
      </c>
      <c r="Y122" s="110">
        <v>1425865</v>
      </c>
      <c r="Z122" s="110">
        <v>1900000</v>
      </c>
      <c r="AA122" s="109">
        <v>0.7504552631578949</v>
      </c>
      <c r="AB122" s="110">
        <v>866640</v>
      </c>
      <c r="AC122" s="110">
        <v>1900000</v>
      </c>
      <c r="AD122" s="109">
        <v>0.45612631578947371</v>
      </c>
      <c r="AE122" s="110">
        <v>685675</v>
      </c>
      <c r="AF122" s="110">
        <v>1600000</v>
      </c>
      <c r="AG122" s="109">
        <v>0.42854687500000005</v>
      </c>
      <c r="AH122" s="110">
        <v>1149805</v>
      </c>
      <c r="AI122" s="110">
        <v>1600000</v>
      </c>
      <c r="AJ122" s="109">
        <v>0.71862812500000006</v>
      </c>
      <c r="AK122" s="110">
        <v>1092190</v>
      </c>
      <c r="AL122" s="110">
        <v>1500000</v>
      </c>
      <c r="AM122" s="109">
        <v>0.7281266666666667</v>
      </c>
      <c r="AN122" s="110">
        <v>1046415</v>
      </c>
      <c r="AO122" s="110">
        <v>1250000</v>
      </c>
      <c r="AP122" s="109">
        <v>0.83713199999999999</v>
      </c>
      <c r="AQ122" s="110">
        <v>460010</v>
      </c>
      <c r="AR122" s="110">
        <v>1100000</v>
      </c>
      <c r="AS122" s="109">
        <v>0.41819090909090911</v>
      </c>
      <c r="AT122" s="110">
        <v>1239395</v>
      </c>
      <c r="AU122" s="110">
        <v>1150000</v>
      </c>
      <c r="AV122" s="109">
        <v>1.0777347826086956</v>
      </c>
      <c r="AW122" s="111">
        <v>2354280</v>
      </c>
      <c r="AX122" s="111">
        <v>1350000</v>
      </c>
      <c r="AY122" s="112">
        <v>1.7439111111111112</v>
      </c>
      <c r="AZ122" s="111">
        <v>2274785</v>
      </c>
      <c r="BA122" s="111">
        <v>1600000</v>
      </c>
      <c r="BB122" s="112">
        <f t="shared" si="27"/>
        <v>1.421740625</v>
      </c>
      <c r="BC122" s="92">
        <f>VLOOKUP(C122,'[1]PM SELL-OUT JUNE 202 SUMMARY'!$D$9:$H$519,4,FALSE)</f>
        <v>911855</v>
      </c>
      <c r="BD122" s="92">
        <f>VLOOKUP(C122,'[1]PM SELL-OUT JUNE 202 SUMMARY'!$D$9:$H$519,5,FALSE)</f>
        <v>1650000</v>
      </c>
      <c r="BE122" s="93">
        <f t="shared" si="22"/>
        <v>0.55263939393939399</v>
      </c>
      <c r="BF122" s="113">
        <f t="shared" si="28"/>
        <v>5868460</v>
      </c>
      <c r="BG122" s="114">
        <f t="shared" si="18"/>
        <v>1956153.3333333333</v>
      </c>
      <c r="BH122" s="115">
        <f t="shared" si="29"/>
        <v>8467075</v>
      </c>
      <c r="BI122" s="110">
        <f t="shared" si="19"/>
        <v>1411179.1666666667</v>
      </c>
      <c r="BJ122" s="115"/>
      <c r="BK122" s="110"/>
      <c r="BL122" s="117">
        <f t="shared" si="25"/>
        <v>1050404.1815147265</v>
      </c>
      <c r="BM122" s="118">
        <v>1550000</v>
      </c>
      <c r="BN122" s="119"/>
      <c r="BO122" s="127">
        <v>838060</v>
      </c>
      <c r="BP122" s="121">
        <f t="shared" si="26"/>
        <v>1.1743102297097434E-2</v>
      </c>
      <c r="BQ122" s="161"/>
      <c r="BR122" s="123"/>
      <c r="BS122" s="124" t="e">
        <f t="shared" si="30"/>
        <v>#DIV/0!</v>
      </c>
      <c r="BT122" s="165">
        <f t="shared" si="31"/>
        <v>1313949.1703786817</v>
      </c>
    </row>
    <row r="123" spans="1:72" s="128" customFormat="1">
      <c r="A123" s="126" t="s">
        <v>66</v>
      </c>
      <c r="B123" s="105"/>
      <c r="C123" s="106" t="s">
        <v>169</v>
      </c>
      <c r="D123" s="110"/>
      <c r="E123" s="110"/>
      <c r="F123" s="109"/>
      <c r="G123" s="110"/>
      <c r="H123" s="110"/>
      <c r="I123" s="109"/>
      <c r="J123" s="110"/>
      <c r="K123" s="110"/>
      <c r="L123" s="109"/>
      <c r="M123" s="110"/>
      <c r="N123" s="110"/>
      <c r="O123" s="109"/>
      <c r="P123" s="110"/>
      <c r="Q123" s="110"/>
      <c r="R123" s="109"/>
      <c r="S123" s="110"/>
      <c r="T123" s="110"/>
      <c r="U123" s="109"/>
      <c r="V123" s="110"/>
      <c r="W123" s="110"/>
      <c r="X123" s="109"/>
      <c r="Y123" s="110"/>
      <c r="Z123" s="110"/>
      <c r="AA123" s="109"/>
      <c r="AB123" s="110"/>
      <c r="AC123" s="110"/>
      <c r="AD123" s="109"/>
      <c r="AE123" s="110">
        <v>0</v>
      </c>
      <c r="AF123" s="110">
        <v>70968</v>
      </c>
      <c r="AG123" s="109">
        <v>0</v>
      </c>
      <c r="AH123" s="110">
        <v>0</v>
      </c>
      <c r="AI123" s="110">
        <v>550000</v>
      </c>
      <c r="AJ123" s="109">
        <v>0</v>
      </c>
      <c r="AK123" s="110">
        <v>301740</v>
      </c>
      <c r="AL123" s="110">
        <v>550000</v>
      </c>
      <c r="AM123" s="109">
        <v>0.54861818181818178</v>
      </c>
      <c r="AN123" s="110">
        <v>298945</v>
      </c>
      <c r="AO123" s="110">
        <v>600000</v>
      </c>
      <c r="AP123" s="109">
        <v>0.49824166666666669</v>
      </c>
      <c r="AQ123" s="110">
        <v>326350</v>
      </c>
      <c r="AR123" s="110">
        <v>600000</v>
      </c>
      <c r="AS123" s="109">
        <v>0.54391666666666671</v>
      </c>
      <c r="AT123" s="110">
        <v>770460</v>
      </c>
      <c r="AU123" s="110">
        <v>600000</v>
      </c>
      <c r="AV123" s="109">
        <v>1.2841</v>
      </c>
      <c r="AW123" s="111">
        <v>950120</v>
      </c>
      <c r="AX123" s="111">
        <v>800000</v>
      </c>
      <c r="AY123" s="112">
        <v>1.1876500000000001</v>
      </c>
      <c r="AZ123" s="111">
        <v>842535</v>
      </c>
      <c r="BA123" s="111">
        <v>800000</v>
      </c>
      <c r="BB123" s="112">
        <f t="shared" si="27"/>
        <v>1.05316875</v>
      </c>
      <c r="BC123" s="92">
        <f>VLOOKUP(C123,'[1]PM SELL-OUT JUNE 202 SUMMARY'!$D$9:$H$519,4,FALSE)</f>
        <v>113380</v>
      </c>
      <c r="BD123" s="92">
        <f>VLOOKUP(C123,'[1]PM SELL-OUT JUNE 202 SUMMARY'!$D$9:$H$519,5,FALSE)</f>
        <v>700000</v>
      </c>
      <c r="BE123" s="93">
        <f t="shared" si="22"/>
        <v>0.16197142857142857</v>
      </c>
      <c r="BF123" s="113">
        <f t="shared" si="28"/>
        <v>2563115</v>
      </c>
      <c r="BG123" s="114">
        <f t="shared" si="18"/>
        <v>854371.66666666663</v>
      </c>
      <c r="BH123" s="115">
        <f t="shared" si="29"/>
        <v>3490150</v>
      </c>
      <c r="BI123" s="110">
        <f t="shared" si="19"/>
        <v>581691.66666666663</v>
      </c>
      <c r="BJ123" s="115"/>
      <c r="BK123" s="110"/>
      <c r="BL123" s="117">
        <f t="shared" si="25"/>
        <v>0</v>
      </c>
      <c r="BM123" s="118">
        <v>700000</v>
      </c>
      <c r="BN123" s="119"/>
      <c r="BO123" s="127"/>
      <c r="BP123" s="121">
        <f t="shared" si="26"/>
        <v>0</v>
      </c>
      <c r="BQ123" s="161"/>
      <c r="BR123" s="123"/>
      <c r="BS123" s="124" t="e">
        <f t="shared" si="30"/>
        <v>#DIV/0!</v>
      </c>
      <c r="BT123" s="165">
        <f t="shared" si="31"/>
        <v>478687.77777777775</v>
      </c>
    </row>
    <row r="124" spans="1:72" s="128" customFormat="1">
      <c r="A124" s="105" t="s">
        <v>66</v>
      </c>
      <c r="B124" s="105" t="s">
        <v>85</v>
      </c>
      <c r="C124" s="106" t="s">
        <v>170</v>
      </c>
      <c r="D124" s="107">
        <v>369920</v>
      </c>
      <c r="E124" s="107">
        <v>500000</v>
      </c>
      <c r="F124" s="108"/>
      <c r="G124" s="107">
        <v>327825</v>
      </c>
      <c r="H124" s="107">
        <v>700000</v>
      </c>
      <c r="I124" s="108">
        <v>0.46832142857142861</v>
      </c>
      <c r="J124" s="107">
        <v>1020685</v>
      </c>
      <c r="K124" s="107">
        <v>650000</v>
      </c>
      <c r="L124" s="108">
        <v>1.5702846153846153</v>
      </c>
      <c r="M124" s="107">
        <v>1521010</v>
      </c>
      <c r="N124" s="107">
        <v>800000</v>
      </c>
      <c r="O124" s="109">
        <v>1.9012625000000001</v>
      </c>
      <c r="P124" s="110">
        <v>1461295</v>
      </c>
      <c r="Q124" s="110">
        <v>1000000</v>
      </c>
      <c r="R124" s="109">
        <v>1.461295</v>
      </c>
      <c r="S124" s="110">
        <v>737085</v>
      </c>
      <c r="T124" s="110">
        <v>1100000</v>
      </c>
      <c r="U124" s="109">
        <v>0.6700772727272728</v>
      </c>
      <c r="V124" s="110">
        <v>623110</v>
      </c>
      <c r="W124" s="110">
        <v>1100000</v>
      </c>
      <c r="X124" s="109">
        <v>0.56646363636363639</v>
      </c>
      <c r="Y124" s="110">
        <v>279535</v>
      </c>
      <c r="Z124" s="110">
        <v>900000</v>
      </c>
      <c r="AA124" s="109">
        <v>0.31059444444444445</v>
      </c>
      <c r="AB124" s="110">
        <v>294940</v>
      </c>
      <c r="AC124" s="110">
        <v>900000</v>
      </c>
      <c r="AD124" s="109">
        <v>0.32771111111111112</v>
      </c>
      <c r="AE124" s="110">
        <v>1193360</v>
      </c>
      <c r="AF124" s="110">
        <v>700000</v>
      </c>
      <c r="AG124" s="109">
        <v>1.7048000000000001</v>
      </c>
      <c r="AH124" s="110">
        <v>349335</v>
      </c>
      <c r="AI124" s="110">
        <v>800000</v>
      </c>
      <c r="AJ124" s="109">
        <v>0.43666875000000005</v>
      </c>
      <c r="AK124" s="110">
        <v>422840</v>
      </c>
      <c r="AL124" s="110">
        <v>900000</v>
      </c>
      <c r="AM124" s="109">
        <v>0.4698222222222222</v>
      </c>
      <c r="AN124" s="110">
        <v>434815</v>
      </c>
      <c r="AO124" s="110">
        <v>700000</v>
      </c>
      <c r="AP124" s="109">
        <v>0.62116428571428572</v>
      </c>
      <c r="AQ124" s="110">
        <v>202165</v>
      </c>
      <c r="AR124" s="110">
        <v>650000</v>
      </c>
      <c r="AS124" s="109">
        <v>0.3110230769230769</v>
      </c>
      <c r="AT124" s="110">
        <v>554380</v>
      </c>
      <c r="AU124" s="110">
        <v>650000</v>
      </c>
      <c r="AV124" s="109">
        <v>0.85289230769230773</v>
      </c>
      <c r="AW124" s="111">
        <v>1251770</v>
      </c>
      <c r="AX124" s="111">
        <v>750000</v>
      </c>
      <c r="AY124" s="112">
        <v>1.6690266666666667</v>
      </c>
      <c r="AZ124" s="111">
        <v>895990</v>
      </c>
      <c r="BA124" s="111">
        <v>950000</v>
      </c>
      <c r="BB124" s="112">
        <f t="shared" si="27"/>
        <v>0.94314736842105262</v>
      </c>
      <c r="BC124" s="92">
        <f>VLOOKUP(C124,'[1]PM SELL-OUT JUNE 202 SUMMARY'!$D$9:$H$519,4,FALSE)</f>
        <v>418820</v>
      </c>
      <c r="BD124" s="92">
        <f>VLOOKUP(C124,'[1]PM SELL-OUT JUNE 202 SUMMARY'!$D$9:$H$519,5,FALSE)</f>
        <v>850000</v>
      </c>
      <c r="BE124" s="93">
        <f t="shared" si="22"/>
        <v>0.49272941176470586</v>
      </c>
      <c r="BF124" s="113">
        <f t="shared" si="28"/>
        <v>2702140</v>
      </c>
      <c r="BG124" s="114">
        <f t="shared" si="18"/>
        <v>900713.33333333337</v>
      </c>
      <c r="BH124" s="115">
        <f t="shared" si="29"/>
        <v>3761960</v>
      </c>
      <c r="BI124" s="110">
        <f t="shared" si="19"/>
        <v>626993.33333333337</v>
      </c>
      <c r="BJ124" s="116"/>
      <c r="BK124" s="107"/>
      <c r="BL124" s="117">
        <f t="shared" si="25"/>
        <v>780991.0382832269</v>
      </c>
      <c r="BM124" s="118">
        <v>800000</v>
      </c>
      <c r="BN124" s="119"/>
      <c r="BO124" s="120">
        <v>623110</v>
      </c>
      <c r="BP124" s="121">
        <f t="shared" si="26"/>
        <v>8.7311701696112225E-3</v>
      </c>
      <c r="BQ124" s="161"/>
      <c r="BR124" s="123"/>
      <c r="BS124" s="124" t="e">
        <f t="shared" si="30"/>
        <v>#DIV/0!</v>
      </c>
      <c r="BT124" s="165">
        <f t="shared" si="31"/>
        <v>732951.92623747338</v>
      </c>
    </row>
    <row r="125" spans="1:72" s="125" customFormat="1">
      <c r="A125" s="126" t="s">
        <v>66</v>
      </c>
      <c r="B125" s="105" t="s">
        <v>85</v>
      </c>
      <c r="C125" s="106" t="s">
        <v>171</v>
      </c>
      <c r="D125" s="110">
        <v>1641465</v>
      </c>
      <c r="E125" s="110">
        <v>1600000</v>
      </c>
      <c r="F125" s="109"/>
      <c r="G125" s="110">
        <v>1430380</v>
      </c>
      <c r="H125" s="110">
        <v>1400000</v>
      </c>
      <c r="I125" s="109">
        <v>1.0217000000000001</v>
      </c>
      <c r="J125" s="110">
        <v>1982970</v>
      </c>
      <c r="K125" s="110">
        <v>1400000</v>
      </c>
      <c r="L125" s="109">
        <v>1.4164071428571428</v>
      </c>
      <c r="M125" s="110">
        <v>3805000</v>
      </c>
      <c r="N125" s="110">
        <v>1600000</v>
      </c>
      <c r="O125" s="109">
        <v>2.3781249999999998</v>
      </c>
      <c r="P125" s="110">
        <v>4509715</v>
      </c>
      <c r="Q125" s="110">
        <v>1800000</v>
      </c>
      <c r="R125" s="109">
        <v>2.5053972222222223</v>
      </c>
      <c r="S125" s="110">
        <v>2313895</v>
      </c>
      <c r="T125" s="110">
        <v>1950000</v>
      </c>
      <c r="U125" s="109">
        <v>1.1866128205128206</v>
      </c>
      <c r="V125" s="110">
        <v>2385575</v>
      </c>
      <c r="W125" s="110">
        <v>1950000</v>
      </c>
      <c r="X125" s="109">
        <v>1.2233717948717948</v>
      </c>
      <c r="Y125" s="110">
        <v>2761655</v>
      </c>
      <c r="Z125" s="110">
        <v>1900000</v>
      </c>
      <c r="AA125" s="109">
        <v>1.4535026315789474</v>
      </c>
      <c r="AB125" s="110">
        <v>2077170</v>
      </c>
      <c r="AC125" s="110">
        <v>1900000</v>
      </c>
      <c r="AD125" s="109">
        <v>1.0932473684210526</v>
      </c>
      <c r="AE125" s="110"/>
      <c r="AF125" s="110"/>
      <c r="AG125" s="109" t="e">
        <v>#DIV/0!</v>
      </c>
      <c r="AH125" s="110">
        <v>902830</v>
      </c>
      <c r="AI125" s="110">
        <v>550000</v>
      </c>
      <c r="AJ125" s="109">
        <v>1.6415090909090908</v>
      </c>
      <c r="AK125" s="110">
        <v>1050720</v>
      </c>
      <c r="AL125" s="110">
        <v>1000000</v>
      </c>
      <c r="AM125" s="109">
        <v>1.0507200000000001</v>
      </c>
      <c r="AN125" s="110">
        <v>898135</v>
      </c>
      <c r="AO125" s="110">
        <v>900000</v>
      </c>
      <c r="AP125" s="109">
        <v>0.99792777777777775</v>
      </c>
      <c r="AQ125" s="110">
        <v>1838640</v>
      </c>
      <c r="AR125" s="110">
        <v>1000000</v>
      </c>
      <c r="AS125" s="109">
        <v>1.8386400000000001</v>
      </c>
      <c r="AT125" s="110">
        <v>2354885</v>
      </c>
      <c r="AU125" s="110">
        <v>1250000</v>
      </c>
      <c r="AV125" s="109">
        <v>1.8839079999999999</v>
      </c>
      <c r="AW125" s="111">
        <v>2739540</v>
      </c>
      <c r="AX125" s="111">
        <v>1600000</v>
      </c>
      <c r="AY125" s="112">
        <v>1.7122124999999999</v>
      </c>
      <c r="AZ125" s="111">
        <v>2831320</v>
      </c>
      <c r="BA125" s="111">
        <v>1800000</v>
      </c>
      <c r="BB125" s="112">
        <f t="shared" si="27"/>
        <v>1.5729555555555557</v>
      </c>
      <c r="BC125" s="92">
        <f>VLOOKUP(C125,'[1]PM SELL-OUT JUNE 202 SUMMARY'!$D$9:$H$519,4,FALSE)</f>
        <v>1156540</v>
      </c>
      <c r="BD125" s="92">
        <f>VLOOKUP(C125,'[1]PM SELL-OUT JUNE 202 SUMMARY'!$D$9:$H$519,5,FALSE)</f>
        <v>1900000</v>
      </c>
      <c r="BE125" s="93">
        <f t="shared" si="22"/>
        <v>0.60870526315789475</v>
      </c>
      <c r="BF125" s="113">
        <f t="shared" si="28"/>
        <v>7925745</v>
      </c>
      <c r="BG125" s="114">
        <f t="shared" ref="BG125:BG139" si="32">BF125/3</f>
        <v>2641915</v>
      </c>
      <c r="BH125" s="115">
        <f t="shared" si="29"/>
        <v>11713240</v>
      </c>
      <c r="BI125" s="110">
        <f t="shared" ref="BI125:BI139" si="33">BH125/6</f>
        <v>1952206.6666666667</v>
      </c>
      <c r="BJ125" s="115"/>
      <c r="BK125" s="110"/>
      <c r="BL125" s="117">
        <f t="shared" si="25"/>
        <v>2990022.1407977873</v>
      </c>
      <c r="BM125" s="118">
        <v>1900000</v>
      </c>
      <c r="BN125" s="119"/>
      <c r="BO125" s="127">
        <v>2385575</v>
      </c>
      <c r="BP125" s="121">
        <f t="shared" si="26"/>
        <v>3.3427262084335503E-2</v>
      </c>
      <c r="BQ125" s="161"/>
      <c r="BR125" s="123"/>
      <c r="BS125" s="124" t="e">
        <f t="shared" si="30"/>
        <v>#DIV/0!</v>
      </c>
      <c r="BT125" s="165">
        <f t="shared" si="31"/>
        <v>2492429.7018661136</v>
      </c>
    </row>
    <row r="126" spans="1:72" s="128" customFormat="1">
      <c r="A126" s="126" t="s">
        <v>36</v>
      </c>
      <c r="B126" s="105" t="s">
        <v>37</v>
      </c>
      <c r="C126" s="106" t="s">
        <v>172</v>
      </c>
      <c r="D126" s="110">
        <v>437640</v>
      </c>
      <c r="E126" s="110">
        <v>500000</v>
      </c>
      <c r="F126" s="109"/>
      <c r="G126" s="110">
        <v>317210</v>
      </c>
      <c r="H126" s="110">
        <v>500000</v>
      </c>
      <c r="I126" s="109">
        <v>0.63442000000000009</v>
      </c>
      <c r="J126" s="110">
        <v>587380</v>
      </c>
      <c r="K126" s="110">
        <v>500000</v>
      </c>
      <c r="L126" s="109">
        <v>1.17476</v>
      </c>
      <c r="M126" s="110">
        <v>1263815</v>
      </c>
      <c r="N126" s="110">
        <v>700000</v>
      </c>
      <c r="O126" s="109">
        <v>1.80545</v>
      </c>
      <c r="P126" s="110">
        <v>996390</v>
      </c>
      <c r="Q126" s="110">
        <v>800000</v>
      </c>
      <c r="R126" s="109">
        <v>1.2454875000000001</v>
      </c>
      <c r="S126" s="110">
        <v>274335</v>
      </c>
      <c r="T126" s="110">
        <v>800000</v>
      </c>
      <c r="U126" s="109">
        <v>0.34291875000000005</v>
      </c>
      <c r="V126" s="110">
        <v>239360</v>
      </c>
      <c r="W126" s="110">
        <v>800000</v>
      </c>
      <c r="X126" s="109">
        <v>0.29920000000000002</v>
      </c>
      <c r="Y126" s="110">
        <v>488930</v>
      </c>
      <c r="Z126" s="110">
        <v>700000</v>
      </c>
      <c r="AA126" s="109">
        <v>0.69847142857142852</v>
      </c>
      <c r="AB126" s="110">
        <v>95865</v>
      </c>
      <c r="AC126" s="110">
        <v>600000</v>
      </c>
      <c r="AD126" s="109">
        <v>0.159775</v>
      </c>
      <c r="AE126" s="110">
        <v>284451</v>
      </c>
      <c r="AF126" s="110">
        <v>500000</v>
      </c>
      <c r="AG126" s="109">
        <v>0.56890200000000002</v>
      </c>
      <c r="AH126" s="110">
        <v>306940</v>
      </c>
      <c r="AI126" s="110">
        <v>500000</v>
      </c>
      <c r="AJ126" s="109">
        <v>0.61388000000000009</v>
      </c>
      <c r="AK126" s="110">
        <v>285655</v>
      </c>
      <c r="AL126" s="110">
        <v>500000</v>
      </c>
      <c r="AM126" s="109">
        <v>0.5713100000000001</v>
      </c>
      <c r="AN126" s="110">
        <v>493105</v>
      </c>
      <c r="AO126" s="110">
        <v>550000</v>
      </c>
      <c r="AP126" s="109">
        <v>0.89655454545454549</v>
      </c>
      <c r="AQ126" s="110">
        <v>490540</v>
      </c>
      <c r="AR126" s="110">
        <v>550000</v>
      </c>
      <c r="AS126" s="109">
        <v>0.89189090909090907</v>
      </c>
      <c r="AT126" s="110">
        <v>796945</v>
      </c>
      <c r="AU126" s="110">
        <v>550000</v>
      </c>
      <c r="AV126" s="109">
        <v>1.448990909090909</v>
      </c>
      <c r="AW126" s="111">
        <v>1106550</v>
      </c>
      <c r="AX126" s="111">
        <v>750000</v>
      </c>
      <c r="AY126" s="112">
        <v>1.4754</v>
      </c>
      <c r="AZ126" s="111">
        <v>1010420</v>
      </c>
      <c r="BA126" s="111">
        <v>850000</v>
      </c>
      <c r="BB126" s="112">
        <f t="shared" si="27"/>
        <v>1.1887294117647058</v>
      </c>
      <c r="BC126" s="92">
        <f>VLOOKUP(C126,'[1]PM SELL-OUT JUNE 202 SUMMARY'!$D$9:$H$519,4,FALSE)</f>
        <v>647080</v>
      </c>
      <c r="BD126" s="92">
        <f>VLOOKUP(C126,'[1]PM SELL-OUT JUNE 202 SUMMARY'!$D$9:$H$519,5,FALSE)</f>
        <v>750000</v>
      </c>
      <c r="BE126" s="93">
        <f t="shared" si="22"/>
        <v>0.86277333333333328</v>
      </c>
      <c r="BF126" s="113">
        <f t="shared" si="28"/>
        <v>2913915</v>
      </c>
      <c r="BG126" s="114">
        <f t="shared" si="32"/>
        <v>971305</v>
      </c>
      <c r="BH126" s="115">
        <f t="shared" si="29"/>
        <v>4183215</v>
      </c>
      <c r="BI126" s="110">
        <f t="shared" si="33"/>
        <v>697202.5</v>
      </c>
      <c r="BJ126" s="115"/>
      <c r="BK126" s="110"/>
      <c r="BL126" s="117">
        <f t="shared" si="25"/>
        <v>300008.04821536038</v>
      </c>
      <c r="BM126" s="118">
        <v>700000</v>
      </c>
      <c r="BN126" s="119"/>
      <c r="BO126" s="127">
        <v>239360</v>
      </c>
      <c r="BP126" s="121">
        <f t="shared" si="26"/>
        <v>3.3539710352877379E-3</v>
      </c>
      <c r="BQ126" s="161"/>
      <c r="BR126" s="123"/>
      <c r="BS126" s="124" t="e">
        <f t="shared" si="30"/>
        <v>#DIV/0!</v>
      </c>
      <c r="BT126" s="165">
        <f t="shared" si="31"/>
        <v>551968.8870538401</v>
      </c>
    </row>
    <row r="127" spans="1:72" s="128" customFormat="1">
      <c r="A127" s="126" t="s">
        <v>66</v>
      </c>
      <c r="B127" s="105" t="s">
        <v>85</v>
      </c>
      <c r="C127" s="106" t="s">
        <v>173</v>
      </c>
      <c r="D127" s="110">
        <v>452610</v>
      </c>
      <c r="E127" s="110">
        <v>950000</v>
      </c>
      <c r="F127" s="109"/>
      <c r="G127" s="110">
        <v>850575</v>
      </c>
      <c r="H127" s="110">
        <v>1000000</v>
      </c>
      <c r="I127" s="109">
        <v>0.85057499999999986</v>
      </c>
      <c r="J127" s="110">
        <v>630780</v>
      </c>
      <c r="K127" s="110">
        <v>900000</v>
      </c>
      <c r="L127" s="109">
        <v>0.70086666666666664</v>
      </c>
      <c r="M127" s="110">
        <v>3344269</v>
      </c>
      <c r="N127" s="110">
        <v>1200000</v>
      </c>
      <c r="O127" s="109">
        <v>2.7868908333333335</v>
      </c>
      <c r="P127" s="110">
        <v>2568465</v>
      </c>
      <c r="Q127" s="110">
        <v>1400000</v>
      </c>
      <c r="R127" s="109">
        <v>1.8346178571428571</v>
      </c>
      <c r="S127" s="110">
        <v>776565</v>
      </c>
      <c r="T127" s="110">
        <v>1500000</v>
      </c>
      <c r="U127" s="109">
        <v>0.51771</v>
      </c>
      <c r="V127" s="110">
        <v>1190100</v>
      </c>
      <c r="W127" s="110">
        <v>1500000</v>
      </c>
      <c r="X127" s="109">
        <v>0.79340000000000011</v>
      </c>
      <c r="Y127" s="110">
        <v>1036020</v>
      </c>
      <c r="Z127" s="110">
        <v>1250000</v>
      </c>
      <c r="AA127" s="109">
        <v>0.828816</v>
      </c>
      <c r="AB127" s="110">
        <v>934127</v>
      </c>
      <c r="AC127" s="110">
        <v>1250000</v>
      </c>
      <c r="AD127" s="109">
        <v>0.74730160000000001</v>
      </c>
      <c r="AE127" s="110">
        <v>0</v>
      </c>
      <c r="AF127" s="110">
        <v>1100000</v>
      </c>
      <c r="AG127" s="109">
        <v>0</v>
      </c>
      <c r="AH127" s="110">
        <v>1378020</v>
      </c>
      <c r="AI127" s="110">
        <v>1050000</v>
      </c>
      <c r="AJ127" s="109">
        <v>1.3124</v>
      </c>
      <c r="AK127" s="110">
        <v>0</v>
      </c>
      <c r="AL127" s="110">
        <v>1050000</v>
      </c>
      <c r="AM127" s="109">
        <v>0</v>
      </c>
      <c r="AN127" s="110">
        <v>0</v>
      </c>
      <c r="AO127" s="110">
        <v>950000</v>
      </c>
      <c r="AP127" s="109">
        <v>0</v>
      </c>
      <c r="AQ127" s="110">
        <v>0</v>
      </c>
      <c r="AR127" s="110">
        <v>0</v>
      </c>
      <c r="AS127" s="109" t="e">
        <v>#DIV/0!</v>
      </c>
      <c r="AT127" s="110">
        <v>551305</v>
      </c>
      <c r="AU127" s="110">
        <v>461290</v>
      </c>
      <c r="AV127" s="109">
        <v>1.1951375490472371</v>
      </c>
      <c r="AW127" s="111">
        <v>1135180</v>
      </c>
      <c r="AX127" s="111">
        <v>800000</v>
      </c>
      <c r="AY127" s="112">
        <v>1.4189750000000001</v>
      </c>
      <c r="AZ127" s="111">
        <v>911530</v>
      </c>
      <c r="BA127" s="111">
        <v>800000</v>
      </c>
      <c r="BB127" s="112">
        <f t="shared" si="27"/>
        <v>1.1394124999999999</v>
      </c>
      <c r="BC127" s="92">
        <f>VLOOKUP(C127,'[1]PM SELL-OUT JUNE 202 SUMMARY'!$D$9:$H$519,4,FALSE)</f>
        <v>481885</v>
      </c>
      <c r="BD127" s="92">
        <f>VLOOKUP(C127,'[1]PM SELL-OUT JUNE 202 SUMMARY'!$D$9:$H$519,5,FALSE)</f>
        <v>700000</v>
      </c>
      <c r="BE127" s="93">
        <f t="shared" si="22"/>
        <v>0.68840714285714288</v>
      </c>
      <c r="BF127" s="113">
        <f t="shared" si="28"/>
        <v>2598015</v>
      </c>
      <c r="BG127" s="114">
        <f t="shared" si="32"/>
        <v>866005</v>
      </c>
      <c r="BH127" s="115">
        <f t="shared" si="29"/>
        <v>2598015</v>
      </c>
      <c r="BI127" s="110">
        <f t="shared" si="33"/>
        <v>433002.5</v>
      </c>
      <c r="BJ127" s="115"/>
      <c r="BK127" s="110"/>
      <c r="BL127" s="117">
        <f t="shared" si="25"/>
        <v>1491642.622748581</v>
      </c>
      <c r="BM127" s="118">
        <v>650000</v>
      </c>
      <c r="BN127" s="119"/>
      <c r="BO127" s="127">
        <v>1190100</v>
      </c>
      <c r="BP127" s="121">
        <f t="shared" si="26"/>
        <v>1.6675973132920859E-2</v>
      </c>
      <c r="BQ127" s="161"/>
      <c r="BR127" s="123"/>
      <c r="BS127" s="124" t="e">
        <f t="shared" si="30"/>
        <v>#DIV/0!</v>
      </c>
      <c r="BT127" s="165">
        <f t="shared" si="31"/>
        <v>995187.53068714519</v>
      </c>
    </row>
    <row r="128" spans="1:72" s="128" customFormat="1">
      <c r="A128" s="126" t="s">
        <v>36</v>
      </c>
      <c r="B128" s="105" t="s">
        <v>37</v>
      </c>
      <c r="C128" s="162" t="s">
        <v>174</v>
      </c>
      <c r="D128" s="110">
        <v>1635005</v>
      </c>
      <c r="E128" s="110">
        <v>1600000</v>
      </c>
      <c r="F128" s="109"/>
      <c r="G128" s="110">
        <v>1983310</v>
      </c>
      <c r="H128" s="110">
        <v>1800000</v>
      </c>
      <c r="I128" s="109">
        <v>1.1018388888888888</v>
      </c>
      <c r="J128" s="110">
        <v>1895800</v>
      </c>
      <c r="K128" s="110">
        <v>1800000</v>
      </c>
      <c r="L128" s="109">
        <v>1.0532222222222223</v>
      </c>
      <c r="M128" s="110">
        <v>4505525</v>
      </c>
      <c r="N128" s="110">
        <v>2000000</v>
      </c>
      <c r="O128" s="109">
        <v>2.2527624999999998</v>
      </c>
      <c r="P128" s="110">
        <v>5999435</v>
      </c>
      <c r="Q128" s="110">
        <v>2300000</v>
      </c>
      <c r="R128" s="109">
        <v>2.6084499999999999</v>
      </c>
      <c r="S128" s="110">
        <v>2491325</v>
      </c>
      <c r="T128" s="110">
        <v>2400000</v>
      </c>
      <c r="U128" s="109">
        <v>1.0380520833333333</v>
      </c>
      <c r="V128" s="110">
        <v>1655935</v>
      </c>
      <c r="W128" s="110">
        <v>2400000</v>
      </c>
      <c r="X128" s="109">
        <v>0.68997291666666682</v>
      </c>
      <c r="Y128" s="110">
        <v>1600110</v>
      </c>
      <c r="Z128" s="110">
        <v>2200000</v>
      </c>
      <c r="AA128" s="109">
        <v>0.7273227272727274</v>
      </c>
      <c r="AB128" s="110">
        <v>416620</v>
      </c>
      <c r="AC128" s="110">
        <v>2100000</v>
      </c>
      <c r="AD128" s="109">
        <v>0.1983904761904762</v>
      </c>
      <c r="AE128" s="110">
        <v>1880505</v>
      </c>
      <c r="AF128" s="110">
        <v>1800000</v>
      </c>
      <c r="AG128" s="109">
        <v>1.0447249999999999</v>
      </c>
      <c r="AH128" s="110">
        <v>1814510</v>
      </c>
      <c r="AI128" s="110">
        <v>1800000</v>
      </c>
      <c r="AJ128" s="109">
        <v>1.0080611111111111</v>
      </c>
      <c r="AK128" s="110">
        <v>473200</v>
      </c>
      <c r="AL128" s="110">
        <v>1900000</v>
      </c>
      <c r="AM128" s="109">
        <v>0.24905263157894739</v>
      </c>
      <c r="AN128" s="110">
        <v>2077645</v>
      </c>
      <c r="AO128" s="110">
        <v>1700000</v>
      </c>
      <c r="AP128" s="109">
        <v>1.2221441176470589</v>
      </c>
      <c r="AQ128" s="110">
        <v>539315</v>
      </c>
      <c r="AR128" s="110">
        <v>1600000</v>
      </c>
      <c r="AS128" s="109">
        <v>0.33707187500000002</v>
      </c>
      <c r="AT128" s="110">
        <v>2329260</v>
      </c>
      <c r="AU128" s="110">
        <v>1700000</v>
      </c>
      <c r="AV128" s="109">
        <v>1.3701529411764706</v>
      </c>
      <c r="AW128" s="111">
        <v>4703330</v>
      </c>
      <c r="AX128" s="111">
        <v>1900000</v>
      </c>
      <c r="AY128" s="112">
        <v>2.475436842105263</v>
      </c>
      <c r="AZ128" s="111">
        <v>3226570</v>
      </c>
      <c r="BA128" s="111">
        <v>2150000</v>
      </c>
      <c r="BB128" s="112">
        <f t="shared" si="27"/>
        <v>1.5007302325581395</v>
      </c>
      <c r="BC128" s="92">
        <f>VLOOKUP(C128,'[1]PM SELL-OUT JUNE 202 SUMMARY'!$D$9:$H$519,4,FALSE)</f>
        <v>1713635</v>
      </c>
      <c r="BD128" s="92">
        <f>VLOOKUP(C128,'[1]PM SELL-OUT JUNE 202 SUMMARY'!$D$9:$H$519,5,FALSE)</f>
        <v>2050000</v>
      </c>
      <c r="BE128" s="93">
        <f t="shared" si="22"/>
        <v>0.83591951219512195</v>
      </c>
      <c r="BF128" s="113">
        <f t="shared" si="28"/>
        <v>10259160</v>
      </c>
      <c r="BG128" s="114">
        <f t="shared" si="32"/>
        <v>3419720</v>
      </c>
      <c r="BH128" s="115">
        <f t="shared" si="29"/>
        <v>13349320</v>
      </c>
      <c r="BI128" s="110">
        <f t="shared" si="33"/>
        <v>2224886.6666666665</v>
      </c>
      <c r="BJ128" s="115"/>
      <c r="BK128" s="110"/>
      <c r="BL128" s="117">
        <f t="shared" si="25"/>
        <v>2075508.9710958505</v>
      </c>
      <c r="BM128" s="118">
        <v>2050000</v>
      </c>
      <c r="BN128" s="119"/>
      <c r="BO128" s="127">
        <v>1655935</v>
      </c>
      <c r="BP128" s="121">
        <f t="shared" si="26"/>
        <v>2.3203367422790777E-2</v>
      </c>
      <c r="BQ128" s="161"/>
      <c r="BR128" s="123"/>
      <c r="BS128" s="124" t="e">
        <f t="shared" si="30"/>
        <v>#DIV/0!</v>
      </c>
      <c r="BT128" s="165">
        <f t="shared" si="31"/>
        <v>2344012.6594406292</v>
      </c>
    </row>
    <row r="129" spans="1:73" s="128" customFormat="1">
      <c r="A129" s="105" t="s">
        <v>66</v>
      </c>
      <c r="B129" s="105"/>
      <c r="C129" s="162" t="s">
        <v>175</v>
      </c>
      <c r="D129" s="107"/>
      <c r="E129" s="107"/>
      <c r="F129" s="108"/>
      <c r="G129" s="107">
        <v>141065</v>
      </c>
      <c r="H129" s="107">
        <v>450000</v>
      </c>
      <c r="I129" s="108">
        <v>0.3134777777777778</v>
      </c>
      <c r="J129" s="107">
        <v>145170</v>
      </c>
      <c r="K129" s="107">
        <v>500000</v>
      </c>
      <c r="L129" s="108">
        <v>0.29034000000000004</v>
      </c>
      <c r="M129" s="107">
        <v>726250</v>
      </c>
      <c r="N129" s="107">
        <v>700000</v>
      </c>
      <c r="O129" s="109">
        <v>1.0375000000000001</v>
      </c>
      <c r="P129" s="110">
        <v>512400</v>
      </c>
      <c r="Q129" s="110">
        <v>700000</v>
      </c>
      <c r="R129" s="109">
        <v>0.7320000000000001</v>
      </c>
      <c r="S129" s="110">
        <v>622195</v>
      </c>
      <c r="T129" s="110">
        <v>600000</v>
      </c>
      <c r="U129" s="109">
        <v>1.0369916666666668</v>
      </c>
      <c r="V129" s="110">
        <v>471795</v>
      </c>
      <c r="W129" s="110">
        <v>600000</v>
      </c>
      <c r="X129" s="109">
        <v>0.78632500000000005</v>
      </c>
      <c r="Y129" s="110">
        <v>143265</v>
      </c>
      <c r="Z129" s="110">
        <v>600000</v>
      </c>
      <c r="AA129" s="109">
        <v>0.23877500000000002</v>
      </c>
      <c r="AB129" s="110">
        <v>209560</v>
      </c>
      <c r="AC129" s="110">
        <v>500000</v>
      </c>
      <c r="AD129" s="109">
        <v>0.41912000000000005</v>
      </c>
      <c r="AE129" s="110">
        <v>162765</v>
      </c>
      <c r="AF129" s="110">
        <v>500000</v>
      </c>
      <c r="AG129" s="109">
        <v>0.32553000000000004</v>
      </c>
      <c r="AH129" s="110">
        <v>194860</v>
      </c>
      <c r="AI129" s="110">
        <v>500000</v>
      </c>
      <c r="AJ129" s="109">
        <v>0.38972000000000001</v>
      </c>
      <c r="AK129" s="110">
        <v>207965</v>
      </c>
      <c r="AL129" s="110">
        <v>500000</v>
      </c>
      <c r="AM129" s="109">
        <v>0.41593000000000002</v>
      </c>
      <c r="AN129" s="110">
        <v>156765</v>
      </c>
      <c r="AO129" s="110">
        <v>550000</v>
      </c>
      <c r="AP129" s="109">
        <v>0.28502727272727274</v>
      </c>
      <c r="AQ129" s="110">
        <v>212780</v>
      </c>
      <c r="AR129" s="110">
        <v>550000</v>
      </c>
      <c r="AS129" s="109">
        <v>0.38687272727272726</v>
      </c>
      <c r="AT129" s="110">
        <v>0</v>
      </c>
      <c r="AU129" s="110">
        <v>266000</v>
      </c>
      <c r="AV129" s="109">
        <v>0</v>
      </c>
      <c r="AW129" s="111"/>
      <c r="AX129" s="111"/>
      <c r="AY129" s="112" t="e">
        <v>#DIV/0!</v>
      </c>
      <c r="AZ129" s="111">
        <v>324940</v>
      </c>
      <c r="BA129" s="111">
        <v>550000</v>
      </c>
      <c r="BB129" s="112">
        <f t="shared" si="27"/>
        <v>0.59079999999999999</v>
      </c>
      <c r="BC129" s="92">
        <f>VLOOKUP(C129,'[1]PM SELL-OUT JUNE 202 SUMMARY'!$D$9:$H$519,4,FALSE)</f>
        <v>0</v>
      </c>
      <c r="BD129" s="92">
        <f>VLOOKUP(C129,'[1]PM SELL-OUT JUNE 202 SUMMARY'!$D$9:$H$519,5,FALSE)</f>
        <v>550000</v>
      </c>
      <c r="BE129" s="93">
        <f t="shared" si="22"/>
        <v>0</v>
      </c>
      <c r="BF129" s="113">
        <f t="shared" si="28"/>
        <v>324940</v>
      </c>
      <c r="BG129" s="114">
        <f t="shared" si="32"/>
        <v>108313.33333333333</v>
      </c>
      <c r="BH129" s="115">
        <f t="shared" si="29"/>
        <v>902450</v>
      </c>
      <c r="BI129" s="110">
        <f t="shared" si="33"/>
        <v>150408.33333333334</v>
      </c>
      <c r="BJ129" s="116"/>
      <c r="BK129" s="107"/>
      <c r="BL129" s="117">
        <f t="shared" si="25"/>
        <v>591336.46853177622</v>
      </c>
      <c r="BM129" s="118"/>
      <c r="BN129" s="119"/>
      <c r="BO129" s="120">
        <v>471795</v>
      </c>
      <c r="BP129" s="121">
        <f t="shared" si="26"/>
        <v>6.6109072718648831E-3</v>
      </c>
      <c r="BQ129" s="161"/>
      <c r="BR129" s="123"/>
      <c r="BS129" s="124" t="e">
        <f t="shared" si="30"/>
        <v>#DIV/0!</v>
      </c>
      <c r="BT129" s="165">
        <f t="shared" si="31"/>
        <v>330463.28379961074</v>
      </c>
    </row>
    <row r="130" spans="1:73" s="128" customFormat="1">
      <c r="A130" s="105" t="s">
        <v>66</v>
      </c>
      <c r="B130" s="105"/>
      <c r="C130" s="162" t="s">
        <v>176</v>
      </c>
      <c r="D130" s="107"/>
      <c r="E130" s="107">
        <v>450000</v>
      </c>
      <c r="F130" s="108"/>
      <c r="G130" s="107"/>
      <c r="H130" s="107">
        <v>500000</v>
      </c>
      <c r="I130" s="108">
        <v>0</v>
      </c>
      <c r="J130" s="107"/>
      <c r="K130" s="107">
        <v>500000</v>
      </c>
      <c r="L130" s="108">
        <v>0</v>
      </c>
      <c r="M130" s="107"/>
      <c r="N130" s="107">
        <v>700000</v>
      </c>
      <c r="O130" s="109">
        <v>0</v>
      </c>
      <c r="P130" s="110"/>
      <c r="Q130" s="110"/>
      <c r="R130" s="109" t="e">
        <v>#DIV/0!</v>
      </c>
      <c r="S130" s="110"/>
      <c r="T130" s="110"/>
      <c r="U130" s="109" t="e">
        <v>#DIV/0!</v>
      </c>
      <c r="V130" s="110"/>
      <c r="W130" s="110"/>
      <c r="X130" s="109" t="e">
        <v>#DIV/0!</v>
      </c>
      <c r="Y130" s="110"/>
      <c r="Z130" s="110"/>
      <c r="AA130" s="109" t="e">
        <v>#DIV/0!</v>
      </c>
      <c r="AB130" s="110"/>
      <c r="AC130" s="110"/>
      <c r="AD130" s="109" t="e">
        <v>#DIV/0!</v>
      </c>
      <c r="AE130" s="110"/>
      <c r="AF130" s="110"/>
      <c r="AG130" s="109" t="e">
        <v>#DIV/0!</v>
      </c>
      <c r="AH130" s="110">
        <v>0</v>
      </c>
      <c r="AI130" s="110">
        <v>403333</v>
      </c>
      <c r="AJ130" s="109">
        <v>0</v>
      </c>
      <c r="AK130" s="110"/>
      <c r="AL130" s="110"/>
      <c r="AM130" s="109" t="e">
        <v>#DIV/0!</v>
      </c>
      <c r="AN130" s="110"/>
      <c r="AO130" s="110"/>
      <c r="AP130" s="109" t="e">
        <v>#DIV/0!</v>
      </c>
      <c r="AQ130" s="110"/>
      <c r="AR130" s="110"/>
      <c r="AS130" s="109" t="e">
        <v>#DIV/0!</v>
      </c>
      <c r="AT130" s="110"/>
      <c r="AU130" s="110"/>
      <c r="AV130" s="109" t="e">
        <v>#DIV/0!</v>
      </c>
      <c r="AW130" s="111"/>
      <c r="AX130" s="111"/>
      <c r="AY130" s="112" t="e">
        <v>#DIV/0!</v>
      </c>
      <c r="AZ130" s="111"/>
      <c r="BA130" s="111"/>
      <c r="BB130" s="112" t="e">
        <f t="shared" si="27"/>
        <v>#DIV/0!</v>
      </c>
      <c r="BC130" s="92" t="e">
        <f>VLOOKUP(C130,'[1]PM SELL-OUT JUNE 202 SUMMARY'!$D$9:$H$519,4,FALSE)</f>
        <v>#N/A</v>
      </c>
      <c r="BD130" s="92" t="e">
        <f>VLOOKUP(C130,'[1]PM SELL-OUT JUNE 202 SUMMARY'!$D$9:$H$519,5,FALSE)</f>
        <v>#N/A</v>
      </c>
      <c r="BE130" s="93" t="e">
        <f t="shared" si="22"/>
        <v>#N/A</v>
      </c>
      <c r="BF130" s="113">
        <f t="shared" si="28"/>
        <v>0</v>
      </c>
      <c r="BG130" s="114">
        <f t="shared" si="32"/>
        <v>0</v>
      </c>
      <c r="BH130" s="115">
        <f t="shared" si="29"/>
        <v>0</v>
      </c>
      <c r="BI130" s="110">
        <f t="shared" si="33"/>
        <v>0</v>
      </c>
      <c r="BJ130" s="116"/>
      <c r="BK130" s="107"/>
      <c r="BL130" s="117">
        <f t="shared" si="25"/>
        <v>0</v>
      </c>
      <c r="BM130" s="118"/>
      <c r="BN130" s="119"/>
      <c r="BO130" s="120"/>
      <c r="BP130" s="121">
        <f t="shared" si="26"/>
        <v>0</v>
      </c>
      <c r="BQ130" s="161"/>
      <c r="BR130" s="123"/>
      <c r="BS130" s="124" t="e">
        <f t="shared" si="30"/>
        <v>#DIV/0!</v>
      </c>
      <c r="BT130" s="165">
        <f t="shared" si="31"/>
        <v>0</v>
      </c>
    </row>
    <row r="131" spans="1:73" s="128" customFormat="1">
      <c r="A131" s="126" t="s">
        <v>66</v>
      </c>
      <c r="B131" s="105" t="s">
        <v>85</v>
      </c>
      <c r="C131" s="106" t="s">
        <v>177</v>
      </c>
      <c r="D131" s="110"/>
      <c r="E131" s="110"/>
      <c r="F131" s="109"/>
      <c r="G131" s="110"/>
      <c r="H131" s="110"/>
      <c r="I131" s="109"/>
      <c r="J131" s="110"/>
      <c r="K131" s="110"/>
      <c r="L131" s="109"/>
      <c r="M131" s="110"/>
      <c r="N131" s="110"/>
      <c r="O131" s="109"/>
      <c r="P131" s="110"/>
      <c r="Q131" s="110"/>
      <c r="R131" s="109"/>
      <c r="S131" s="110"/>
      <c r="T131" s="110"/>
      <c r="U131" s="109"/>
      <c r="V131" s="110"/>
      <c r="W131" s="110"/>
      <c r="X131" s="109"/>
      <c r="Y131" s="110"/>
      <c r="Z131" s="110"/>
      <c r="AA131" s="109"/>
      <c r="AB131" s="110"/>
      <c r="AC131" s="110"/>
      <c r="AD131" s="109"/>
      <c r="AE131" s="110"/>
      <c r="AF131" s="110"/>
      <c r="AG131" s="109"/>
      <c r="AH131" s="110">
        <v>0</v>
      </c>
      <c r="AI131" s="110">
        <v>513333</v>
      </c>
      <c r="AJ131" s="109">
        <v>0</v>
      </c>
      <c r="AK131" s="110">
        <v>0</v>
      </c>
      <c r="AL131" s="110">
        <v>550000</v>
      </c>
      <c r="AM131" s="109">
        <v>0</v>
      </c>
      <c r="AN131" s="110">
        <v>280770</v>
      </c>
      <c r="AO131" s="110">
        <v>600000</v>
      </c>
      <c r="AP131" s="109">
        <v>0.46794999999999998</v>
      </c>
      <c r="AQ131" s="110">
        <v>117265</v>
      </c>
      <c r="AR131" s="110">
        <v>600000</v>
      </c>
      <c r="AS131" s="109">
        <v>0.19544166666666668</v>
      </c>
      <c r="AT131" s="110">
        <v>277850</v>
      </c>
      <c r="AU131" s="110">
        <v>600000</v>
      </c>
      <c r="AV131" s="109">
        <v>0.46308333333333335</v>
      </c>
      <c r="AW131" s="111">
        <v>1225190</v>
      </c>
      <c r="AX131" s="111">
        <v>800000</v>
      </c>
      <c r="AY131" s="112">
        <v>1.5314874999999999</v>
      </c>
      <c r="AZ131" s="111">
        <v>899985</v>
      </c>
      <c r="BA131" s="111">
        <v>900000</v>
      </c>
      <c r="BB131" s="112">
        <f t="shared" si="27"/>
        <v>0.99998333333333334</v>
      </c>
      <c r="BC131" s="92">
        <f>VLOOKUP(C131,'[1]PM SELL-OUT JUNE 202 SUMMARY'!$D$9:$H$519,4,FALSE)</f>
        <v>102985</v>
      </c>
      <c r="BD131" s="92">
        <f>VLOOKUP(C131,'[1]PM SELL-OUT JUNE 202 SUMMARY'!$D$9:$H$519,5,FALSE)</f>
        <v>800000</v>
      </c>
      <c r="BE131" s="93">
        <f t="shared" si="22"/>
        <v>0.12873124999999999</v>
      </c>
      <c r="BF131" s="113">
        <f t="shared" si="28"/>
        <v>2403025</v>
      </c>
      <c r="BG131" s="114">
        <f t="shared" si="32"/>
        <v>801008.33333333337</v>
      </c>
      <c r="BH131" s="115">
        <f t="shared" si="29"/>
        <v>2801060</v>
      </c>
      <c r="BI131" s="110">
        <f t="shared" si="33"/>
        <v>466843.33333333331</v>
      </c>
      <c r="BJ131" s="115"/>
      <c r="BK131" s="110"/>
      <c r="BL131" s="117">
        <f t="shared" si="25"/>
        <v>0</v>
      </c>
      <c r="BM131" s="118">
        <v>700000</v>
      </c>
      <c r="BN131" s="119"/>
      <c r="BO131" s="127"/>
      <c r="BP131" s="121">
        <f t="shared" si="26"/>
        <v>0</v>
      </c>
      <c r="BQ131" s="161"/>
      <c r="BR131" s="123"/>
      <c r="BS131" s="124" t="e">
        <f t="shared" si="30"/>
        <v>#DIV/0!</v>
      </c>
      <c r="BT131" s="165">
        <f t="shared" si="31"/>
        <v>422617.22222222225</v>
      </c>
    </row>
    <row r="132" spans="1:73" s="128" customFormat="1">
      <c r="A132" s="126" t="s">
        <v>66</v>
      </c>
      <c r="B132" s="105" t="s">
        <v>85</v>
      </c>
      <c r="C132" s="106" t="s">
        <v>178</v>
      </c>
      <c r="D132" s="110">
        <v>1038600</v>
      </c>
      <c r="E132" s="110">
        <v>1900000</v>
      </c>
      <c r="F132" s="109"/>
      <c r="G132" s="110">
        <v>1344345</v>
      </c>
      <c r="H132" s="110">
        <v>1700000</v>
      </c>
      <c r="I132" s="109">
        <v>0.79079117647058816</v>
      </c>
      <c r="J132" s="110">
        <v>2410105</v>
      </c>
      <c r="K132" s="110">
        <v>1700000</v>
      </c>
      <c r="L132" s="109">
        <v>1.4177088235294117</v>
      </c>
      <c r="M132" s="110">
        <v>5365810</v>
      </c>
      <c r="N132" s="110">
        <v>2000000</v>
      </c>
      <c r="O132" s="109">
        <v>2.6829049999999999</v>
      </c>
      <c r="P132" s="110">
        <v>3747070</v>
      </c>
      <c r="Q132" s="110">
        <v>2300000</v>
      </c>
      <c r="R132" s="109">
        <v>1.6291608695652173</v>
      </c>
      <c r="S132" s="110">
        <v>2165000</v>
      </c>
      <c r="T132" s="110">
        <v>2450000</v>
      </c>
      <c r="U132" s="109">
        <v>0.88367346938775515</v>
      </c>
      <c r="V132" s="110">
        <v>2080805</v>
      </c>
      <c r="W132" s="110">
        <v>2450000</v>
      </c>
      <c r="X132" s="109">
        <v>0.84930816326530612</v>
      </c>
      <c r="Y132" s="110">
        <v>2626570</v>
      </c>
      <c r="Z132" s="110">
        <v>2350000</v>
      </c>
      <c r="AA132" s="109">
        <v>1.1176893617021277</v>
      </c>
      <c r="AB132" s="110">
        <v>1862695</v>
      </c>
      <c r="AC132" s="110">
        <v>2350000</v>
      </c>
      <c r="AD132" s="109">
        <v>0.79263617021276611</v>
      </c>
      <c r="AE132" s="110">
        <v>2023615</v>
      </c>
      <c r="AF132" s="110">
        <v>2000000</v>
      </c>
      <c r="AG132" s="109">
        <v>1.0118075</v>
      </c>
      <c r="AH132" s="110">
        <v>2014795</v>
      </c>
      <c r="AI132" s="110">
        <v>1950000</v>
      </c>
      <c r="AJ132" s="109">
        <v>1.0332282051282051</v>
      </c>
      <c r="AK132" s="110">
        <v>1431365</v>
      </c>
      <c r="AL132" s="110">
        <v>2200000</v>
      </c>
      <c r="AM132" s="109">
        <v>0.65062045454545459</v>
      </c>
      <c r="AN132" s="110">
        <v>1454575</v>
      </c>
      <c r="AO132" s="110">
        <v>2050000</v>
      </c>
      <c r="AP132" s="109">
        <v>0.7095487804878049</v>
      </c>
      <c r="AQ132" s="110">
        <v>1309835</v>
      </c>
      <c r="AR132" s="110">
        <v>2000000</v>
      </c>
      <c r="AS132" s="109">
        <v>0.65491750000000004</v>
      </c>
      <c r="AT132" s="110">
        <v>2885045</v>
      </c>
      <c r="AU132" s="110">
        <v>2000000</v>
      </c>
      <c r="AV132" s="109">
        <v>1.4425224999999999</v>
      </c>
      <c r="AW132" s="111">
        <v>5087555</v>
      </c>
      <c r="AX132" s="111">
        <v>2200000</v>
      </c>
      <c r="AY132" s="112">
        <v>2.3125249999999999</v>
      </c>
      <c r="AZ132" s="111">
        <v>3319875</v>
      </c>
      <c r="BA132" s="111">
        <v>2500000</v>
      </c>
      <c r="BB132" s="112">
        <f t="shared" si="27"/>
        <v>1.32795</v>
      </c>
      <c r="BC132" s="92">
        <f>VLOOKUP(C132,'[1]PM SELL-OUT JUNE 202 SUMMARY'!$D$9:$H$519,4,FALSE)</f>
        <v>2553800</v>
      </c>
      <c r="BD132" s="92">
        <f>VLOOKUP(C132,'[1]PM SELL-OUT JUNE 202 SUMMARY'!$D$9:$H$519,5,FALSE)</f>
        <v>2400000</v>
      </c>
      <c r="BE132" s="93">
        <f t="shared" si="22"/>
        <v>1.0640833333333333</v>
      </c>
      <c r="BF132" s="113">
        <f t="shared" si="28"/>
        <v>11292475</v>
      </c>
      <c r="BG132" s="114">
        <f t="shared" si="32"/>
        <v>3764158.3333333335</v>
      </c>
      <c r="BH132" s="115">
        <f t="shared" si="29"/>
        <v>15488250</v>
      </c>
      <c r="BI132" s="110">
        <f t="shared" si="33"/>
        <v>2581375</v>
      </c>
      <c r="BJ132" s="115"/>
      <c r="BK132" s="110"/>
      <c r="BL132" s="117">
        <f t="shared" si="25"/>
        <v>2608030.7769333343</v>
      </c>
      <c r="BM132" s="118">
        <v>2400000</v>
      </c>
      <c r="BN132" s="119"/>
      <c r="BO132" s="127">
        <v>2080805</v>
      </c>
      <c r="BP132" s="121">
        <f t="shared" si="26"/>
        <v>2.9156750083898317E-2</v>
      </c>
      <c r="BQ132" s="161"/>
      <c r="BR132" s="123"/>
      <c r="BS132" s="124" t="e">
        <f t="shared" si="30"/>
        <v>#DIV/0!</v>
      </c>
      <c r="BT132" s="165">
        <f t="shared" si="31"/>
        <v>2758592.2775666672</v>
      </c>
    </row>
    <row r="133" spans="1:73" s="128" customFormat="1">
      <c r="A133" s="105" t="s">
        <v>66</v>
      </c>
      <c r="B133" s="105" t="s">
        <v>85</v>
      </c>
      <c r="C133" s="106" t="s">
        <v>179</v>
      </c>
      <c r="D133" s="107">
        <v>0</v>
      </c>
      <c r="E133" s="107">
        <v>72581</v>
      </c>
      <c r="F133" s="108"/>
      <c r="G133" s="107">
        <v>740400</v>
      </c>
      <c r="H133" s="107">
        <v>550000</v>
      </c>
      <c r="I133" s="108">
        <v>1.3461818181818181</v>
      </c>
      <c r="J133" s="107">
        <v>771085</v>
      </c>
      <c r="K133" s="107">
        <v>550000</v>
      </c>
      <c r="L133" s="108">
        <v>1.4019727272727274</v>
      </c>
      <c r="M133" s="107">
        <v>2527525</v>
      </c>
      <c r="N133" s="107">
        <v>700000</v>
      </c>
      <c r="O133" s="109">
        <v>3.6107499999999999</v>
      </c>
      <c r="P133" s="110">
        <v>1853420</v>
      </c>
      <c r="Q133" s="110">
        <v>1000000</v>
      </c>
      <c r="R133" s="109">
        <v>1.8534200000000001</v>
      </c>
      <c r="S133" s="110">
        <v>1370420</v>
      </c>
      <c r="T133" s="110">
        <v>1050000</v>
      </c>
      <c r="U133" s="109">
        <v>1.3051619047619047</v>
      </c>
      <c r="V133" s="110">
        <v>1416440</v>
      </c>
      <c r="W133" s="110">
        <v>1150000</v>
      </c>
      <c r="X133" s="109">
        <v>1.2316869565217392</v>
      </c>
      <c r="Y133" s="110">
        <v>992460</v>
      </c>
      <c r="Z133" s="110">
        <v>1150000</v>
      </c>
      <c r="AA133" s="109">
        <v>0.86300869565217386</v>
      </c>
      <c r="AB133" s="110">
        <v>346555</v>
      </c>
      <c r="AC133" s="110">
        <v>1150000</v>
      </c>
      <c r="AD133" s="109">
        <v>0.30135217391304348</v>
      </c>
      <c r="AE133" s="110">
        <v>0</v>
      </c>
      <c r="AF133" s="110">
        <v>950000</v>
      </c>
      <c r="AG133" s="109">
        <v>0</v>
      </c>
      <c r="AH133" s="110">
        <v>691110</v>
      </c>
      <c r="AI133" s="110">
        <v>900000</v>
      </c>
      <c r="AJ133" s="109">
        <v>0.76790000000000003</v>
      </c>
      <c r="AK133" s="110">
        <v>658010</v>
      </c>
      <c r="AL133" s="110">
        <v>900000</v>
      </c>
      <c r="AM133" s="109">
        <v>0.73112222222222234</v>
      </c>
      <c r="AN133" s="110">
        <v>101585</v>
      </c>
      <c r="AO133" s="110">
        <v>900000</v>
      </c>
      <c r="AP133" s="109">
        <v>0.11287222222222222</v>
      </c>
      <c r="AQ133" s="110">
        <v>411545</v>
      </c>
      <c r="AR133" s="110">
        <v>800000</v>
      </c>
      <c r="AS133" s="109">
        <v>0.51443125000000001</v>
      </c>
      <c r="AT133" s="110">
        <v>800195</v>
      </c>
      <c r="AU133" s="110">
        <v>800000</v>
      </c>
      <c r="AV133" s="109">
        <v>1.0002437500000001</v>
      </c>
      <c r="AW133" s="111">
        <v>3224575</v>
      </c>
      <c r="AX133" s="111">
        <v>900000</v>
      </c>
      <c r="AY133" s="112">
        <v>3.5828611111111113</v>
      </c>
      <c r="AZ133" s="111">
        <v>2266290</v>
      </c>
      <c r="BA133" s="111">
        <v>1100000</v>
      </c>
      <c r="BB133" s="112">
        <f t="shared" si="27"/>
        <v>2.0602636363636364</v>
      </c>
      <c r="BC133" s="92">
        <f>VLOOKUP(C133,'[1]PM SELL-OUT JUNE 202 SUMMARY'!$D$9:$H$519,4,FALSE)</f>
        <v>723785</v>
      </c>
      <c r="BD133" s="92">
        <f>VLOOKUP(C133,'[1]PM SELL-OUT JUNE 202 SUMMARY'!$D$9:$H$519,5,FALSE)</f>
        <v>1150000</v>
      </c>
      <c r="BE133" s="93">
        <f t="shared" ref="BE133:BE196" si="34">BC133/BD133</f>
        <v>0.62937826086956516</v>
      </c>
      <c r="BF133" s="113">
        <f t="shared" si="28"/>
        <v>6291060</v>
      </c>
      <c r="BG133" s="114">
        <f t="shared" si="32"/>
        <v>2097020</v>
      </c>
      <c r="BH133" s="115">
        <f t="shared" si="29"/>
        <v>7462200</v>
      </c>
      <c r="BI133" s="110">
        <f t="shared" si="33"/>
        <v>1243700</v>
      </c>
      <c r="BJ133" s="116"/>
      <c r="BK133" s="107"/>
      <c r="BL133" s="117">
        <f t="shared" si="25"/>
        <v>1775331.7171380559</v>
      </c>
      <c r="BM133" s="118">
        <v>1050000</v>
      </c>
      <c r="BN133" s="119"/>
      <c r="BO133" s="120">
        <v>1416440</v>
      </c>
      <c r="BP133" s="121">
        <f t="shared" si="26"/>
        <v>1.9847504734387383E-2</v>
      </c>
      <c r="BQ133" s="161"/>
      <c r="BR133" s="123"/>
      <c r="BS133" s="124" t="e">
        <f t="shared" si="30"/>
        <v>#DIV/0!</v>
      </c>
      <c r="BT133" s="165">
        <f t="shared" si="31"/>
        <v>1633122.9292845139</v>
      </c>
    </row>
    <row r="134" spans="1:73" s="128" customFormat="1">
      <c r="A134" s="105" t="s">
        <v>66</v>
      </c>
      <c r="B134" s="105"/>
      <c r="C134" s="106" t="s">
        <v>180</v>
      </c>
      <c r="D134" s="107"/>
      <c r="E134" s="107"/>
      <c r="F134" s="108"/>
      <c r="G134" s="107"/>
      <c r="H134" s="107"/>
      <c r="I134" s="108"/>
      <c r="J134" s="107"/>
      <c r="K134" s="107"/>
      <c r="L134" s="108"/>
      <c r="M134" s="107"/>
      <c r="N134" s="107"/>
      <c r="O134" s="109"/>
      <c r="P134" s="110"/>
      <c r="Q134" s="110"/>
      <c r="R134" s="109"/>
      <c r="S134" s="110"/>
      <c r="T134" s="110"/>
      <c r="U134" s="109"/>
      <c r="V134" s="110"/>
      <c r="W134" s="110"/>
      <c r="X134" s="109"/>
      <c r="Y134" s="110">
        <v>576345</v>
      </c>
      <c r="Z134" s="110">
        <v>550000</v>
      </c>
      <c r="AA134" s="109">
        <v>1.0479000000000001</v>
      </c>
      <c r="AB134" s="110">
        <v>426005</v>
      </c>
      <c r="AC134" s="110">
        <v>550000</v>
      </c>
      <c r="AD134" s="109">
        <v>0.7745545454545455</v>
      </c>
      <c r="AE134" s="110">
        <v>418410</v>
      </c>
      <c r="AF134" s="110">
        <v>550000</v>
      </c>
      <c r="AG134" s="109">
        <v>0.7607454545454545</v>
      </c>
      <c r="AH134" s="110">
        <v>760855</v>
      </c>
      <c r="AI134" s="110">
        <v>550000</v>
      </c>
      <c r="AJ134" s="109">
        <v>1.3833727272727272</v>
      </c>
      <c r="AK134" s="110">
        <v>898760</v>
      </c>
      <c r="AL134" s="110">
        <v>550000</v>
      </c>
      <c r="AM134" s="109">
        <v>1.634109090909091</v>
      </c>
      <c r="AN134" s="110">
        <v>643415</v>
      </c>
      <c r="AO134" s="110">
        <v>550000</v>
      </c>
      <c r="AP134" s="109">
        <v>1.1698454545454546</v>
      </c>
      <c r="AQ134" s="110">
        <v>185970</v>
      </c>
      <c r="AR134" s="110">
        <v>600000</v>
      </c>
      <c r="AS134" s="109">
        <v>0.30995</v>
      </c>
      <c r="AT134" s="110"/>
      <c r="AU134" s="110"/>
      <c r="AV134" s="109" t="e">
        <v>#DIV/0!</v>
      </c>
      <c r="AW134" s="111"/>
      <c r="AX134" s="111"/>
      <c r="AY134" s="112" t="e">
        <v>#DIV/0!</v>
      </c>
      <c r="AZ134" s="111"/>
      <c r="BA134" s="111"/>
      <c r="BB134" s="112" t="e">
        <f t="shared" si="27"/>
        <v>#DIV/0!</v>
      </c>
      <c r="BC134" s="92">
        <f>VLOOKUP(C134,'[1]PM SELL-OUT JUNE 202 SUMMARY'!$D$9:$H$519,4,FALSE)</f>
        <v>452955</v>
      </c>
      <c r="BD134" s="92">
        <f>VLOOKUP(C134,'[1]PM SELL-OUT JUNE 202 SUMMARY'!$D$9:$H$519,5,FALSE)</f>
        <v>560000</v>
      </c>
      <c r="BE134" s="93">
        <f t="shared" si="34"/>
        <v>0.8088482142857143</v>
      </c>
      <c r="BF134" s="113">
        <f t="shared" si="28"/>
        <v>0</v>
      </c>
      <c r="BG134" s="114">
        <f t="shared" si="32"/>
        <v>0</v>
      </c>
      <c r="BH134" s="115">
        <f t="shared" si="29"/>
        <v>1728145</v>
      </c>
      <c r="BI134" s="110">
        <f t="shared" si="33"/>
        <v>288024.16666666669</v>
      </c>
      <c r="BJ134" s="150"/>
      <c r="BK134" s="107"/>
      <c r="BL134" s="117">
        <f t="shared" si="25"/>
        <v>0</v>
      </c>
      <c r="BM134" s="118">
        <v>600000</v>
      </c>
      <c r="BN134" s="119"/>
      <c r="BO134" s="120"/>
      <c r="BP134" s="121">
        <f t="shared" si="26"/>
        <v>0</v>
      </c>
      <c r="BQ134" s="161"/>
      <c r="BR134" s="123"/>
      <c r="BS134" s="124" t="e">
        <f t="shared" si="30"/>
        <v>#DIV/0!</v>
      </c>
      <c r="BT134" s="165">
        <f t="shared" si="31"/>
        <v>96008.055555555562</v>
      </c>
    </row>
    <row r="135" spans="1:73" s="128" customFormat="1">
      <c r="A135" s="126" t="s">
        <v>66</v>
      </c>
      <c r="B135" s="105" t="s">
        <v>85</v>
      </c>
      <c r="C135" s="106" t="s">
        <v>181</v>
      </c>
      <c r="D135" s="110"/>
      <c r="E135" s="110"/>
      <c r="F135" s="109"/>
      <c r="G135" s="110"/>
      <c r="H135" s="110"/>
      <c r="I135" s="109"/>
      <c r="J135" s="110"/>
      <c r="K135" s="110"/>
      <c r="L135" s="109"/>
      <c r="M135" s="110"/>
      <c r="N135" s="110"/>
      <c r="O135" s="109" t="e">
        <v>#DIV/0!</v>
      </c>
      <c r="P135" s="110"/>
      <c r="Q135" s="110"/>
      <c r="R135" s="109" t="e">
        <v>#DIV/0!</v>
      </c>
      <c r="S135" s="110"/>
      <c r="T135" s="110"/>
      <c r="U135" s="109" t="e">
        <v>#DIV/0!</v>
      </c>
      <c r="V135" s="110"/>
      <c r="W135" s="110"/>
      <c r="X135" s="109" t="e">
        <v>#DIV/0!</v>
      </c>
      <c r="Y135" s="110"/>
      <c r="Z135" s="110"/>
      <c r="AA135" s="109" t="e">
        <v>#DIV/0!</v>
      </c>
      <c r="AB135" s="110"/>
      <c r="AC135" s="110"/>
      <c r="AD135" s="109" t="e">
        <v>#DIV/0!</v>
      </c>
      <c r="AE135" s="110"/>
      <c r="AF135" s="110"/>
      <c r="AG135" s="109" t="e">
        <v>#DIV/0!</v>
      </c>
      <c r="AH135" s="110"/>
      <c r="AI135" s="110"/>
      <c r="AJ135" s="109" t="e">
        <v>#DIV/0!</v>
      </c>
      <c r="AK135" s="110"/>
      <c r="AL135" s="110"/>
      <c r="AM135" s="109" t="e">
        <v>#DIV/0!</v>
      </c>
      <c r="AN135" s="110"/>
      <c r="AO135" s="110"/>
      <c r="AP135" s="109" t="e">
        <v>#DIV/0!</v>
      </c>
      <c r="AQ135" s="110">
        <v>25390</v>
      </c>
      <c r="AR135" s="110">
        <v>300000</v>
      </c>
      <c r="AS135" s="109">
        <v>8.4633333333333338E-2</v>
      </c>
      <c r="AT135" s="110">
        <v>532200</v>
      </c>
      <c r="AU135" s="110">
        <v>600000</v>
      </c>
      <c r="AV135" s="109">
        <v>0.88700000000000001</v>
      </c>
      <c r="AW135" s="111">
        <v>1741550</v>
      </c>
      <c r="AX135" s="111">
        <v>750000</v>
      </c>
      <c r="AY135" s="112">
        <v>2.3220666666666667</v>
      </c>
      <c r="AZ135" s="111">
        <v>1519455</v>
      </c>
      <c r="BA135" s="111">
        <v>1050000</v>
      </c>
      <c r="BB135" s="112">
        <f t="shared" si="27"/>
        <v>1.4471000000000001</v>
      </c>
      <c r="BC135" s="92">
        <f>VLOOKUP(C135,'[1]PM SELL-OUT JUNE 202 SUMMARY'!$D$9:$H$519,4,FALSE)</f>
        <v>762070</v>
      </c>
      <c r="BD135" s="92">
        <f>VLOOKUP(C135,'[1]PM SELL-OUT JUNE 202 SUMMARY'!$D$9:$H$519,5,FALSE)</f>
        <v>1100000</v>
      </c>
      <c r="BE135" s="93">
        <f t="shared" si="34"/>
        <v>0.69279090909090912</v>
      </c>
      <c r="BF135" s="113">
        <f t="shared" si="28"/>
        <v>3793205</v>
      </c>
      <c r="BG135" s="114">
        <f t="shared" si="32"/>
        <v>1264401.6666666667</v>
      </c>
      <c r="BH135" s="115">
        <f t="shared" si="29"/>
        <v>3818595</v>
      </c>
      <c r="BI135" s="110">
        <f t="shared" si="33"/>
        <v>636432.5</v>
      </c>
      <c r="BJ135" s="115"/>
      <c r="BK135" s="110"/>
      <c r="BL135" s="117">
        <f t="shared" si="25"/>
        <v>0</v>
      </c>
      <c r="BM135" s="118">
        <v>1000000</v>
      </c>
      <c r="BN135" s="119"/>
      <c r="BO135" s="127"/>
      <c r="BP135" s="121">
        <f t="shared" si="26"/>
        <v>0</v>
      </c>
      <c r="BQ135" s="161"/>
      <c r="BR135" s="123"/>
      <c r="BS135" s="124" t="e">
        <f t="shared" si="30"/>
        <v>#DIV/0!</v>
      </c>
      <c r="BT135" s="165">
        <f t="shared" si="31"/>
        <v>633611.38888888888</v>
      </c>
    </row>
    <row r="136" spans="1:73" s="128" customFormat="1">
      <c r="A136" s="126" t="s">
        <v>66</v>
      </c>
      <c r="B136" s="105"/>
      <c r="C136" s="106" t="s">
        <v>182</v>
      </c>
      <c r="D136" s="110"/>
      <c r="E136" s="110"/>
      <c r="F136" s="109"/>
      <c r="G136" s="110"/>
      <c r="H136" s="110"/>
      <c r="I136" s="109"/>
      <c r="J136" s="110"/>
      <c r="K136" s="110"/>
      <c r="L136" s="109"/>
      <c r="M136" s="110"/>
      <c r="N136" s="110"/>
      <c r="O136" s="109"/>
      <c r="P136" s="110"/>
      <c r="Q136" s="110"/>
      <c r="R136" s="109"/>
      <c r="S136" s="110"/>
      <c r="T136" s="110"/>
      <c r="U136" s="109"/>
      <c r="V136" s="110"/>
      <c r="W136" s="110"/>
      <c r="X136" s="109"/>
      <c r="Y136" s="110"/>
      <c r="Z136" s="110"/>
      <c r="AA136" s="109"/>
      <c r="AB136" s="110"/>
      <c r="AC136" s="110"/>
      <c r="AD136" s="109"/>
      <c r="AE136" s="110"/>
      <c r="AF136" s="110"/>
      <c r="AG136" s="109"/>
      <c r="AH136" s="110"/>
      <c r="AI136" s="110"/>
      <c r="AJ136" s="109"/>
      <c r="AK136" s="110">
        <v>383130</v>
      </c>
      <c r="AL136" s="110">
        <v>550000</v>
      </c>
      <c r="AM136" s="109">
        <v>0.6966</v>
      </c>
      <c r="AN136" s="110">
        <v>405330</v>
      </c>
      <c r="AO136" s="110">
        <v>600000</v>
      </c>
      <c r="AP136" s="109">
        <v>0.67554999999999998</v>
      </c>
      <c r="AQ136" s="110">
        <v>113380</v>
      </c>
      <c r="AR136" s="110">
        <v>600000</v>
      </c>
      <c r="AS136" s="109">
        <v>0.18896666666666667</v>
      </c>
      <c r="AT136" s="110">
        <v>618895</v>
      </c>
      <c r="AU136" s="110">
        <v>600000</v>
      </c>
      <c r="AV136" s="109">
        <v>1.0314916666666667</v>
      </c>
      <c r="AW136" s="111">
        <v>1348020</v>
      </c>
      <c r="AX136" s="111">
        <v>800000</v>
      </c>
      <c r="AY136" s="112">
        <v>1.685025</v>
      </c>
      <c r="AZ136" s="111">
        <v>908340</v>
      </c>
      <c r="BA136" s="111">
        <v>800000</v>
      </c>
      <c r="BB136" s="112">
        <f t="shared" si="27"/>
        <v>1.1354249999999999</v>
      </c>
      <c r="BC136" s="92">
        <f>VLOOKUP(C136,'[1]PM SELL-OUT JUNE 202 SUMMARY'!$D$9:$H$519,4,FALSE)</f>
        <v>506095</v>
      </c>
      <c r="BD136" s="92">
        <f>VLOOKUP(C136,'[1]PM SELL-OUT JUNE 202 SUMMARY'!$D$9:$H$519,5,FALSE)</f>
        <v>800000</v>
      </c>
      <c r="BE136" s="93">
        <f t="shared" si="34"/>
        <v>0.63261875000000001</v>
      </c>
      <c r="BF136" s="113">
        <f t="shared" si="28"/>
        <v>2875255</v>
      </c>
      <c r="BG136" s="114">
        <f t="shared" si="32"/>
        <v>958418.33333333337</v>
      </c>
      <c r="BH136" s="115">
        <f t="shared" si="29"/>
        <v>3777095</v>
      </c>
      <c r="BI136" s="110">
        <f t="shared" si="33"/>
        <v>629515.83333333337</v>
      </c>
      <c r="BJ136" s="115"/>
      <c r="BK136" s="110"/>
      <c r="BL136" s="117">
        <f t="shared" si="25"/>
        <v>0</v>
      </c>
      <c r="BM136" s="118">
        <v>800000</v>
      </c>
      <c r="BN136" s="119"/>
      <c r="BO136" s="127"/>
      <c r="BP136" s="121">
        <f t="shared" si="26"/>
        <v>0</v>
      </c>
      <c r="BQ136" s="161"/>
      <c r="BR136" s="123"/>
      <c r="BS136" s="124" t="e">
        <f t="shared" si="30"/>
        <v>#DIV/0!</v>
      </c>
      <c r="BT136" s="165">
        <f t="shared" si="31"/>
        <v>529311.38888888888</v>
      </c>
    </row>
    <row r="137" spans="1:73" s="125" customFormat="1">
      <c r="A137" s="105" t="s">
        <v>36</v>
      </c>
      <c r="B137" s="105" t="s">
        <v>37</v>
      </c>
      <c r="C137" s="106" t="s">
        <v>183</v>
      </c>
      <c r="D137" s="107">
        <v>0</v>
      </c>
      <c r="E137" s="107">
        <v>72581</v>
      </c>
      <c r="F137" s="108"/>
      <c r="G137" s="107"/>
      <c r="H137" s="107"/>
      <c r="I137" s="108"/>
      <c r="J137" s="107"/>
      <c r="K137" s="107"/>
      <c r="L137" s="108"/>
      <c r="M137" s="107"/>
      <c r="N137" s="107"/>
      <c r="O137" s="109" t="e">
        <v>#DIV/0!</v>
      </c>
      <c r="P137" s="110"/>
      <c r="Q137" s="110"/>
      <c r="R137" s="109" t="e">
        <v>#DIV/0!</v>
      </c>
      <c r="S137" s="110"/>
      <c r="T137" s="110"/>
      <c r="U137" s="109" t="e">
        <v>#DIV/0!</v>
      </c>
      <c r="V137" s="110"/>
      <c r="W137" s="110"/>
      <c r="X137" s="109" t="e">
        <v>#DIV/0!</v>
      </c>
      <c r="Y137" s="110"/>
      <c r="Z137" s="110"/>
      <c r="AA137" s="109" t="e">
        <v>#DIV/0!</v>
      </c>
      <c r="AB137" s="110"/>
      <c r="AC137" s="110"/>
      <c r="AD137" s="109" t="e">
        <v>#DIV/0!</v>
      </c>
      <c r="AE137" s="110"/>
      <c r="AF137" s="110"/>
      <c r="AG137" s="109" t="e">
        <v>#DIV/0!</v>
      </c>
      <c r="AH137" s="110"/>
      <c r="AI137" s="110"/>
      <c r="AJ137" s="109" t="e">
        <v>#DIV/0!</v>
      </c>
      <c r="AK137" s="110"/>
      <c r="AL137" s="110"/>
      <c r="AM137" s="109" t="e">
        <v>#DIV/0!</v>
      </c>
      <c r="AN137" s="110"/>
      <c r="AO137" s="110"/>
      <c r="AP137" s="109" t="e">
        <v>#DIV/0!</v>
      </c>
      <c r="AQ137" s="110"/>
      <c r="AR137" s="110"/>
      <c r="AS137" s="109" t="e">
        <v>#DIV/0!</v>
      </c>
      <c r="AT137" s="110"/>
      <c r="AU137" s="110"/>
      <c r="AV137" s="109" t="e">
        <v>#DIV/0!</v>
      </c>
      <c r="AW137" s="111"/>
      <c r="AX137" s="111"/>
      <c r="AY137" s="112" t="e">
        <v>#DIV/0!</v>
      </c>
      <c r="AZ137" s="111"/>
      <c r="BA137" s="111"/>
      <c r="BB137" s="112" t="e">
        <f t="shared" si="27"/>
        <v>#DIV/0!</v>
      </c>
      <c r="BC137" s="92" t="e">
        <f>VLOOKUP(C137,'[1]PM SELL-OUT JUNE 202 SUMMARY'!$D$9:$H$519,4,FALSE)</f>
        <v>#N/A</v>
      </c>
      <c r="BD137" s="92" t="e">
        <f>VLOOKUP(C137,'[1]PM SELL-OUT JUNE 202 SUMMARY'!$D$9:$H$519,5,FALSE)</f>
        <v>#N/A</v>
      </c>
      <c r="BE137" s="93" t="e">
        <f t="shared" si="34"/>
        <v>#N/A</v>
      </c>
      <c r="BF137" s="113">
        <f t="shared" si="28"/>
        <v>0</v>
      </c>
      <c r="BG137" s="114">
        <f t="shared" si="32"/>
        <v>0</v>
      </c>
      <c r="BH137" s="115">
        <f t="shared" si="29"/>
        <v>0</v>
      </c>
      <c r="BI137" s="110">
        <f t="shared" si="33"/>
        <v>0</v>
      </c>
      <c r="BJ137" s="150"/>
      <c r="BK137" s="107"/>
      <c r="BL137" s="117">
        <f t="shared" si="25"/>
        <v>0</v>
      </c>
      <c r="BM137" s="118"/>
      <c r="BN137" s="119"/>
      <c r="BO137" s="120"/>
      <c r="BP137" s="121">
        <f t="shared" si="26"/>
        <v>0</v>
      </c>
      <c r="BQ137" s="161"/>
      <c r="BR137" s="123"/>
      <c r="BS137" s="124" t="e">
        <f t="shared" si="30"/>
        <v>#DIV/0!</v>
      </c>
      <c r="BT137" s="165">
        <f t="shared" si="31"/>
        <v>0</v>
      </c>
    </row>
    <row r="138" spans="1:73" s="125" customFormat="1">
      <c r="A138" s="105" t="s">
        <v>184</v>
      </c>
      <c r="B138" s="105"/>
      <c r="C138" s="162" t="s">
        <v>185</v>
      </c>
      <c r="D138" s="107"/>
      <c r="E138" s="107"/>
      <c r="F138" s="108"/>
      <c r="G138" s="107"/>
      <c r="H138" s="107"/>
      <c r="I138" s="108"/>
      <c r="J138" s="107"/>
      <c r="K138" s="107"/>
      <c r="L138" s="108"/>
      <c r="M138" s="107"/>
      <c r="N138" s="107"/>
      <c r="O138" s="109"/>
      <c r="P138" s="110"/>
      <c r="Q138" s="110"/>
      <c r="R138" s="109"/>
      <c r="S138" s="110"/>
      <c r="T138" s="110"/>
      <c r="U138" s="109"/>
      <c r="V138" s="110">
        <v>40890</v>
      </c>
      <c r="W138" s="110">
        <v>338709</v>
      </c>
      <c r="X138" s="109">
        <v>0.12072309858905433</v>
      </c>
      <c r="Y138" s="110">
        <v>323580</v>
      </c>
      <c r="Z138" s="110">
        <v>500000</v>
      </c>
      <c r="AA138" s="109">
        <v>0.64716000000000007</v>
      </c>
      <c r="AB138" s="110">
        <v>230945</v>
      </c>
      <c r="AC138" s="110">
        <v>500000</v>
      </c>
      <c r="AD138" s="109">
        <v>0.46189000000000002</v>
      </c>
      <c r="AE138" s="110">
        <v>152765</v>
      </c>
      <c r="AF138" s="110">
        <v>500000</v>
      </c>
      <c r="AG138" s="109">
        <v>0.30553000000000002</v>
      </c>
      <c r="AH138" s="110">
        <v>137175</v>
      </c>
      <c r="AI138" s="110">
        <v>500000</v>
      </c>
      <c r="AJ138" s="109">
        <v>0.27435000000000004</v>
      </c>
      <c r="AK138" s="110">
        <v>110860</v>
      </c>
      <c r="AL138" s="110">
        <v>500000</v>
      </c>
      <c r="AM138" s="109">
        <v>0.22172000000000003</v>
      </c>
      <c r="AN138" s="110">
        <v>63085</v>
      </c>
      <c r="AO138" s="110">
        <v>550000</v>
      </c>
      <c r="AP138" s="109">
        <v>0.1147</v>
      </c>
      <c r="AQ138" s="110">
        <v>39690</v>
      </c>
      <c r="AR138" s="110">
        <v>550000</v>
      </c>
      <c r="AS138" s="109">
        <v>7.216363636363636E-2</v>
      </c>
      <c r="AT138" s="110">
        <v>197560</v>
      </c>
      <c r="AU138" s="110">
        <v>283870</v>
      </c>
      <c r="AV138" s="109">
        <v>0.6959523725649065</v>
      </c>
      <c r="AW138" s="111"/>
      <c r="AX138" s="111"/>
      <c r="AY138" s="112" t="e">
        <v>#DIV/0!</v>
      </c>
      <c r="AZ138" s="111"/>
      <c r="BA138" s="111"/>
      <c r="BB138" s="112" t="e">
        <f t="shared" si="27"/>
        <v>#DIV/0!</v>
      </c>
      <c r="BC138" s="92" t="e">
        <f>VLOOKUP(C138,'[1]PM SELL-OUT JUNE 202 SUMMARY'!$D$9:$H$519,4,FALSE)</f>
        <v>#N/A</v>
      </c>
      <c r="BD138" s="92" t="e">
        <f>VLOOKUP(C138,'[1]PM SELL-OUT JUNE 202 SUMMARY'!$D$9:$H$519,5,FALSE)</f>
        <v>#N/A</v>
      </c>
      <c r="BE138" s="93" t="e">
        <f t="shared" si="34"/>
        <v>#N/A</v>
      </c>
      <c r="BF138" s="113">
        <f t="shared" si="28"/>
        <v>197560</v>
      </c>
      <c r="BG138" s="114">
        <f t="shared" si="32"/>
        <v>65853.333333333328</v>
      </c>
      <c r="BH138" s="115">
        <f t="shared" si="29"/>
        <v>411195</v>
      </c>
      <c r="BI138" s="110">
        <f t="shared" si="33"/>
        <v>68532.5</v>
      </c>
      <c r="BJ138" s="116"/>
      <c r="BK138" s="107"/>
      <c r="BL138" s="117">
        <f t="shared" si="25"/>
        <v>51250.539319544143</v>
      </c>
      <c r="BM138" s="118"/>
      <c r="BN138" s="119"/>
      <c r="BO138" s="120">
        <v>40890</v>
      </c>
      <c r="BP138" s="121">
        <f t="shared" si="26"/>
        <v>5.7296071036478779E-4</v>
      </c>
      <c r="BQ138" s="161"/>
      <c r="BR138" s="123"/>
      <c r="BS138" s="124" t="e">
        <f t="shared" si="30"/>
        <v>#DIV/0!</v>
      </c>
      <c r="BT138" s="165">
        <f t="shared" si="31"/>
        <v>56631.593163219368</v>
      </c>
    </row>
    <row r="139" spans="1:73" s="125" customFormat="1">
      <c r="A139" s="126" t="s">
        <v>66</v>
      </c>
      <c r="B139" s="105" t="s">
        <v>85</v>
      </c>
      <c r="C139" s="106" t="s">
        <v>186</v>
      </c>
      <c r="D139" s="110"/>
      <c r="E139" s="110"/>
      <c r="F139" s="109"/>
      <c r="G139" s="110"/>
      <c r="H139" s="110"/>
      <c r="I139" s="109"/>
      <c r="J139" s="110"/>
      <c r="K139" s="110"/>
      <c r="L139" s="109"/>
      <c r="M139" s="110"/>
      <c r="N139" s="110"/>
      <c r="O139" s="109"/>
      <c r="P139" s="110"/>
      <c r="Q139" s="110"/>
      <c r="R139" s="109"/>
      <c r="S139" s="110"/>
      <c r="T139" s="110"/>
      <c r="U139" s="109"/>
      <c r="V139" s="110"/>
      <c r="W139" s="110"/>
      <c r="X139" s="109"/>
      <c r="Y139" s="110"/>
      <c r="Z139" s="110"/>
      <c r="AA139" s="109"/>
      <c r="AB139" s="110"/>
      <c r="AC139" s="110"/>
      <c r="AD139" s="109"/>
      <c r="AE139" s="110"/>
      <c r="AF139" s="110"/>
      <c r="AG139" s="109"/>
      <c r="AH139" s="110"/>
      <c r="AI139" s="110"/>
      <c r="AJ139" s="109"/>
      <c r="AK139" s="110"/>
      <c r="AL139" s="110"/>
      <c r="AM139" s="109"/>
      <c r="AN139" s="110"/>
      <c r="AO139" s="110"/>
      <c r="AP139" s="109"/>
      <c r="AQ139" s="110"/>
      <c r="AR139" s="110"/>
      <c r="AS139" s="109"/>
      <c r="AT139" s="110">
        <v>439620</v>
      </c>
      <c r="AU139" s="110">
        <v>408065</v>
      </c>
      <c r="AV139" s="109">
        <v>1.0773283668043081</v>
      </c>
      <c r="AW139" s="111">
        <v>672365</v>
      </c>
      <c r="AX139" s="111">
        <v>650000</v>
      </c>
      <c r="AY139" s="112">
        <v>1.0344076923076924</v>
      </c>
      <c r="AZ139" s="111">
        <v>506910</v>
      </c>
      <c r="BA139" s="111">
        <v>700000</v>
      </c>
      <c r="BB139" s="112">
        <f t="shared" si="27"/>
        <v>0.72415714285714283</v>
      </c>
      <c r="BC139" s="92">
        <f>VLOOKUP(C139,'[1]PM SELL-OUT JUNE 202 SUMMARY'!$D$9:$H$519,4,FALSE)</f>
        <v>537115</v>
      </c>
      <c r="BD139" s="92">
        <f>VLOOKUP(C139,'[1]PM SELL-OUT JUNE 202 SUMMARY'!$D$9:$H$519,5,FALSE)</f>
        <v>550000</v>
      </c>
      <c r="BE139" s="93">
        <f t="shared" si="34"/>
        <v>0.97657272727272726</v>
      </c>
      <c r="BF139" s="113">
        <f t="shared" si="28"/>
        <v>1618895</v>
      </c>
      <c r="BG139" s="114">
        <f t="shared" si="32"/>
        <v>539631.66666666663</v>
      </c>
      <c r="BH139" s="115">
        <f t="shared" si="29"/>
        <v>1618895</v>
      </c>
      <c r="BI139" s="110">
        <f t="shared" si="33"/>
        <v>269815.83333333331</v>
      </c>
      <c r="BJ139" s="115"/>
      <c r="BK139" s="110"/>
      <c r="BL139" s="117"/>
      <c r="BM139" s="118">
        <v>550000</v>
      </c>
      <c r="BN139" s="119"/>
      <c r="BO139" s="127"/>
      <c r="BP139" s="121"/>
      <c r="BQ139" s="161"/>
      <c r="BR139" s="123"/>
      <c r="BS139" s="124" t="e">
        <f t="shared" si="30"/>
        <v>#DIV/0!</v>
      </c>
      <c r="BT139" s="165">
        <f t="shared" si="31"/>
        <v>404723.75</v>
      </c>
    </row>
    <row r="140" spans="1:73" s="128" customFormat="1">
      <c r="A140" s="126"/>
      <c r="B140" s="105"/>
      <c r="C140" s="168"/>
      <c r="D140" s="110"/>
      <c r="E140" s="110"/>
      <c r="F140" s="109"/>
      <c r="G140" s="110"/>
      <c r="H140" s="110"/>
      <c r="I140" s="109"/>
      <c r="J140" s="107">
        <v>78057175</v>
      </c>
      <c r="K140" s="110"/>
      <c r="L140" s="109"/>
      <c r="M140" s="107">
        <v>186665664</v>
      </c>
      <c r="N140" s="107">
        <v>75433324</v>
      </c>
      <c r="O140" s="109"/>
      <c r="P140" s="107">
        <v>153226635</v>
      </c>
      <c r="Q140" s="107">
        <v>83300000</v>
      </c>
      <c r="R140" s="108">
        <v>1.8394554021608645</v>
      </c>
      <c r="S140" s="107">
        <v>81638455</v>
      </c>
      <c r="T140" s="107">
        <v>83145001</v>
      </c>
      <c r="U140" s="108">
        <v>0.98188049814323763</v>
      </c>
      <c r="V140" s="107">
        <v>71366150</v>
      </c>
      <c r="W140" s="107">
        <v>84964515</v>
      </c>
      <c r="X140" s="108">
        <v>0.8399524201368066</v>
      </c>
      <c r="Y140" s="107">
        <v>85317491</v>
      </c>
      <c r="Z140" s="107">
        <v>78900000</v>
      </c>
      <c r="AA140" s="108">
        <v>1.081337021546261</v>
      </c>
      <c r="AB140" s="107">
        <v>62575732</v>
      </c>
      <c r="AC140" s="107">
        <v>79513333</v>
      </c>
      <c r="AD140" s="109">
        <v>0.7869841401315677</v>
      </c>
      <c r="AE140" s="107">
        <v>64335961</v>
      </c>
      <c r="AF140" s="107">
        <v>70133871</v>
      </c>
      <c r="AG140" s="109">
        <v>0.91733081437926056</v>
      </c>
      <c r="AH140" s="107">
        <v>63822136</v>
      </c>
      <c r="AI140" s="107">
        <v>72516663</v>
      </c>
      <c r="AJ140" s="109">
        <v>0.88010304610955414</v>
      </c>
      <c r="AK140" s="107">
        <v>62250695</v>
      </c>
      <c r="AL140" s="107">
        <v>79717741</v>
      </c>
      <c r="AM140" s="109">
        <v>0.78088884881973764</v>
      </c>
      <c r="AN140" s="107">
        <v>56005404</v>
      </c>
      <c r="AO140" s="107">
        <v>74217742</v>
      </c>
      <c r="AP140" s="108">
        <v>0.75460937628633329</v>
      </c>
      <c r="AQ140" s="107">
        <v>51309850</v>
      </c>
      <c r="AR140" s="107">
        <v>68018213</v>
      </c>
      <c r="AS140" s="108">
        <v>0.75435457264953432</v>
      </c>
      <c r="AT140" s="110"/>
      <c r="AU140" s="110"/>
      <c r="AV140" s="109" t="e">
        <v>#DIV/0!</v>
      </c>
      <c r="AW140" s="152">
        <f>SUM(AW47:AW139)</f>
        <v>141390229</v>
      </c>
      <c r="AX140" s="152">
        <v>81530000</v>
      </c>
      <c r="AY140" s="112" t="e">
        <v>#REF!</v>
      </c>
      <c r="AZ140" s="152">
        <v>117209419</v>
      </c>
      <c r="BA140" s="152">
        <v>92317097</v>
      </c>
      <c r="BB140" s="153">
        <f t="shared" si="27"/>
        <v>1.2696393496862233</v>
      </c>
      <c r="BC140" s="92" t="e">
        <f>VLOOKUP(C140,'[1]PM SELL-OUT JUNE 202 SUMMARY'!$D$9:$H$519,4,FALSE)</f>
        <v>#N/A</v>
      </c>
      <c r="BD140" s="92" t="e">
        <f>VLOOKUP(C140,'[1]PM SELL-OUT JUNE 202 SUMMARY'!$D$9:$H$519,5,FALSE)</f>
        <v>#N/A</v>
      </c>
      <c r="BE140" s="93" t="e">
        <f t="shared" si="34"/>
        <v>#N/A</v>
      </c>
      <c r="BF140" s="151">
        <f>SUM(BF101:BF139)</f>
        <v>119538900</v>
      </c>
      <c r="BG140" s="107">
        <f>SUM(BG47:BG139)</f>
        <v>113009497.66666667</v>
      </c>
      <c r="BH140" s="107">
        <f>SUM(BH47:BH139)</f>
        <v>509158442</v>
      </c>
      <c r="BI140" s="107">
        <f>SUM(BI47:BI139)</f>
        <v>84765740.333333313</v>
      </c>
      <c r="BJ140" s="169">
        <v>65290956.450000003</v>
      </c>
      <c r="BK140" s="155">
        <f>BJ140*137%</f>
        <v>89448610.336500004</v>
      </c>
      <c r="BL140" s="107">
        <f>SUM(BL47:BL139)</f>
        <v>89448610.336500019</v>
      </c>
      <c r="BM140" s="118"/>
      <c r="BN140" s="119">
        <f>SUM(BM47:BM139)</f>
        <v>87000000</v>
      </c>
      <c r="BO140" s="107">
        <f>SUM(BO47:BO139)</f>
        <v>71366150</v>
      </c>
      <c r="BP140" s="108">
        <v>1</v>
      </c>
      <c r="BQ140" s="107"/>
      <c r="BR140" s="107"/>
      <c r="BS140" s="124" t="e">
        <f t="shared" si="30"/>
        <v>#DIV/0!</v>
      </c>
      <c r="BT140" s="165">
        <f t="shared" si="31"/>
        <v>89647499.584125012</v>
      </c>
      <c r="BU140" s="128">
        <v>78</v>
      </c>
    </row>
    <row r="141" spans="1:73" s="128" customFormat="1">
      <c r="A141" s="126"/>
      <c r="B141" s="105"/>
      <c r="C141" s="168"/>
      <c r="D141" s="110"/>
      <c r="E141" s="110"/>
      <c r="F141" s="109"/>
      <c r="G141" s="110"/>
      <c r="H141" s="110"/>
      <c r="I141" s="109"/>
      <c r="J141" s="110"/>
      <c r="K141" s="110"/>
      <c r="L141" s="109"/>
      <c r="M141" s="110"/>
      <c r="N141" s="110"/>
      <c r="O141" s="109"/>
      <c r="P141" s="110"/>
      <c r="Q141" s="110"/>
      <c r="R141" s="109"/>
      <c r="S141" s="110"/>
      <c r="T141" s="110"/>
      <c r="U141" s="109"/>
      <c r="V141" s="110"/>
      <c r="W141" s="110"/>
      <c r="X141" s="109"/>
      <c r="Y141" s="110"/>
      <c r="Z141" s="110"/>
      <c r="AA141" s="109"/>
      <c r="AB141" s="110"/>
      <c r="AC141" s="110"/>
      <c r="AD141" s="109"/>
      <c r="AE141" s="110"/>
      <c r="AF141" s="110"/>
      <c r="AG141" s="109"/>
      <c r="AH141" s="110"/>
      <c r="AI141" s="110"/>
      <c r="AJ141" s="109"/>
      <c r="AK141" s="110"/>
      <c r="AL141" s="110"/>
      <c r="AM141" s="109"/>
      <c r="AN141" s="110"/>
      <c r="AO141" s="110"/>
      <c r="AP141" s="109"/>
      <c r="AQ141" s="110"/>
      <c r="AR141" s="110"/>
      <c r="AS141" s="109"/>
      <c r="AT141" s="110"/>
      <c r="AU141" s="110"/>
      <c r="AV141" s="109" t="e">
        <v>#DIV/0!</v>
      </c>
      <c r="AW141" s="111"/>
      <c r="AX141" s="111"/>
      <c r="AY141" s="112" t="e">
        <v>#DIV/0!</v>
      </c>
      <c r="AZ141" s="111"/>
      <c r="BA141" s="111"/>
      <c r="BB141" s="112"/>
      <c r="BC141" s="92" t="e">
        <f>VLOOKUP(C141,'[1]PM SELL-OUT JUNE 202 SUMMARY'!$D$9:$H$519,4,FALSE)</f>
        <v>#N/A</v>
      </c>
      <c r="BD141" s="92" t="e">
        <f>VLOOKUP(C141,'[1]PM SELL-OUT JUNE 202 SUMMARY'!$D$9:$H$519,5,FALSE)</f>
        <v>#N/A</v>
      </c>
      <c r="BE141" s="93" t="e">
        <f t="shared" si="34"/>
        <v>#N/A</v>
      </c>
      <c r="BF141" s="113"/>
      <c r="BG141" s="114"/>
      <c r="BH141" s="115"/>
      <c r="BI141" s="107"/>
      <c r="BJ141" s="115"/>
      <c r="BK141" s="110"/>
      <c r="BL141" s="117"/>
      <c r="BM141" s="118"/>
      <c r="BN141" s="170">
        <f>BN140/BK140</f>
        <v>0.97262550723495322</v>
      </c>
      <c r="BO141" s="127"/>
      <c r="BP141" s="121"/>
      <c r="BQ141" s="159"/>
      <c r="BR141" s="123"/>
      <c r="BS141" s="124"/>
    </row>
    <row r="142" spans="1:73" s="128" customFormat="1">
      <c r="A142" s="126"/>
      <c r="B142" s="105"/>
      <c r="C142" s="168"/>
      <c r="D142" s="110"/>
      <c r="E142" s="110"/>
      <c r="F142" s="109"/>
      <c r="G142" s="110"/>
      <c r="H142" s="110"/>
      <c r="I142" s="109"/>
      <c r="J142" s="110"/>
      <c r="K142" s="110"/>
      <c r="L142" s="109"/>
      <c r="M142" s="110"/>
      <c r="N142" s="110"/>
      <c r="O142" s="109"/>
      <c r="P142" s="110"/>
      <c r="Q142" s="110"/>
      <c r="R142" s="109"/>
      <c r="S142" s="110"/>
      <c r="T142" s="110"/>
      <c r="U142" s="109"/>
      <c r="V142" s="110"/>
      <c r="W142" s="110"/>
      <c r="X142" s="109"/>
      <c r="Y142" s="110"/>
      <c r="Z142" s="110"/>
      <c r="AA142" s="109"/>
      <c r="AB142" s="110"/>
      <c r="AC142" s="110"/>
      <c r="AD142" s="109"/>
      <c r="AE142" s="110"/>
      <c r="AF142" s="110"/>
      <c r="AG142" s="109"/>
      <c r="AH142" s="110"/>
      <c r="AI142" s="110"/>
      <c r="AJ142" s="109"/>
      <c r="AK142" s="110"/>
      <c r="AL142" s="110"/>
      <c r="AM142" s="109"/>
      <c r="AN142" s="110"/>
      <c r="AO142" s="110"/>
      <c r="AP142" s="109"/>
      <c r="AQ142" s="110"/>
      <c r="AR142" s="110"/>
      <c r="AS142" s="109"/>
      <c r="AT142" s="110"/>
      <c r="AU142" s="110"/>
      <c r="AV142" s="109" t="e">
        <v>#DIV/0!</v>
      </c>
      <c r="AW142" s="111"/>
      <c r="AX142" s="111"/>
      <c r="AY142" s="112" t="e">
        <v>#DIV/0!</v>
      </c>
      <c r="AZ142" s="111"/>
      <c r="BA142" s="111"/>
      <c r="BB142" s="112"/>
      <c r="BC142" s="92" t="e">
        <f>VLOOKUP(C142,'[1]PM SELL-OUT JUNE 202 SUMMARY'!$D$9:$H$519,4,FALSE)</f>
        <v>#N/A</v>
      </c>
      <c r="BD142" s="92" t="e">
        <f>VLOOKUP(C142,'[1]PM SELL-OUT JUNE 202 SUMMARY'!$D$9:$H$519,5,FALSE)</f>
        <v>#N/A</v>
      </c>
      <c r="BE142" s="93" t="e">
        <f t="shared" si="34"/>
        <v>#N/A</v>
      </c>
      <c r="BF142" s="113"/>
      <c r="BG142" s="114"/>
      <c r="BH142" s="115"/>
      <c r="BI142" s="107"/>
      <c r="BJ142" s="115"/>
      <c r="BK142" s="110"/>
      <c r="BL142" s="117"/>
      <c r="BM142" s="118"/>
      <c r="BN142" s="119"/>
      <c r="BO142" s="127"/>
      <c r="BP142" s="121"/>
      <c r="BQ142" s="159"/>
      <c r="BR142" s="123"/>
      <c r="BS142" s="124"/>
    </row>
    <row r="143" spans="1:73" s="128" customFormat="1">
      <c r="A143" s="126" t="s">
        <v>66</v>
      </c>
      <c r="B143" s="105" t="s">
        <v>187</v>
      </c>
      <c r="C143" s="106" t="s">
        <v>188</v>
      </c>
      <c r="D143" s="110"/>
      <c r="E143" s="110"/>
      <c r="F143" s="109"/>
      <c r="G143" s="110"/>
      <c r="H143" s="110"/>
      <c r="I143" s="109"/>
      <c r="J143" s="110"/>
      <c r="K143" s="110"/>
      <c r="L143" s="109"/>
      <c r="M143" s="110"/>
      <c r="N143" s="110"/>
      <c r="O143" s="109" t="e">
        <v>#DIV/0!</v>
      </c>
      <c r="P143" s="110"/>
      <c r="Q143" s="110"/>
      <c r="R143" s="109" t="e">
        <v>#DIV/0!</v>
      </c>
      <c r="S143" s="110"/>
      <c r="T143" s="110"/>
      <c r="U143" s="109" t="e">
        <v>#DIV/0!</v>
      </c>
      <c r="V143" s="110"/>
      <c r="W143" s="110"/>
      <c r="X143" s="109"/>
      <c r="Y143" s="110"/>
      <c r="Z143" s="110"/>
      <c r="AA143" s="109" t="e">
        <v>#DIV/0!</v>
      </c>
      <c r="AB143" s="110"/>
      <c r="AC143" s="110"/>
      <c r="AD143" s="109"/>
      <c r="AE143" s="110">
        <v>0</v>
      </c>
      <c r="AF143" s="110">
        <v>500000</v>
      </c>
      <c r="AG143" s="109">
        <v>0</v>
      </c>
      <c r="AH143" s="110"/>
      <c r="AI143" s="110"/>
      <c r="AJ143" s="109"/>
      <c r="AK143" s="110"/>
      <c r="AL143" s="110"/>
      <c r="AM143" s="109" t="e">
        <v>#DIV/0!</v>
      </c>
      <c r="AN143" s="110"/>
      <c r="AO143" s="110"/>
      <c r="AP143" s="109" t="e">
        <v>#DIV/0!</v>
      </c>
      <c r="AQ143" s="110"/>
      <c r="AR143" s="110"/>
      <c r="AS143" s="109" t="e">
        <v>#DIV/0!</v>
      </c>
      <c r="AT143" s="110"/>
      <c r="AU143" s="110"/>
      <c r="AV143" s="109" t="e">
        <v>#DIV/0!</v>
      </c>
      <c r="AW143" s="111"/>
      <c r="AX143" s="111"/>
      <c r="AY143" s="112" t="e">
        <v>#DIV/0!</v>
      </c>
      <c r="AZ143" s="111"/>
      <c r="BA143" s="111"/>
      <c r="BB143" s="112"/>
      <c r="BC143" s="92" t="e">
        <f>VLOOKUP(C143,'[1]PM SELL-OUT JUNE 202 SUMMARY'!$D$9:$H$519,4,FALSE)</f>
        <v>#N/A</v>
      </c>
      <c r="BD143" s="92" t="e">
        <f>VLOOKUP(C143,'[1]PM SELL-OUT JUNE 202 SUMMARY'!$D$9:$H$519,5,FALSE)</f>
        <v>#N/A</v>
      </c>
      <c r="BE143" s="93" t="e">
        <f t="shared" si="34"/>
        <v>#N/A</v>
      </c>
      <c r="BF143" s="113">
        <f t="shared" ref="BF143:BF187" si="35">AW143+AT143+AZ143</f>
        <v>0</v>
      </c>
      <c r="BG143" s="114">
        <f t="shared" ref="BG143:BG187" si="36">BF143/3</f>
        <v>0</v>
      </c>
      <c r="BH143" s="115">
        <f t="shared" ref="BH143:BH187" si="37">SUM(AQ143+AT143+AW143+AZ143+AK143+AN143)</f>
        <v>0</v>
      </c>
      <c r="BI143" s="110">
        <f t="shared" ref="BI143:BI187" si="38">BH143/6</f>
        <v>0</v>
      </c>
      <c r="BJ143" s="115"/>
      <c r="BK143" s="110"/>
      <c r="BL143" s="117">
        <f t="shared" ref="BL143:BL187" si="39">BK$188*BP143</f>
        <v>0</v>
      </c>
      <c r="BM143" s="118"/>
      <c r="BN143" s="119"/>
      <c r="BO143" s="127"/>
      <c r="BP143" s="121">
        <f>BO143/BO$188</f>
        <v>0</v>
      </c>
      <c r="BQ143" s="159"/>
      <c r="BR143" s="123"/>
      <c r="BS143" s="124" t="e">
        <f t="shared" ref="BS143:BS188" si="40">BQ143/BR143</f>
        <v>#DIV/0!</v>
      </c>
    </row>
    <row r="144" spans="1:73" s="128" customFormat="1">
      <c r="A144" s="126" t="s">
        <v>66</v>
      </c>
      <c r="B144" s="105" t="s">
        <v>187</v>
      </c>
      <c r="C144" s="106" t="s">
        <v>189</v>
      </c>
      <c r="D144" s="110"/>
      <c r="E144" s="110"/>
      <c r="F144" s="109"/>
      <c r="G144" s="110"/>
      <c r="H144" s="110"/>
      <c r="I144" s="109"/>
      <c r="J144" s="110"/>
      <c r="K144" s="110"/>
      <c r="L144" s="109"/>
      <c r="M144" s="110"/>
      <c r="N144" s="110"/>
      <c r="O144" s="109" t="e">
        <v>#DIV/0!</v>
      </c>
      <c r="P144" s="110"/>
      <c r="Q144" s="110"/>
      <c r="R144" s="109" t="e">
        <v>#DIV/0!</v>
      </c>
      <c r="S144" s="110"/>
      <c r="T144" s="110"/>
      <c r="U144" s="109" t="e">
        <v>#DIV/0!</v>
      </c>
      <c r="V144" s="110"/>
      <c r="W144" s="110"/>
      <c r="X144" s="109"/>
      <c r="Y144" s="110"/>
      <c r="Z144" s="110"/>
      <c r="AA144" s="109" t="e">
        <v>#DIV/0!</v>
      </c>
      <c r="AB144" s="110"/>
      <c r="AC144" s="110"/>
      <c r="AD144" s="109"/>
      <c r="AE144" s="110"/>
      <c r="AF144" s="110"/>
      <c r="AG144" s="109" t="e">
        <v>#DIV/0!</v>
      </c>
      <c r="AH144" s="110"/>
      <c r="AI144" s="110"/>
      <c r="AJ144" s="109"/>
      <c r="AK144" s="110"/>
      <c r="AL144" s="110"/>
      <c r="AM144" s="109" t="e">
        <v>#DIV/0!</v>
      </c>
      <c r="AN144" s="110"/>
      <c r="AO144" s="110"/>
      <c r="AP144" s="109" t="e">
        <v>#DIV/0!</v>
      </c>
      <c r="AQ144" s="110"/>
      <c r="AR144" s="110"/>
      <c r="AS144" s="109" t="e">
        <v>#DIV/0!</v>
      </c>
      <c r="AT144" s="110"/>
      <c r="AU144" s="110"/>
      <c r="AV144" s="109" t="e">
        <v>#DIV/0!</v>
      </c>
      <c r="AW144" s="111"/>
      <c r="AX144" s="111"/>
      <c r="AY144" s="112" t="e">
        <v>#DIV/0!</v>
      </c>
      <c r="AZ144" s="111"/>
      <c r="BA144" s="111"/>
      <c r="BB144" s="112"/>
      <c r="BC144" s="92" t="e">
        <f>VLOOKUP(C144,'[1]PM SELL-OUT JUNE 202 SUMMARY'!$D$9:$H$519,4,FALSE)</f>
        <v>#N/A</v>
      </c>
      <c r="BD144" s="92" t="e">
        <f>VLOOKUP(C144,'[1]PM SELL-OUT JUNE 202 SUMMARY'!$D$9:$H$519,5,FALSE)</f>
        <v>#N/A</v>
      </c>
      <c r="BE144" s="93" t="e">
        <f t="shared" si="34"/>
        <v>#N/A</v>
      </c>
      <c r="BF144" s="113">
        <f t="shared" si="35"/>
        <v>0</v>
      </c>
      <c r="BG144" s="114">
        <f t="shared" si="36"/>
        <v>0</v>
      </c>
      <c r="BH144" s="115">
        <f t="shared" si="37"/>
        <v>0</v>
      </c>
      <c r="BI144" s="110">
        <f t="shared" si="38"/>
        <v>0</v>
      </c>
      <c r="BJ144" s="115"/>
      <c r="BK144" s="110"/>
      <c r="BL144" s="117">
        <f t="shared" si="39"/>
        <v>0</v>
      </c>
      <c r="BM144" s="118"/>
      <c r="BN144" s="119"/>
      <c r="BO144" s="127"/>
      <c r="BP144" s="121">
        <f t="shared" ref="BP144:BP187" si="41">BO144/BO$188</f>
        <v>0</v>
      </c>
      <c r="BQ144" s="159"/>
      <c r="BR144" s="123"/>
      <c r="BS144" s="124" t="e">
        <f t="shared" si="40"/>
        <v>#DIV/0!</v>
      </c>
    </row>
    <row r="145" spans="1:71" s="128" customFormat="1">
      <c r="A145" s="126" t="s">
        <v>66</v>
      </c>
      <c r="B145" s="105" t="s">
        <v>187</v>
      </c>
      <c r="C145" s="106" t="s">
        <v>190</v>
      </c>
      <c r="D145" s="110">
        <v>472125</v>
      </c>
      <c r="E145" s="110">
        <v>550000</v>
      </c>
      <c r="F145" s="109"/>
      <c r="G145" s="110">
        <v>361725</v>
      </c>
      <c r="H145" s="110">
        <v>600000</v>
      </c>
      <c r="I145" s="109">
        <v>0.60287500000000016</v>
      </c>
      <c r="J145" s="110">
        <v>393215</v>
      </c>
      <c r="K145" s="110">
        <v>600000</v>
      </c>
      <c r="L145" s="109">
        <v>0.65535833333333338</v>
      </c>
      <c r="M145" s="110">
        <v>1023920</v>
      </c>
      <c r="N145" s="110">
        <v>600000</v>
      </c>
      <c r="O145" s="109">
        <v>1.7065333333333332</v>
      </c>
      <c r="P145" s="110"/>
      <c r="Q145" s="110"/>
      <c r="R145" s="109" t="e">
        <v>#DIV/0!</v>
      </c>
      <c r="S145" s="110">
        <v>352535</v>
      </c>
      <c r="T145" s="110">
        <v>500000</v>
      </c>
      <c r="U145" s="109">
        <v>0.70507000000000009</v>
      </c>
      <c r="V145" s="110">
        <v>185270</v>
      </c>
      <c r="W145" s="110">
        <v>500000</v>
      </c>
      <c r="X145" s="109">
        <v>0.37054000000000004</v>
      </c>
      <c r="Y145" s="110">
        <v>0</v>
      </c>
      <c r="Z145" s="110">
        <v>500000</v>
      </c>
      <c r="AA145" s="109">
        <v>0</v>
      </c>
      <c r="AB145" s="110">
        <v>29995</v>
      </c>
      <c r="AC145" s="110">
        <v>500000</v>
      </c>
      <c r="AD145" s="109">
        <v>5.9990000000000009E-2</v>
      </c>
      <c r="AE145" s="110"/>
      <c r="AF145" s="110"/>
      <c r="AG145" s="109" t="e">
        <v>#DIV/0!</v>
      </c>
      <c r="AH145" s="110">
        <v>504305</v>
      </c>
      <c r="AI145" s="110">
        <v>500000</v>
      </c>
      <c r="AJ145" s="109">
        <v>1.00861</v>
      </c>
      <c r="AK145" s="110">
        <v>291155</v>
      </c>
      <c r="AL145" s="110">
        <v>500000</v>
      </c>
      <c r="AM145" s="109">
        <v>0.58230999999999999</v>
      </c>
      <c r="AN145" s="110">
        <v>241550</v>
      </c>
      <c r="AO145" s="110">
        <v>600000</v>
      </c>
      <c r="AP145" s="109">
        <v>0.40258333333333335</v>
      </c>
      <c r="AQ145" s="110">
        <v>260650</v>
      </c>
      <c r="AR145" s="110">
        <v>600000</v>
      </c>
      <c r="AS145" s="109">
        <v>0.43441666666666667</v>
      </c>
      <c r="AT145" s="110">
        <v>96380</v>
      </c>
      <c r="AU145" s="110">
        <v>600000</v>
      </c>
      <c r="AV145" s="109">
        <v>0.16063333333333332</v>
      </c>
      <c r="AW145" s="111">
        <v>883280</v>
      </c>
      <c r="AX145" s="111">
        <v>600000</v>
      </c>
      <c r="AY145" s="112">
        <v>1.4721333333333333</v>
      </c>
      <c r="AZ145" s="111">
        <v>29995</v>
      </c>
      <c r="BA145" s="111">
        <v>600000</v>
      </c>
      <c r="BB145" s="112">
        <f t="shared" si="27"/>
        <v>4.9991666666666663E-2</v>
      </c>
      <c r="BC145" s="92">
        <f>VLOOKUP(C145,'[1]PM SELL-OUT JUNE 202 SUMMARY'!$D$9:$H$519,4,FALSE)</f>
        <v>0</v>
      </c>
      <c r="BD145" s="92">
        <f>VLOOKUP(C145,'[1]PM SELL-OUT JUNE 202 SUMMARY'!$D$9:$H$519,5,FALSE)</f>
        <v>600000</v>
      </c>
      <c r="BE145" s="93">
        <f t="shared" si="34"/>
        <v>0</v>
      </c>
      <c r="BF145" s="113">
        <f t="shared" si="35"/>
        <v>1009655</v>
      </c>
      <c r="BG145" s="114">
        <f t="shared" si="36"/>
        <v>336551.66666666669</v>
      </c>
      <c r="BH145" s="115">
        <f t="shared" si="37"/>
        <v>1803010</v>
      </c>
      <c r="BI145" s="110">
        <f t="shared" si="38"/>
        <v>300501.66666666669</v>
      </c>
      <c r="BJ145" s="115"/>
      <c r="BK145" s="110"/>
      <c r="BL145" s="117">
        <f t="shared" si="39"/>
        <v>272524.97429750196</v>
      </c>
      <c r="BM145" s="118"/>
      <c r="BN145" s="119"/>
      <c r="BO145" s="127">
        <v>185270</v>
      </c>
      <c r="BP145" s="121">
        <f t="shared" si="41"/>
        <v>2.9469448133803096E-2</v>
      </c>
      <c r="BQ145" s="159"/>
      <c r="BR145" s="123"/>
      <c r="BS145" s="124" t="e">
        <f t="shared" si="40"/>
        <v>#DIV/0!</v>
      </c>
    </row>
    <row r="146" spans="1:71" s="128" customFormat="1">
      <c r="A146" s="126" t="s">
        <v>91</v>
      </c>
      <c r="B146" s="105" t="s">
        <v>191</v>
      </c>
      <c r="C146" s="106" t="s">
        <v>192</v>
      </c>
      <c r="D146" s="110"/>
      <c r="E146" s="110"/>
      <c r="F146" s="109"/>
      <c r="G146" s="110"/>
      <c r="H146" s="110"/>
      <c r="I146" s="109"/>
      <c r="J146" s="110"/>
      <c r="K146" s="110"/>
      <c r="L146" s="109"/>
      <c r="M146" s="110"/>
      <c r="N146" s="110"/>
      <c r="O146" s="109" t="e">
        <v>#DIV/0!</v>
      </c>
      <c r="P146" s="110"/>
      <c r="Q146" s="110"/>
      <c r="R146" s="109" t="e">
        <v>#DIV/0!</v>
      </c>
      <c r="S146" s="110"/>
      <c r="T146" s="110"/>
      <c r="U146" s="109" t="e">
        <v>#DIV/0!</v>
      </c>
      <c r="V146" s="110"/>
      <c r="W146" s="110"/>
      <c r="X146" s="109"/>
      <c r="Y146" s="110"/>
      <c r="Z146" s="110"/>
      <c r="AA146" s="109" t="e">
        <v>#DIV/0!</v>
      </c>
      <c r="AB146" s="110"/>
      <c r="AC146" s="110"/>
      <c r="AD146" s="109"/>
      <c r="AE146" s="110"/>
      <c r="AF146" s="110"/>
      <c r="AG146" s="109" t="e">
        <v>#DIV/0!</v>
      </c>
      <c r="AH146" s="110"/>
      <c r="AI146" s="110"/>
      <c r="AJ146" s="109"/>
      <c r="AK146" s="110"/>
      <c r="AL146" s="110"/>
      <c r="AM146" s="109" t="e">
        <v>#DIV/0!</v>
      </c>
      <c r="AN146" s="110"/>
      <c r="AO146" s="110"/>
      <c r="AP146" s="109" t="e">
        <v>#DIV/0!</v>
      </c>
      <c r="AQ146" s="110"/>
      <c r="AR146" s="110"/>
      <c r="AS146" s="109" t="e">
        <v>#DIV/0!</v>
      </c>
      <c r="AT146" s="110"/>
      <c r="AU146" s="110"/>
      <c r="AV146" s="109" t="e">
        <v>#DIV/0!</v>
      </c>
      <c r="AW146" s="111"/>
      <c r="AX146" s="111"/>
      <c r="AY146" s="112" t="e">
        <v>#DIV/0!</v>
      </c>
      <c r="AZ146" s="111"/>
      <c r="BA146" s="111"/>
      <c r="BB146" s="112" t="e">
        <f t="shared" si="27"/>
        <v>#DIV/0!</v>
      </c>
      <c r="BC146" s="92" t="e">
        <f>VLOOKUP(C146,'[1]PM SELL-OUT JUNE 202 SUMMARY'!$D$9:$H$519,4,FALSE)</f>
        <v>#N/A</v>
      </c>
      <c r="BD146" s="92" t="e">
        <f>VLOOKUP(C146,'[1]PM SELL-OUT JUNE 202 SUMMARY'!$D$9:$H$519,5,FALSE)</f>
        <v>#N/A</v>
      </c>
      <c r="BE146" s="93" t="e">
        <f t="shared" si="34"/>
        <v>#N/A</v>
      </c>
      <c r="BF146" s="113">
        <f t="shared" si="35"/>
        <v>0</v>
      </c>
      <c r="BG146" s="114">
        <f t="shared" si="36"/>
        <v>0</v>
      </c>
      <c r="BH146" s="115">
        <f t="shared" si="37"/>
        <v>0</v>
      </c>
      <c r="BI146" s="110">
        <f t="shared" si="38"/>
        <v>0</v>
      </c>
      <c r="BJ146" s="115"/>
      <c r="BK146" s="110"/>
      <c r="BL146" s="117">
        <f t="shared" si="39"/>
        <v>0</v>
      </c>
      <c r="BM146" s="118"/>
      <c r="BN146" s="119"/>
      <c r="BO146" s="127"/>
      <c r="BP146" s="121">
        <f t="shared" si="41"/>
        <v>0</v>
      </c>
      <c r="BQ146" s="159"/>
      <c r="BR146" s="123"/>
      <c r="BS146" s="124" t="e">
        <f t="shared" si="40"/>
        <v>#DIV/0!</v>
      </c>
    </row>
    <row r="147" spans="1:71" s="128" customFormat="1">
      <c r="A147" s="126" t="s">
        <v>36</v>
      </c>
      <c r="B147" s="105" t="s">
        <v>37</v>
      </c>
      <c r="C147" s="106" t="s">
        <v>193</v>
      </c>
      <c r="D147" s="110">
        <v>0</v>
      </c>
      <c r="E147" s="110">
        <v>322500</v>
      </c>
      <c r="F147" s="109"/>
      <c r="G147" s="110"/>
      <c r="H147" s="110"/>
      <c r="I147" s="109"/>
      <c r="J147" s="110"/>
      <c r="K147" s="110"/>
      <c r="L147" s="109"/>
      <c r="M147" s="110"/>
      <c r="N147" s="110"/>
      <c r="O147" s="109" t="e">
        <v>#DIV/0!</v>
      </c>
      <c r="P147" s="110"/>
      <c r="Q147" s="110"/>
      <c r="R147" s="109" t="e">
        <v>#DIV/0!</v>
      </c>
      <c r="S147" s="110"/>
      <c r="T147" s="110"/>
      <c r="U147" s="109" t="e">
        <v>#DIV/0!</v>
      </c>
      <c r="V147" s="110"/>
      <c r="W147" s="110"/>
      <c r="X147" s="109"/>
      <c r="Y147" s="110"/>
      <c r="Z147" s="110"/>
      <c r="AA147" s="109" t="e">
        <v>#DIV/0!</v>
      </c>
      <c r="AB147" s="110"/>
      <c r="AC147" s="110"/>
      <c r="AD147" s="109"/>
      <c r="AE147" s="110"/>
      <c r="AF147" s="110"/>
      <c r="AG147" s="109" t="e">
        <v>#DIV/0!</v>
      </c>
      <c r="AH147" s="110"/>
      <c r="AI147" s="110"/>
      <c r="AJ147" s="109"/>
      <c r="AK147" s="110"/>
      <c r="AL147" s="110"/>
      <c r="AM147" s="109" t="e">
        <v>#DIV/0!</v>
      </c>
      <c r="AN147" s="110"/>
      <c r="AO147" s="110"/>
      <c r="AP147" s="109" t="e">
        <v>#DIV/0!</v>
      </c>
      <c r="AQ147" s="110"/>
      <c r="AR147" s="110"/>
      <c r="AS147" s="109" t="e">
        <v>#DIV/0!</v>
      </c>
      <c r="AT147" s="110"/>
      <c r="AU147" s="110"/>
      <c r="AV147" s="109" t="e">
        <v>#DIV/0!</v>
      </c>
      <c r="AW147" s="111"/>
      <c r="AX147" s="111"/>
      <c r="AY147" s="112" t="e">
        <v>#DIV/0!</v>
      </c>
      <c r="AZ147" s="111"/>
      <c r="BA147" s="111"/>
      <c r="BB147" s="112" t="e">
        <f t="shared" si="27"/>
        <v>#DIV/0!</v>
      </c>
      <c r="BC147" s="92" t="e">
        <f>VLOOKUP(C147,'[1]PM SELL-OUT JUNE 202 SUMMARY'!$D$9:$H$519,4,FALSE)</f>
        <v>#N/A</v>
      </c>
      <c r="BD147" s="92" t="e">
        <f>VLOOKUP(C147,'[1]PM SELL-OUT JUNE 202 SUMMARY'!$D$9:$H$519,5,FALSE)</f>
        <v>#N/A</v>
      </c>
      <c r="BE147" s="93" t="e">
        <f t="shared" si="34"/>
        <v>#N/A</v>
      </c>
      <c r="BF147" s="113">
        <f t="shared" si="35"/>
        <v>0</v>
      </c>
      <c r="BG147" s="114">
        <f t="shared" si="36"/>
        <v>0</v>
      </c>
      <c r="BH147" s="115">
        <f t="shared" si="37"/>
        <v>0</v>
      </c>
      <c r="BI147" s="110">
        <f t="shared" si="38"/>
        <v>0</v>
      </c>
      <c r="BJ147" s="115"/>
      <c r="BK147" s="110"/>
      <c r="BL147" s="117">
        <f t="shared" si="39"/>
        <v>0</v>
      </c>
      <c r="BM147" s="118"/>
      <c r="BN147" s="119"/>
      <c r="BO147" s="127"/>
      <c r="BP147" s="121">
        <f t="shared" si="41"/>
        <v>0</v>
      </c>
      <c r="BQ147" s="159"/>
      <c r="BR147" s="123"/>
      <c r="BS147" s="124" t="e">
        <f t="shared" si="40"/>
        <v>#DIV/0!</v>
      </c>
    </row>
    <row r="148" spans="1:71" s="128" customFormat="1">
      <c r="A148" s="126" t="s">
        <v>36</v>
      </c>
      <c r="B148" s="105" t="s">
        <v>37</v>
      </c>
      <c r="C148" s="162" t="s">
        <v>194</v>
      </c>
      <c r="D148" s="110">
        <v>327955</v>
      </c>
      <c r="E148" s="110">
        <v>500000</v>
      </c>
      <c r="F148" s="109"/>
      <c r="G148" s="110">
        <v>203955</v>
      </c>
      <c r="H148" s="110">
        <v>500000</v>
      </c>
      <c r="I148" s="109">
        <v>0.40791000000000005</v>
      </c>
      <c r="J148" s="110">
        <v>200760</v>
      </c>
      <c r="K148" s="110">
        <v>500000</v>
      </c>
      <c r="L148" s="109">
        <v>0.40152000000000004</v>
      </c>
      <c r="M148" s="110">
        <v>555390</v>
      </c>
      <c r="N148" s="110">
        <v>500000</v>
      </c>
      <c r="O148" s="109">
        <v>1.1107800000000001</v>
      </c>
      <c r="P148" s="110">
        <v>523900</v>
      </c>
      <c r="Q148" s="110">
        <v>500000</v>
      </c>
      <c r="R148" s="109">
        <v>1.0478000000000001</v>
      </c>
      <c r="S148" s="110">
        <v>301845</v>
      </c>
      <c r="T148" s="110">
        <v>333000</v>
      </c>
      <c r="U148" s="109">
        <v>0.90644144144144145</v>
      </c>
      <c r="V148" s="110"/>
      <c r="W148" s="110"/>
      <c r="X148" s="109"/>
      <c r="Y148" s="110"/>
      <c r="Z148" s="110"/>
      <c r="AA148" s="109" t="e">
        <v>#DIV/0!</v>
      </c>
      <c r="AB148" s="110"/>
      <c r="AC148" s="110"/>
      <c r="AD148" s="109"/>
      <c r="AE148" s="110"/>
      <c r="AF148" s="110"/>
      <c r="AG148" s="109" t="e">
        <v>#DIV/0!</v>
      </c>
      <c r="AH148" s="110"/>
      <c r="AI148" s="110"/>
      <c r="AJ148" s="109"/>
      <c r="AK148" s="110"/>
      <c r="AL148" s="110"/>
      <c r="AM148" s="109" t="e">
        <v>#DIV/0!</v>
      </c>
      <c r="AN148" s="110"/>
      <c r="AO148" s="110"/>
      <c r="AP148" s="109" t="e">
        <v>#DIV/0!</v>
      </c>
      <c r="AQ148" s="110"/>
      <c r="AR148" s="110"/>
      <c r="AS148" s="109" t="e">
        <v>#DIV/0!</v>
      </c>
      <c r="AT148" s="110"/>
      <c r="AU148" s="110"/>
      <c r="AV148" s="109" t="e">
        <v>#DIV/0!</v>
      </c>
      <c r="AW148" s="111"/>
      <c r="AX148" s="111"/>
      <c r="AY148" s="112" t="e">
        <v>#DIV/0!</v>
      </c>
      <c r="AZ148" s="111"/>
      <c r="BA148" s="111"/>
      <c r="BB148" s="112" t="e">
        <f t="shared" si="27"/>
        <v>#DIV/0!</v>
      </c>
      <c r="BC148" s="92" t="e">
        <f>VLOOKUP(C148,'[1]PM SELL-OUT JUNE 202 SUMMARY'!$D$9:$H$519,4,FALSE)</f>
        <v>#N/A</v>
      </c>
      <c r="BD148" s="92" t="e">
        <f>VLOOKUP(C148,'[1]PM SELL-OUT JUNE 202 SUMMARY'!$D$9:$H$519,5,FALSE)</f>
        <v>#N/A</v>
      </c>
      <c r="BE148" s="93" t="e">
        <f t="shared" si="34"/>
        <v>#N/A</v>
      </c>
      <c r="BF148" s="113">
        <f t="shared" si="35"/>
        <v>0</v>
      </c>
      <c r="BG148" s="114">
        <f t="shared" si="36"/>
        <v>0</v>
      </c>
      <c r="BH148" s="115">
        <f t="shared" si="37"/>
        <v>0</v>
      </c>
      <c r="BI148" s="110">
        <f t="shared" si="38"/>
        <v>0</v>
      </c>
      <c r="BJ148" s="115"/>
      <c r="BK148" s="110"/>
      <c r="BL148" s="117">
        <f t="shared" si="39"/>
        <v>0</v>
      </c>
      <c r="BM148" s="118"/>
      <c r="BN148" s="119"/>
      <c r="BO148" s="127"/>
      <c r="BP148" s="121">
        <f t="shared" si="41"/>
        <v>0</v>
      </c>
      <c r="BQ148" s="159"/>
      <c r="BR148" s="123"/>
      <c r="BS148" s="124" t="e">
        <f t="shared" si="40"/>
        <v>#DIV/0!</v>
      </c>
    </row>
    <row r="149" spans="1:71" s="128" customFormat="1">
      <c r="A149" s="126" t="s">
        <v>118</v>
      </c>
      <c r="B149" s="105" t="s">
        <v>195</v>
      </c>
      <c r="C149" s="106" t="s">
        <v>196</v>
      </c>
      <c r="D149" s="110">
        <v>2106180</v>
      </c>
      <c r="E149" s="110">
        <v>1500000</v>
      </c>
      <c r="F149" s="109"/>
      <c r="G149" s="110">
        <v>1526440</v>
      </c>
      <c r="H149" s="110">
        <v>1450000</v>
      </c>
      <c r="I149" s="109">
        <v>1.0527172413793104</v>
      </c>
      <c r="J149" s="110">
        <v>1428745</v>
      </c>
      <c r="K149" s="110">
        <v>1400000</v>
      </c>
      <c r="L149" s="109">
        <v>1.0205321428571428</v>
      </c>
      <c r="M149" s="110">
        <v>2369670</v>
      </c>
      <c r="N149" s="110">
        <v>1250000</v>
      </c>
      <c r="O149" s="109">
        <v>1.8957360000000001</v>
      </c>
      <c r="P149" s="110">
        <v>1555135</v>
      </c>
      <c r="Q149" s="110">
        <v>1100000</v>
      </c>
      <c r="R149" s="109">
        <v>1.4137590909090909</v>
      </c>
      <c r="S149" s="110">
        <v>632095</v>
      </c>
      <c r="T149" s="110">
        <v>1000000</v>
      </c>
      <c r="U149" s="109">
        <v>0.63209500000000007</v>
      </c>
      <c r="V149" s="110">
        <v>427135</v>
      </c>
      <c r="W149" s="110">
        <v>700000</v>
      </c>
      <c r="X149" s="109">
        <v>0.61019285714285709</v>
      </c>
      <c r="Y149" s="110">
        <v>376645</v>
      </c>
      <c r="Z149" s="110">
        <v>700000</v>
      </c>
      <c r="AA149" s="109">
        <v>0.53806428571428577</v>
      </c>
      <c r="AB149" s="110">
        <v>156160</v>
      </c>
      <c r="AC149" s="110">
        <v>600000</v>
      </c>
      <c r="AD149" s="109">
        <v>0.26026666666666665</v>
      </c>
      <c r="AE149" s="110">
        <v>155175</v>
      </c>
      <c r="AF149" s="110">
        <v>500000</v>
      </c>
      <c r="AG149" s="109">
        <v>0.31035000000000001</v>
      </c>
      <c r="AH149" s="110">
        <v>1084430</v>
      </c>
      <c r="AI149" s="110">
        <v>800000</v>
      </c>
      <c r="AJ149" s="109">
        <v>1.3555375000000001</v>
      </c>
      <c r="AK149" s="110">
        <v>1227875</v>
      </c>
      <c r="AL149" s="110">
        <v>900000</v>
      </c>
      <c r="AM149" s="109">
        <v>1.3643055555555557</v>
      </c>
      <c r="AN149" s="110">
        <v>1200630</v>
      </c>
      <c r="AO149" s="110">
        <v>900000</v>
      </c>
      <c r="AP149" s="109">
        <v>1.3340333333333334</v>
      </c>
      <c r="AQ149" s="110">
        <v>1158325</v>
      </c>
      <c r="AR149" s="110">
        <v>1000000</v>
      </c>
      <c r="AS149" s="109">
        <v>1.158325</v>
      </c>
      <c r="AT149" s="110">
        <v>107885</v>
      </c>
      <c r="AU149" s="110">
        <v>1000000</v>
      </c>
      <c r="AV149" s="109">
        <v>0.10788499999999999</v>
      </c>
      <c r="AW149" s="111">
        <v>79590</v>
      </c>
      <c r="AX149" s="111">
        <v>800000</v>
      </c>
      <c r="AY149" s="112">
        <v>9.9487500000000006E-2</v>
      </c>
      <c r="AZ149" s="111">
        <v>0</v>
      </c>
      <c r="BA149" s="111">
        <v>550000</v>
      </c>
      <c r="BB149" s="112">
        <f t="shared" si="27"/>
        <v>0</v>
      </c>
      <c r="BC149" s="92" t="e">
        <f>VLOOKUP(C149,'[1]PM SELL-OUT JUNE 202 SUMMARY'!$D$9:$H$519,4,FALSE)</f>
        <v>#N/A</v>
      </c>
      <c r="BD149" s="92" t="e">
        <f>VLOOKUP(C149,'[1]PM SELL-OUT JUNE 202 SUMMARY'!$D$9:$H$519,5,FALSE)</f>
        <v>#N/A</v>
      </c>
      <c r="BE149" s="93" t="e">
        <f t="shared" si="34"/>
        <v>#N/A</v>
      </c>
      <c r="BF149" s="113">
        <f t="shared" si="35"/>
        <v>187475</v>
      </c>
      <c r="BG149" s="114">
        <f t="shared" si="36"/>
        <v>62491.666666666664</v>
      </c>
      <c r="BH149" s="115">
        <f t="shared" si="37"/>
        <v>3774305</v>
      </c>
      <c r="BI149" s="110">
        <f t="shared" si="38"/>
        <v>629050.83333333337</v>
      </c>
      <c r="BJ149" s="115"/>
      <c r="BK149" s="110"/>
      <c r="BL149" s="117">
        <f t="shared" si="39"/>
        <v>628298.99550150312</v>
      </c>
      <c r="BM149" s="118"/>
      <c r="BN149" s="119"/>
      <c r="BO149" s="127">
        <v>427135</v>
      </c>
      <c r="BP149" s="121">
        <f t="shared" si="41"/>
        <v>6.7941019747568332E-2</v>
      </c>
      <c r="BQ149" s="159"/>
      <c r="BR149" s="123"/>
      <c r="BS149" s="124" t="e">
        <f t="shared" si="40"/>
        <v>#DIV/0!</v>
      </c>
    </row>
    <row r="150" spans="1:71" s="128" customFormat="1">
      <c r="A150" s="126" t="s">
        <v>89</v>
      </c>
      <c r="B150" s="105" t="s">
        <v>197</v>
      </c>
      <c r="C150" s="162" t="s">
        <v>198</v>
      </c>
      <c r="D150" s="110"/>
      <c r="E150" s="110"/>
      <c r="F150" s="109"/>
      <c r="G150" s="110"/>
      <c r="H150" s="110"/>
      <c r="I150" s="109"/>
      <c r="J150" s="110"/>
      <c r="K150" s="110"/>
      <c r="L150" s="109"/>
      <c r="M150" s="110"/>
      <c r="N150" s="110"/>
      <c r="O150" s="109" t="e">
        <v>#DIV/0!</v>
      </c>
      <c r="P150" s="110"/>
      <c r="Q150" s="110"/>
      <c r="R150" s="109" t="e">
        <v>#DIV/0!</v>
      </c>
      <c r="S150" s="110"/>
      <c r="T150" s="110"/>
      <c r="U150" s="109" t="e">
        <v>#DIV/0!</v>
      </c>
      <c r="V150" s="110"/>
      <c r="W150" s="110"/>
      <c r="X150" s="109"/>
      <c r="Y150" s="110"/>
      <c r="Z150" s="110"/>
      <c r="AA150" s="109" t="e">
        <v>#DIV/0!</v>
      </c>
      <c r="AB150" s="110"/>
      <c r="AC150" s="110"/>
      <c r="AD150" s="109"/>
      <c r="AE150" s="110"/>
      <c r="AF150" s="110"/>
      <c r="AG150" s="109" t="e">
        <v>#DIV/0!</v>
      </c>
      <c r="AH150" s="110"/>
      <c r="AI150" s="110"/>
      <c r="AJ150" s="109"/>
      <c r="AK150" s="110"/>
      <c r="AL150" s="110"/>
      <c r="AM150" s="109" t="e">
        <v>#DIV/0!</v>
      </c>
      <c r="AN150" s="110"/>
      <c r="AO150" s="110"/>
      <c r="AP150" s="109" t="e">
        <v>#DIV/0!</v>
      </c>
      <c r="AQ150" s="110"/>
      <c r="AR150" s="110"/>
      <c r="AS150" s="109" t="e">
        <v>#DIV/0!</v>
      </c>
      <c r="AT150" s="110"/>
      <c r="AU150" s="110"/>
      <c r="AV150" s="109" t="e">
        <v>#DIV/0!</v>
      </c>
      <c r="AW150" s="111"/>
      <c r="AX150" s="111"/>
      <c r="AY150" s="112" t="e">
        <v>#DIV/0!</v>
      </c>
      <c r="AZ150" s="111"/>
      <c r="BA150" s="111"/>
      <c r="BB150" s="112" t="e">
        <f t="shared" si="27"/>
        <v>#DIV/0!</v>
      </c>
      <c r="BC150" s="92" t="e">
        <f>VLOOKUP(C150,'[1]PM SELL-OUT JUNE 202 SUMMARY'!$D$9:$H$519,4,FALSE)</f>
        <v>#N/A</v>
      </c>
      <c r="BD150" s="92" t="e">
        <f>VLOOKUP(C150,'[1]PM SELL-OUT JUNE 202 SUMMARY'!$D$9:$H$519,5,FALSE)</f>
        <v>#N/A</v>
      </c>
      <c r="BE150" s="93" t="e">
        <f t="shared" si="34"/>
        <v>#N/A</v>
      </c>
      <c r="BF150" s="113">
        <f t="shared" si="35"/>
        <v>0</v>
      </c>
      <c r="BG150" s="114">
        <f t="shared" si="36"/>
        <v>0</v>
      </c>
      <c r="BH150" s="115">
        <f t="shared" si="37"/>
        <v>0</v>
      </c>
      <c r="BI150" s="110">
        <f t="shared" si="38"/>
        <v>0</v>
      </c>
      <c r="BJ150" s="115"/>
      <c r="BK150" s="110"/>
      <c r="BL150" s="117">
        <f t="shared" si="39"/>
        <v>0</v>
      </c>
      <c r="BM150" s="118"/>
      <c r="BN150" s="119"/>
      <c r="BO150" s="127"/>
      <c r="BP150" s="121">
        <f t="shared" si="41"/>
        <v>0</v>
      </c>
      <c r="BQ150" s="159"/>
      <c r="BR150" s="123"/>
      <c r="BS150" s="124" t="e">
        <f t="shared" si="40"/>
        <v>#DIV/0!</v>
      </c>
    </row>
    <row r="151" spans="1:71" s="128" customFormat="1">
      <c r="A151" s="126" t="s">
        <v>66</v>
      </c>
      <c r="B151" s="105" t="s">
        <v>187</v>
      </c>
      <c r="C151" s="106" t="s">
        <v>199</v>
      </c>
      <c r="D151" s="110">
        <v>215475</v>
      </c>
      <c r="E151" s="110">
        <v>650000</v>
      </c>
      <c r="F151" s="109"/>
      <c r="G151" s="110"/>
      <c r="H151" s="110"/>
      <c r="I151" s="109"/>
      <c r="J151" s="110"/>
      <c r="K151" s="110"/>
      <c r="L151" s="109"/>
      <c r="M151" s="110"/>
      <c r="N151" s="110"/>
      <c r="O151" s="109" t="e">
        <v>#DIV/0!</v>
      </c>
      <c r="P151" s="110"/>
      <c r="Q151" s="110"/>
      <c r="R151" s="109" t="e">
        <v>#DIV/0!</v>
      </c>
      <c r="S151" s="110"/>
      <c r="T151" s="110"/>
      <c r="U151" s="109" t="e">
        <v>#DIV/0!</v>
      </c>
      <c r="V151" s="110"/>
      <c r="W151" s="110"/>
      <c r="X151" s="109"/>
      <c r="Y151" s="110"/>
      <c r="Z151" s="110"/>
      <c r="AA151" s="109" t="e">
        <v>#DIV/0!</v>
      </c>
      <c r="AB151" s="110"/>
      <c r="AC151" s="110"/>
      <c r="AD151" s="109"/>
      <c r="AE151" s="110"/>
      <c r="AF151" s="110"/>
      <c r="AG151" s="109" t="e">
        <v>#DIV/0!</v>
      </c>
      <c r="AH151" s="110"/>
      <c r="AI151" s="110"/>
      <c r="AJ151" s="109"/>
      <c r="AK151" s="110"/>
      <c r="AL151" s="110"/>
      <c r="AM151" s="109" t="e">
        <v>#DIV/0!</v>
      </c>
      <c r="AN151" s="110"/>
      <c r="AO151" s="110"/>
      <c r="AP151" s="109" t="e">
        <v>#DIV/0!</v>
      </c>
      <c r="AQ151" s="110"/>
      <c r="AR151" s="110"/>
      <c r="AS151" s="109" t="e">
        <v>#DIV/0!</v>
      </c>
      <c r="AT151" s="110"/>
      <c r="AU151" s="110"/>
      <c r="AV151" s="109" t="e">
        <v>#DIV/0!</v>
      </c>
      <c r="AW151" s="111"/>
      <c r="AX151" s="111"/>
      <c r="AY151" s="112" t="e">
        <v>#DIV/0!</v>
      </c>
      <c r="AZ151" s="111"/>
      <c r="BA151" s="111"/>
      <c r="BB151" s="112" t="e">
        <f t="shared" si="27"/>
        <v>#DIV/0!</v>
      </c>
      <c r="BC151" s="92" t="e">
        <f>VLOOKUP(C151,'[1]PM SELL-OUT JUNE 202 SUMMARY'!$D$9:$H$519,4,FALSE)</f>
        <v>#N/A</v>
      </c>
      <c r="BD151" s="92" t="e">
        <f>VLOOKUP(C151,'[1]PM SELL-OUT JUNE 202 SUMMARY'!$D$9:$H$519,5,FALSE)</f>
        <v>#N/A</v>
      </c>
      <c r="BE151" s="93" t="e">
        <f t="shared" si="34"/>
        <v>#N/A</v>
      </c>
      <c r="BF151" s="113">
        <f t="shared" si="35"/>
        <v>0</v>
      </c>
      <c r="BG151" s="114">
        <f t="shared" si="36"/>
        <v>0</v>
      </c>
      <c r="BH151" s="115">
        <f t="shared" si="37"/>
        <v>0</v>
      </c>
      <c r="BI151" s="110">
        <f t="shared" si="38"/>
        <v>0</v>
      </c>
      <c r="BJ151" s="115"/>
      <c r="BK151" s="110"/>
      <c r="BL151" s="117">
        <f t="shared" si="39"/>
        <v>0</v>
      </c>
      <c r="BM151" s="118"/>
      <c r="BN151" s="119"/>
      <c r="BO151" s="127"/>
      <c r="BP151" s="121">
        <f t="shared" si="41"/>
        <v>0</v>
      </c>
      <c r="BQ151" s="159"/>
      <c r="BR151" s="123"/>
      <c r="BS151" s="124" t="e">
        <f t="shared" si="40"/>
        <v>#DIV/0!</v>
      </c>
    </row>
    <row r="152" spans="1:71" s="128" customFormat="1">
      <c r="A152" s="126" t="s">
        <v>200</v>
      </c>
      <c r="B152" s="105" t="s">
        <v>201</v>
      </c>
      <c r="C152" s="162" t="s">
        <v>202</v>
      </c>
      <c r="D152" s="110"/>
      <c r="E152" s="110"/>
      <c r="F152" s="109"/>
      <c r="G152" s="110"/>
      <c r="H152" s="110"/>
      <c r="I152" s="109"/>
      <c r="J152" s="110"/>
      <c r="K152" s="110"/>
      <c r="L152" s="109"/>
      <c r="M152" s="110"/>
      <c r="N152" s="110"/>
      <c r="O152" s="109" t="e">
        <v>#DIV/0!</v>
      </c>
      <c r="P152" s="110"/>
      <c r="Q152" s="110"/>
      <c r="R152" s="109" t="e">
        <v>#DIV/0!</v>
      </c>
      <c r="S152" s="110"/>
      <c r="T152" s="110"/>
      <c r="U152" s="109" t="e">
        <v>#DIV/0!</v>
      </c>
      <c r="V152" s="110"/>
      <c r="W152" s="110"/>
      <c r="X152" s="109"/>
      <c r="Y152" s="110"/>
      <c r="Z152" s="110"/>
      <c r="AA152" s="109" t="e">
        <v>#DIV/0!</v>
      </c>
      <c r="AB152" s="110"/>
      <c r="AC152" s="110"/>
      <c r="AD152" s="109"/>
      <c r="AE152" s="110"/>
      <c r="AF152" s="110"/>
      <c r="AG152" s="109" t="e">
        <v>#DIV/0!</v>
      </c>
      <c r="AH152" s="110"/>
      <c r="AI152" s="110"/>
      <c r="AJ152" s="109"/>
      <c r="AK152" s="110"/>
      <c r="AL152" s="110"/>
      <c r="AM152" s="109" t="e">
        <v>#DIV/0!</v>
      </c>
      <c r="AN152" s="110"/>
      <c r="AO152" s="110"/>
      <c r="AP152" s="109" t="e">
        <v>#DIV/0!</v>
      </c>
      <c r="AQ152" s="110"/>
      <c r="AR152" s="110"/>
      <c r="AS152" s="109" t="e">
        <v>#DIV/0!</v>
      </c>
      <c r="AT152" s="110"/>
      <c r="AU152" s="110"/>
      <c r="AV152" s="109" t="e">
        <v>#DIV/0!</v>
      </c>
      <c r="AW152" s="111"/>
      <c r="AX152" s="111"/>
      <c r="AY152" s="112" t="e">
        <v>#DIV/0!</v>
      </c>
      <c r="AZ152" s="111"/>
      <c r="BA152" s="111"/>
      <c r="BB152" s="112" t="e">
        <f t="shared" si="27"/>
        <v>#DIV/0!</v>
      </c>
      <c r="BC152" s="92" t="e">
        <f>VLOOKUP(C152,'[1]PM SELL-OUT JUNE 202 SUMMARY'!$D$9:$H$519,4,FALSE)</f>
        <v>#N/A</v>
      </c>
      <c r="BD152" s="92" t="e">
        <f>VLOOKUP(C152,'[1]PM SELL-OUT JUNE 202 SUMMARY'!$D$9:$H$519,5,FALSE)</f>
        <v>#N/A</v>
      </c>
      <c r="BE152" s="93" t="e">
        <f t="shared" si="34"/>
        <v>#N/A</v>
      </c>
      <c r="BF152" s="113">
        <f t="shared" si="35"/>
        <v>0</v>
      </c>
      <c r="BG152" s="114">
        <f t="shared" si="36"/>
        <v>0</v>
      </c>
      <c r="BH152" s="115">
        <f t="shared" si="37"/>
        <v>0</v>
      </c>
      <c r="BI152" s="110">
        <f t="shared" si="38"/>
        <v>0</v>
      </c>
      <c r="BJ152" s="115"/>
      <c r="BK152" s="110"/>
      <c r="BL152" s="117">
        <f t="shared" si="39"/>
        <v>0</v>
      </c>
      <c r="BM152" s="118"/>
      <c r="BN152" s="119"/>
      <c r="BO152" s="127"/>
      <c r="BP152" s="121">
        <f t="shared" si="41"/>
        <v>0</v>
      </c>
      <c r="BQ152" s="159"/>
      <c r="BR152" s="123"/>
      <c r="BS152" s="124" t="e">
        <f t="shared" si="40"/>
        <v>#DIV/0!</v>
      </c>
    </row>
    <row r="153" spans="1:71" s="128" customFormat="1">
      <c r="A153" s="126" t="s">
        <v>66</v>
      </c>
      <c r="B153" s="105" t="s">
        <v>187</v>
      </c>
      <c r="C153" s="106" t="s">
        <v>203</v>
      </c>
      <c r="D153" s="110"/>
      <c r="E153" s="110"/>
      <c r="F153" s="109"/>
      <c r="G153" s="110"/>
      <c r="H153" s="110"/>
      <c r="I153" s="109"/>
      <c r="J153" s="110"/>
      <c r="K153" s="110"/>
      <c r="L153" s="109"/>
      <c r="M153" s="110"/>
      <c r="N153" s="110"/>
      <c r="O153" s="109" t="e">
        <v>#DIV/0!</v>
      </c>
      <c r="P153" s="110"/>
      <c r="Q153" s="110"/>
      <c r="R153" s="109" t="e">
        <v>#DIV/0!</v>
      </c>
      <c r="S153" s="110"/>
      <c r="T153" s="110"/>
      <c r="U153" s="109" t="e">
        <v>#DIV/0!</v>
      </c>
      <c r="V153" s="110"/>
      <c r="W153" s="110"/>
      <c r="X153" s="109"/>
      <c r="Y153" s="110"/>
      <c r="Z153" s="110"/>
      <c r="AA153" s="109" t="e">
        <v>#DIV/0!</v>
      </c>
      <c r="AB153" s="110"/>
      <c r="AC153" s="110"/>
      <c r="AD153" s="109"/>
      <c r="AE153" s="110"/>
      <c r="AF153" s="110"/>
      <c r="AG153" s="109" t="e">
        <v>#DIV/0!</v>
      </c>
      <c r="AH153" s="110"/>
      <c r="AI153" s="110"/>
      <c r="AJ153" s="109"/>
      <c r="AK153" s="110"/>
      <c r="AL153" s="110"/>
      <c r="AM153" s="109" t="e">
        <v>#DIV/0!</v>
      </c>
      <c r="AN153" s="110"/>
      <c r="AO153" s="110"/>
      <c r="AP153" s="109" t="e">
        <v>#DIV/0!</v>
      </c>
      <c r="AQ153" s="110"/>
      <c r="AR153" s="110"/>
      <c r="AS153" s="109" t="e">
        <v>#DIV/0!</v>
      </c>
      <c r="AT153" s="110"/>
      <c r="AU153" s="110"/>
      <c r="AV153" s="109" t="e">
        <v>#DIV/0!</v>
      </c>
      <c r="AW153" s="111"/>
      <c r="AX153" s="111"/>
      <c r="AY153" s="112" t="e">
        <v>#DIV/0!</v>
      </c>
      <c r="AZ153" s="111"/>
      <c r="BA153" s="111"/>
      <c r="BB153" s="112" t="e">
        <f t="shared" si="27"/>
        <v>#DIV/0!</v>
      </c>
      <c r="BC153" s="92" t="e">
        <f>VLOOKUP(C153,'[1]PM SELL-OUT JUNE 202 SUMMARY'!$D$9:$H$519,4,FALSE)</f>
        <v>#N/A</v>
      </c>
      <c r="BD153" s="92" t="e">
        <f>VLOOKUP(C153,'[1]PM SELL-OUT JUNE 202 SUMMARY'!$D$9:$H$519,5,FALSE)</f>
        <v>#N/A</v>
      </c>
      <c r="BE153" s="93" t="e">
        <f t="shared" si="34"/>
        <v>#N/A</v>
      </c>
      <c r="BF153" s="113">
        <f t="shared" si="35"/>
        <v>0</v>
      </c>
      <c r="BG153" s="114">
        <f t="shared" si="36"/>
        <v>0</v>
      </c>
      <c r="BH153" s="115">
        <f t="shared" si="37"/>
        <v>0</v>
      </c>
      <c r="BI153" s="110">
        <f t="shared" si="38"/>
        <v>0</v>
      </c>
      <c r="BJ153" s="115"/>
      <c r="BK153" s="110"/>
      <c r="BL153" s="117">
        <f t="shared" si="39"/>
        <v>0</v>
      </c>
      <c r="BM153" s="118"/>
      <c r="BN153" s="119"/>
      <c r="BO153" s="127"/>
      <c r="BP153" s="121">
        <f t="shared" si="41"/>
        <v>0</v>
      </c>
      <c r="BQ153" s="159"/>
      <c r="BR153" s="123"/>
      <c r="BS153" s="124" t="e">
        <f t="shared" si="40"/>
        <v>#DIV/0!</v>
      </c>
    </row>
    <row r="154" spans="1:71" s="125" customFormat="1">
      <c r="A154" s="105" t="s">
        <v>36</v>
      </c>
      <c r="B154" s="105" t="s">
        <v>37</v>
      </c>
      <c r="C154" s="106" t="s">
        <v>204</v>
      </c>
      <c r="D154" s="107"/>
      <c r="E154" s="107"/>
      <c r="F154" s="108"/>
      <c r="G154" s="107">
        <v>0</v>
      </c>
      <c r="H154" s="107">
        <v>31000</v>
      </c>
      <c r="I154" s="108">
        <v>0</v>
      </c>
      <c r="J154" s="110">
        <v>76485</v>
      </c>
      <c r="K154" s="110">
        <v>400000</v>
      </c>
      <c r="L154" s="109">
        <v>0.19121250000000001</v>
      </c>
      <c r="M154" s="110">
        <v>162775</v>
      </c>
      <c r="N154" s="110">
        <v>500000</v>
      </c>
      <c r="O154" s="109">
        <v>0.32555000000000001</v>
      </c>
      <c r="P154" s="110">
        <v>54485</v>
      </c>
      <c r="Q154" s="110">
        <v>500000</v>
      </c>
      <c r="R154" s="109">
        <v>0.10897000000000001</v>
      </c>
      <c r="S154" s="110">
        <v>67695</v>
      </c>
      <c r="T154" s="110">
        <v>500000</v>
      </c>
      <c r="U154" s="109">
        <v>0.13539000000000001</v>
      </c>
      <c r="V154" s="110">
        <v>73485</v>
      </c>
      <c r="W154" s="110">
        <v>500000</v>
      </c>
      <c r="X154" s="109">
        <v>0.14697000000000002</v>
      </c>
      <c r="Y154" s="110">
        <v>16195</v>
      </c>
      <c r="Z154" s="110">
        <v>500000</v>
      </c>
      <c r="AA154" s="109">
        <v>3.2390000000000002E-2</v>
      </c>
      <c r="AB154" s="110">
        <v>0</v>
      </c>
      <c r="AC154" s="110">
        <v>283000</v>
      </c>
      <c r="AD154" s="109">
        <v>0</v>
      </c>
      <c r="AE154" s="110"/>
      <c r="AF154" s="110"/>
      <c r="AG154" s="109" t="e">
        <v>#DIV/0!</v>
      </c>
      <c r="AH154" s="110"/>
      <c r="AI154" s="110"/>
      <c r="AJ154" s="109"/>
      <c r="AK154" s="110"/>
      <c r="AL154" s="110"/>
      <c r="AM154" s="109" t="e">
        <v>#DIV/0!</v>
      </c>
      <c r="AN154" s="110"/>
      <c r="AO154" s="110"/>
      <c r="AP154" s="109" t="e">
        <v>#DIV/0!</v>
      </c>
      <c r="AQ154" s="110"/>
      <c r="AR154" s="110"/>
      <c r="AS154" s="109" t="e">
        <v>#DIV/0!</v>
      </c>
      <c r="AT154" s="110"/>
      <c r="AU154" s="110"/>
      <c r="AV154" s="109" t="e">
        <v>#DIV/0!</v>
      </c>
      <c r="AW154" s="111"/>
      <c r="AX154" s="111"/>
      <c r="AY154" s="112" t="e">
        <v>#DIV/0!</v>
      </c>
      <c r="AZ154" s="111"/>
      <c r="BA154" s="111"/>
      <c r="BB154" s="112" t="e">
        <f t="shared" si="27"/>
        <v>#DIV/0!</v>
      </c>
      <c r="BC154" s="92" t="e">
        <f>VLOOKUP(C154,'[1]PM SELL-OUT JUNE 202 SUMMARY'!$D$9:$H$519,4,FALSE)</f>
        <v>#N/A</v>
      </c>
      <c r="BD154" s="92" t="e">
        <f>VLOOKUP(C154,'[1]PM SELL-OUT JUNE 202 SUMMARY'!$D$9:$H$519,5,FALSE)</f>
        <v>#N/A</v>
      </c>
      <c r="BE154" s="93" t="e">
        <f t="shared" si="34"/>
        <v>#N/A</v>
      </c>
      <c r="BF154" s="113">
        <f t="shared" si="35"/>
        <v>0</v>
      </c>
      <c r="BG154" s="114">
        <f t="shared" si="36"/>
        <v>0</v>
      </c>
      <c r="BH154" s="115">
        <f t="shared" si="37"/>
        <v>0</v>
      </c>
      <c r="BI154" s="110">
        <f t="shared" si="38"/>
        <v>0</v>
      </c>
      <c r="BJ154" s="116"/>
      <c r="BK154" s="107"/>
      <c r="BL154" s="117">
        <f t="shared" si="39"/>
        <v>108093.58091570104</v>
      </c>
      <c r="BM154" s="118"/>
      <c r="BN154" s="119"/>
      <c r="BO154" s="120">
        <v>73485</v>
      </c>
      <c r="BP154" s="121">
        <f t="shared" si="41"/>
        <v>1.1688683521954556E-2</v>
      </c>
      <c r="BQ154" s="159"/>
      <c r="BR154" s="123"/>
      <c r="BS154" s="124" t="e">
        <f t="shared" si="40"/>
        <v>#DIV/0!</v>
      </c>
    </row>
    <row r="155" spans="1:71" s="125" customFormat="1">
      <c r="A155" s="105" t="s">
        <v>66</v>
      </c>
      <c r="B155" s="105" t="s">
        <v>187</v>
      </c>
      <c r="C155" s="106" t="s">
        <v>205</v>
      </c>
      <c r="D155" s="107"/>
      <c r="E155" s="107"/>
      <c r="F155" s="108"/>
      <c r="G155" s="107">
        <v>25195</v>
      </c>
      <c r="H155" s="107">
        <v>388000</v>
      </c>
      <c r="I155" s="108">
        <v>6.4935567010309281E-2</v>
      </c>
      <c r="J155" s="110">
        <v>135880</v>
      </c>
      <c r="K155" s="110">
        <v>550000</v>
      </c>
      <c r="L155" s="109">
        <v>0.24705454545454547</v>
      </c>
      <c r="M155" s="110">
        <v>290150</v>
      </c>
      <c r="N155" s="110">
        <v>550000</v>
      </c>
      <c r="O155" s="109">
        <v>0.52754545454545465</v>
      </c>
      <c r="P155" s="110">
        <v>450525</v>
      </c>
      <c r="Q155" s="110">
        <v>550000</v>
      </c>
      <c r="R155" s="109">
        <v>0.81913636363636355</v>
      </c>
      <c r="S155" s="110">
        <v>254055</v>
      </c>
      <c r="T155" s="110">
        <v>550000</v>
      </c>
      <c r="U155" s="109">
        <v>0.46191818181818178</v>
      </c>
      <c r="V155" s="110">
        <v>322130</v>
      </c>
      <c r="W155" s="110">
        <v>500000</v>
      </c>
      <c r="X155" s="109">
        <v>0.64426000000000017</v>
      </c>
      <c r="Y155" s="110">
        <v>141680</v>
      </c>
      <c r="Z155" s="110">
        <v>500000</v>
      </c>
      <c r="AA155" s="109">
        <v>0.28336</v>
      </c>
      <c r="AB155" s="110">
        <v>144575</v>
      </c>
      <c r="AC155" s="110">
        <v>500000</v>
      </c>
      <c r="AD155" s="109">
        <v>0.28915000000000002</v>
      </c>
      <c r="AE155" s="110">
        <v>0</v>
      </c>
      <c r="AF155" s="110">
        <v>81000</v>
      </c>
      <c r="AG155" s="109">
        <v>0</v>
      </c>
      <c r="AH155" s="110"/>
      <c r="AI155" s="110"/>
      <c r="AJ155" s="109"/>
      <c r="AK155" s="110"/>
      <c r="AL155" s="110"/>
      <c r="AM155" s="109" t="e">
        <v>#DIV/0!</v>
      </c>
      <c r="AN155" s="110"/>
      <c r="AO155" s="110"/>
      <c r="AP155" s="109" t="e">
        <v>#DIV/0!</v>
      </c>
      <c r="AQ155" s="110"/>
      <c r="AR155" s="110"/>
      <c r="AS155" s="109" t="e">
        <v>#DIV/0!</v>
      </c>
      <c r="AT155" s="110"/>
      <c r="AU155" s="110"/>
      <c r="AV155" s="109" t="e">
        <v>#DIV/0!</v>
      </c>
      <c r="AW155" s="111"/>
      <c r="AX155" s="111"/>
      <c r="AY155" s="112" t="e">
        <v>#DIV/0!</v>
      </c>
      <c r="AZ155" s="111"/>
      <c r="BA155" s="111"/>
      <c r="BB155" s="112" t="e">
        <f t="shared" si="27"/>
        <v>#DIV/0!</v>
      </c>
      <c r="BC155" s="92" t="e">
        <f>VLOOKUP(C155,'[1]PM SELL-OUT JUNE 202 SUMMARY'!$D$9:$H$519,4,FALSE)</f>
        <v>#N/A</v>
      </c>
      <c r="BD155" s="92" t="e">
        <f>VLOOKUP(C155,'[1]PM SELL-OUT JUNE 202 SUMMARY'!$D$9:$H$519,5,FALSE)</f>
        <v>#N/A</v>
      </c>
      <c r="BE155" s="93" t="e">
        <f t="shared" si="34"/>
        <v>#N/A</v>
      </c>
      <c r="BF155" s="113">
        <f t="shared" si="35"/>
        <v>0</v>
      </c>
      <c r="BG155" s="114">
        <f t="shared" si="36"/>
        <v>0</v>
      </c>
      <c r="BH155" s="115">
        <f t="shared" si="37"/>
        <v>0</v>
      </c>
      <c r="BI155" s="110">
        <f t="shared" si="38"/>
        <v>0</v>
      </c>
      <c r="BJ155" s="116"/>
      <c r="BK155" s="107"/>
      <c r="BL155" s="117">
        <f t="shared" si="39"/>
        <v>473840.71879124682</v>
      </c>
      <c r="BM155" s="118"/>
      <c r="BN155" s="119"/>
      <c r="BO155" s="120">
        <v>322130</v>
      </c>
      <c r="BP155" s="121">
        <f t="shared" si="41"/>
        <v>5.1238696644583533E-2</v>
      </c>
      <c r="BQ155" s="159"/>
      <c r="BR155" s="123"/>
      <c r="BS155" s="124" t="e">
        <f t="shared" si="40"/>
        <v>#DIV/0!</v>
      </c>
    </row>
    <row r="156" spans="1:71" s="125" customFormat="1">
      <c r="A156" s="171" t="s">
        <v>66</v>
      </c>
      <c r="B156" s="171" t="s">
        <v>187</v>
      </c>
      <c r="C156" s="172" t="s">
        <v>206</v>
      </c>
      <c r="D156" s="107">
        <v>282645</v>
      </c>
      <c r="E156" s="107">
        <v>550000</v>
      </c>
      <c r="F156" s="108"/>
      <c r="G156" s="107">
        <v>373540</v>
      </c>
      <c r="H156" s="107">
        <v>600000</v>
      </c>
      <c r="I156" s="108">
        <v>0.62256666666666671</v>
      </c>
      <c r="J156" s="110">
        <v>388725</v>
      </c>
      <c r="K156" s="110">
        <v>550000</v>
      </c>
      <c r="L156" s="109">
        <v>0.70677272727272722</v>
      </c>
      <c r="M156" s="110">
        <v>1020105</v>
      </c>
      <c r="N156" s="110">
        <v>550000</v>
      </c>
      <c r="O156" s="109">
        <v>1.8547363636363636</v>
      </c>
      <c r="P156" s="110">
        <v>562405</v>
      </c>
      <c r="Q156" s="110">
        <v>550000</v>
      </c>
      <c r="R156" s="109">
        <v>1.0225545454545455</v>
      </c>
      <c r="S156" s="110">
        <v>0</v>
      </c>
      <c r="T156" s="110">
        <v>275000</v>
      </c>
      <c r="U156" s="109">
        <v>0</v>
      </c>
      <c r="V156" s="110"/>
      <c r="W156" s="110"/>
      <c r="X156" s="109"/>
      <c r="Y156" s="110"/>
      <c r="Z156" s="110"/>
      <c r="AA156" s="109" t="e">
        <v>#DIV/0!</v>
      </c>
      <c r="AB156" s="110"/>
      <c r="AC156" s="110"/>
      <c r="AD156" s="109"/>
      <c r="AE156" s="110"/>
      <c r="AF156" s="110"/>
      <c r="AG156" s="109" t="e">
        <v>#DIV/0!</v>
      </c>
      <c r="AH156" s="110"/>
      <c r="AI156" s="110"/>
      <c r="AJ156" s="109"/>
      <c r="AK156" s="110"/>
      <c r="AL156" s="110"/>
      <c r="AM156" s="109" t="e">
        <v>#DIV/0!</v>
      </c>
      <c r="AN156" s="110"/>
      <c r="AO156" s="110"/>
      <c r="AP156" s="109" t="e">
        <v>#DIV/0!</v>
      </c>
      <c r="AQ156" s="110"/>
      <c r="AR156" s="110"/>
      <c r="AS156" s="109" t="e">
        <v>#DIV/0!</v>
      </c>
      <c r="AT156" s="110"/>
      <c r="AU156" s="110"/>
      <c r="AV156" s="109" t="e">
        <v>#DIV/0!</v>
      </c>
      <c r="AW156" s="111"/>
      <c r="AX156" s="111"/>
      <c r="AY156" s="112" t="e">
        <v>#DIV/0!</v>
      </c>
      <c r="AZ156" s="111"/>
      <c r="BA156" s="111"/>
      <c r="BB156" s="112" t="e">
        <f t="shared" si="27"/>
        <v>#DIV/0!</v>
      </c>
      <c r="BC156" s="92" t="e">
        <f>VLOOKUP(C156,'[1]PM SELL-OUT JUNE 202 SUMMARY'!$D$9:$H$519,4,FALSE)</f>
        <v>#N/A</v>
      </c>
      <c r="BD156" s="92" t="e">
        <f>VLOOKUP(C156,'[1]PM SELL-OUT JUNE 202 SUMMARY'!$D$9:$H$519,5,FALSE)</f>
        <v>#N/A</v>
      </c>
      <c r="BE156" s="93" t="e">
        <f t="shared" si="34"/>
        <v>#N/A</v>
      </c>
      <c r="BF156" s="113">
        <f t="shared" si="35"/>
        <v>0</v>
      </c>
      <c r="BG156" s="114">
        <f t="shared" si="36"/>
        <v>0</v>
      </c>
      <c r="BH156" s="115">
        <f t="shared" si="37"/>
        <v>0</v>
      </c>
      <c r="BI156" s="110">
        <f t="shared" si="38"/>
        <v>0</v>
      </c>
      <c r="BJ156" s="116"/>
      <c r="BK156" s="107"/>
      <c r="BL156" s="117">
        <f t="shared" si="39"/>
        <v>0</v>
      </c>
      <c r="BM156" s="118"/>
      <c r="BN156" s="119"/>
      <c r="BO156" s="120"/>
      <c r="BP156" s="121">
        <f t="shared" si="41"/>
        <v>0</v>
      </c>
      <c r="BQ156" s="159"/>
      <c r="BR156" s="123"/>
      <c r="BS156" s="124" t="e">
        <f t="shared" si="40"/>
        <v>#DIV/0!</v>
      </c>
    </row>
    <row r="157" spans="1:71" s="179" customFormat="1">
      <c r="A157" s="173" t="s">
        <v>66</v>
      </c>
      <c r="B157" s="171" t="s">
        <v>187</v>
      </c>
      <c r="C157" s="172" t="s">
        <v>207</v>
      </c>
      <c r="D157" s="174"/>
      <c r="E157" s="174"/>
      <c r="F157" s="175"/>
      <c r="G157" s="176"/>
      <c r="H157" s="176"/>
      <c r="I157" s="177"/>
      <c r="J157" s="176"/>
      <c r="K157" s="176"/>
      <c r="L157" s="177"/>
      <c r="M157" s="176"/>
      <c r="N157" s="176"/>
      <c r="O157" s="109" t="e">
        <v>#DIV/0!</v>
      </c>
      <c r="P157" s="110"/>
      <c r="Q157" s="110"/>
      <c r="R157" s="109" t="e">
        <v>#DIV/0!</v>
      </c>
      <c r="S157" s="110"/>
      <c r="T157" s="110"/>
      <c r="U157" s="109" t="e">
        <v>#DIV/0!</v>
      </c>
      <c r="V157" s="110"/>
      <c r="W157" s="110"/>
      <c r="X157" s="109"/>
      <c r="Y157" s="110"/>
      <c r="Z157" s="110"/>
      <c r="AA157" s="109" t="e">
        <v>#DIV/0!</v>
      </c>
      <c r="AB157" s="110"/>
      <c r="AC157" s="110"/>
      <c r="AD157" s="109"/>
      <c r="AE157" s="110"/>
      <c r="AF157" s="110"/>
      <c r="AG157" s="109" t="e">
        <v>#DIV/0!</v>
      </c>
      <c r="AH157" s="110"/>
      <c r="AI157" s="110"/>
      <c r="AJ157" s="109"/>
      <c r="AK157" s="110"/>
      <c r="AL157" s="110"/>
      <c r="AM157" s="109" t="e">
        <v>#DIV/0!</v>
      </c>
      <c r="AN157" s="110"/>
      <c r="AO157" s="110"/>
      <c r="AP157" s="109" t="e">
        <v>#DIV/0!</v>
      </c>
      <c r="AQ157" s="110"/>
      <c r="AR157" s="110"/>
      <c r="AS157" s="109" t="e">
        <v>#DIV/0!</v>
      </c>
      <c r="AT157" s="110"/>
      <c r="AU157" s="110"/>
      <c r="AV157" s="109" t="e">
        <v>#DIV/0!</v>
      </c>
      <c r="AW157" s="111"/>
      <c r="AX157" s="111"/>
      <c r="AY157" s="112" t="e">
        <v>#DIV/0!</v>
      </c>
      <c r="AZ157" s="111"/>
      <c r="BA157" s="111"/>
      <c r="BB157" s="112" t="e">
        <f t="shared" si="27"/>
        <v>#DIV/0!</v>
      </c>
      <c r="BC157" s="92" t="e">
        <f>VLOOKUP(C157,'[1]PM SELL-OUT JUNE 202 SUMMARY'!$D$9:$H$519,4,FALSE)</f>
        <v>#N/A</v>
      </c>
      <c r="BD157" s="92" t="e">
        <f>VLOOKUP(C157,'[1]PM SELL-OUT JUNE 202 SUMMARY'!$D$9:$H$519,5,FALSE)</f>
        <v>#N/A</v>
      </c>
      <c r="BE157" s="93" t="e">
        <f t="shared" si="34"/>
        <v>#N/A</v>
      </c>
      <c r="BF157" s="113">
        <f t="shared" si="35"/>
        <v>0</v>
      </c>
      <c r="BG157" s="114">
        <f t="shared" si="36"/>
        <v>0</v>
      </c>
      <c r="BH157" s="115">
        <f t="shared" si="37"/>
        <v>0</v>
      </c>
      <c r="BI157" s="110">
        <f t="shared" si="38"/>
        <v>0</v>
      </c>
      <c r="BJ157" s="178"/>
      <c r="BK157" s="110"/>
      <c r="BL157" s="117">
        <f t="shared" si="39"/>
        <v>0</v>
      </c>
      <c r="BM157" s="118"/>
      <c r="BN157" s="119"/>
      <c r="BO157" s="127"/>
      <c r="BP157" s="121">
        <f t="shared" si="41"/>
        <v>0</v>
      </c>
      <c r="BQ157" s="159"/>
      <c r="BR157" s="123"/>
      <c r="BS157" s="124" t="e">
        <f t="shared" si="40"/>
        <v>#DIV/0!</v>
      </c>
    </row>
    <row r="158" spans="1:71" s="128" customFormat="1">
      <c r="A158" s="126" t="s">
        <v>109</v>
      </c>
      <c r="B158" s="105" t="s">
        <v>208</v>
      </c>
      <c r="C158" s="106" t="s">
        <v>209</v>
      </c>
      <c r="D158" s="110"/>
      <c r="E158" s="110"/>
      <c r="F158" s="109"/>
      <c r="G158" s="110"/>
      <c r="H158" s="110"/>
      <c r="I158" s="109"/>
      <c r="J158" s="110"/>
      <c r="K158" s="110"/>
      <c r="L158" s="109"/>
      <c r="M158" s="110"/>
      <c r="N158" s="110"/>
      <c r="O158" s="109" t="e">
        <v>#DIV/0!</v>
      </c>
      <c r="P158" s="110"/>
      <c r="Q158" s="110"/>
      <c r="R158" s="109" t="e">
        <v>#DIV/0!</v>
      </c>
      <c r="S158" s="110"/>
      <c r="T158" s="110"/>
      <c r="U158" s="109" t="e">
        <v>#DIV/0!</v>
      </c>
      <c r="V158" s="110"/>
      <c r="W158" s="110"/>
      <c r="X158" s="109"/>
      <c r="Y158" s="110"/>
      <c r="Z158" s="110"/>
      <c r="AA158" s="109" t="e">
        <v>#DIV/0!</v>
      </c>
      <c r="AB158" s="110"/>
      <c r="AC158" s="110"/>
      <c r="AD158" s="109"/>
      <c r="AE158" s="110"/>
      <c r="AF158" s="110"/>
      <c r="AG158" s="109" t="e">
        <v>#DIV/0!</v>
      </c>
      <c r="AH158" s="110"/>
      <c r="AI158" s="110"/>
      <c r="AJ158" s="109"/>
      <c r="AK158" s="110"/>
      <c r="AL158" s="110"/>
      <c r="AM158" s="109" t="e">
        <v>#DIV/0!</v>
      </c>
      <c r="AN158" s="110"/>
      <c r="AO158" s="110"/>
      <c r="AP158" s="109" t="e">
        <v>#DIV/0!</v>
      </c>
      <c r="AQ158" s="110"/>
      <c r="AR158" s="110"/>
      <c r="AS158" s="109" t="e">
        <v>#DIV/0!</v>
      </c>
      <c r="AT158" s="110"/>
      <c r="AU158" s="110"/>
      <c r="AV158" s="109" t="e">
        <v>#DIV/0!</v>
      </c>
      <c r="AW158" s="111"/>
      <c r="AX158" s="111"/>
      <c r="AY158" s="112" t="e">
        <v>#DIV/0!</v>
      </c>
      <c r="AZ158" s="111"/>
      <c r="BA158" s="111"/>
      <c r="BB158" s="112" t="e">
        <f t="shared" si="27"/>
        <v>#DIV/0!</v>
      </c>
      <c r="BC158" s="92" t="e">
        <f>VLOOKUP(C158,'[1]PM SELL-OUT JUNE 202 SUMMARY'!$D$9:$H$519,4,FALSE)</f>
        <v>#N/A</v>
      </c>
      <c r="BD158" s="92" t="e">
        <f>VLOOKUP(C158,'[1]PM SELL-OUT JUNE 202 SUMMARY'!$D$9:$H$519,5,FALSE)</f>
        <v>#N/A</v>
      </c>
      <c r="BE158" s="93" t="e">
        <f t="shared" si="34"/>
        <v>#N/A</v>
      </c>
      <c r="BF158" s="113">
        <f t="shared" si="35"/>
        <v>0</v>
      </c>
      <c r="BG158" s="114">
        <f t="shared" si="36"/>
        <v>0</v>
      </c>
      <c r="BH158" s="115">
        <f t="shared" si="37"/>
        <v>0</v>
      </c>
      <c r="BI158" s="110">
        <f t="shared" si="38"/>
        <v>0</v>
      </c>
      <c r="BJ158" s="115"/>
      <c r="BK158" s="110"/>
      <c r="BL158" s="117">
        <f t="shared" si="39"/>
        <v>0</v>
      </c>
      <c r="BM158" s="118"/>
      <c r="BN158" s="119"/>
      <c r="BO158" s="127"/>
      <c r="BP158" s="121">
        <f t="shared" si="41"/>
        <v>0</v>
      </c>
      <c r="BQ158" s="159"/>
      <c r="BR158" s="123"/>
      <c r="BS158" s="124" t="e">
        <f t="shared" si="40"/>
        <v>#DIV/0!</v>
      </c>
    </row>
    <row r="159" spans="1:71" s="125" customFormat="1">
      <c r="A159" s="105" t="s">
        <v>66</v>
      </c>
      <c r="B159" s="105" t="s">
        <v>187</v>
      </c>
      <c r="C159" s="106" t="s">
        <v>210</v>
      </c>
      <c r="D159" s="107"/>
      <c r="E159" s="107"/>
      <c r="F159" s="108"/>
      <c r="G159" s="107">
        <v>245065</v>
      </c>
      <c r="H159" s="107">
        <v>202000</v>
      </c>
      <c r="I159" s="108">
        <v>1.2131930693069306</v>
      </c>
      <c r="J159" s="110">
        <v>745670</v>
      </c>
      <c r="K159" s="110">
        <v>550000</v>
      </c>
      <c r="L159" s="109">
        <v>1.3557636363636363</v>
      </c>
      <c r="M159" s="110">
        <v>1425145</v>
      </c>
      <c r="N159" s="110">
        <v>550000</v>
      </c>
      <c r="O159" s="109">
        <v>2.5911727272727272</v>
      </c>
      <c r="P159" s="110">
        <v>983930</v>
      </c>
      <c r="Q159" s="110">
        <v>600000</v>
      </c>
      <c r="R159" s="109">
        <v>1.6398833333333334</v>
      </c>
      <c r="S159" s="110">
        <v>613900</v>
      </c>
      <c r="T159" s="110">
        <v>600000</v>
      </c>
      <c r="U159" s="109">
        <v>1.0231666666666666</v>
      </c>
      <c r="V159" s="110">
        <v>293850</v>
      </c>
      <c r="W159" s="110">
        <v>650000</v>
      </c>
      <c r="X159" s="109">
        <v>0.4520769230769231</v>
      </c>
      <c r="Y159" s="110">
        <v>481215</v>
      </c>
      <c r="Z159" s="110">
        <v>650000</v>
      </c>
      <c r="AA159" s="109">
        <v>0.74033076923076935</v>
      </c>
      <c r="AB159" s="110"/>
      <c r="AC159" s="110">
        <v>600000</v>
      </c>
      <c r="AD159" s="109">
        <v>0</v>
      </c>
      <c r="AE159" s="110"/>
      <c r="AF159" s="110">
        <v>302000</v>
      </c>
      <c r="AG159" s="109">
        <v>0</v>
      </c>
      <c r="AH159" s="110"/>
      <c r="AI159" s="110"/>
      <c r="AJ159" s="109"/>
      <c r="AK159" s="110"/>
      <c r="AL159" s="110"/>
      <c r="AM159" s="109" t="e">
        <v>#DIV/0!</v>
      </c>
      <c r="AN159" s="110">
        <v>0</v>
      </c>
      <c r="AO159" s="110">
        <v>135500</v>
      </c>
      <c r="AP159" s="109">
        <v>0</v>
      </c>
      <c r="AQ159" s="110">
        <v>123270</v>
      </c>
      <c r="AR159" s="110">
        <v>600000</v>
      </c>
      <c r="AS159" s="109">
        <v>0.20544999999999999</v>
      </c>
      <c r="AT159" s="110">
        <v>81685</v>
      </c>
      <c r="AU159" s="110">
        <v>600000</v>
      </c>
      <c r="AV159" s="109">
        <v>0.13614166666666666</v>
      </c>
      <c r="AW159" s="111">
        <v>250645</v>
      </c>
      <c r="AX159" s="111">
        <v>600000</v>
      </c>
      <c r="AY159" s="112">
        <v>0.41774166666666668</v>
      </c>
      <c r="AZ159" s="111">
        <v>32390</v>
      </c>
      <c r="BA159" s="111">
        <v>600000</v>
      </c>
      <c r="BB159" s="112">
        <f t="shared" si="27"/>
        <v>5.3983333333333335E-2</v>
      </c>
      <c r="BC159" s="92" t="e">
        <f>VLOOKUP(C159,'[1]PM SELL-OUT JUNE 202 SUMMARY'!$D$9:$H$519,4,FALSE)</f>
        <v>#N/A</v>
      </c>
      <c r="BD159" s="92" t="e">
        <f>VLOOKUP(C159,'[1]PM SELL-OUT JUNE 202 SUMMARY'!$D$9:$H$519,5,FALSE)</f>
        <v>#N/A</v>
      </c>
      <c r="BE159" s="93" t="e">
        <f t="shared" si="34"/>
        <v>#N/A</v>
      </c>
      <c r="BF159" s="113">
        <f t="shared" si="35"/>
        <v>364720</v>
      </c>
      <c r="BG159" s="114">
        <f t="shared" si="36"/>
        <v>121573.33333333333</v>
      </c>
      <c r="BH159" s="115">
        <f t="shared" si="37"/>
        <v>487990</v>
      </c>
      <c r="BI159" s="110">
        <f t="shared" si="38"/>
        <v>81331.666666666672</v>
      </c>
      <c r="BJ159" s="116"/>
      <c r="BK159" s="107"/>
      <c r="BL159" s="117">
        <f t="shared" si="39"/>
        <v>432241.93715831463</v>
      </c>
      <c r="BM159" s="118"/>
      <c r="BN159" s="119"/>
      <c r="BO159" s="120">
        <v>293850</v>
      </c>
      <c r="BP159" s="121">
        <f t="shared" si="41"/>
        <v>4.6740418492567819E-2</v>
      </c>
      <c r="BQ159" s="159"/>
      <c r="BR159" s="123"/>
      <c r="BS159" s="124" t="e">
        <f t="shared" si="40"/>
        <v>#DIV/0!</v>
      </c>
    </row>
    <row r="160" spans="1:71" s="179" customFormat="1">
      <c r="A160" s="173" t="s">
        <v>66</v>
      </c>
      <c r="B160" s="171" t="s">
        <v>187</v>
      </c>
      <c r="C160" s="172" t="s">
        <v>211</v>
      </c>
      <c r="D160" s="176"/>
      <c r="E160" s="176"/>
      <c r="F160" s="177"/>
      <c r="G160" s="176"/>
      <c r="H160" s="176"/>
      <c r="I160" s="177"/>
      <c r="J160" s="176"/>
      <c r="K160" s="176"/>
      <c r="L160" s="177"/>
      <c r="M160" s="176"/>
      <c r="N160" s="176"/>
      <c r="O160" s="109" t="e">
        <v>#DIV/0!</v>
      </c>
      <c r="P160" s="110"/>
      <c r="Q160" s="110"/>
      <c r="R160" s="109" t="e">
        <v>#DIV/0!</v>
      </c>
      <c r="S160" s="110"/>
      <c r="T160" s="110"/>
      <c r="U160" s="109" t="e">
        <v>#DIV/0!</v>
      </c>
      <c r="V160" s="110"/>
      <c r="W160" s="110"/>
      <c r="X160" s="109" t="e">
        <v>#DIV/0!</v>
      </c>
      <c r="Y160" s="110"/>
      <c r="Z160" s="110"/>
      <c r="AA160" s="109" t="e">
        <v>#DIV/0!</v>
      </c>
      <c r="AB160" s="110"/>
      <c r="AC160" s="110"/>
      <c r="AD160" s="109"/>
      <c r="AE160" s="110"/>
      <c r="AF160" s="110"/>
      <c r="AG160" s="109" t="e">
        <v>#DIV/0!</v>
      </c>
      <c r="AH160" s="110"/>
      <c r="AI160" s="110"/>
      <c r="AJ160" s="109"/>
      <c r="AK160" s="110"/>
      <c r="AL160" s="110"/>
      <c r="AM160" s="109" t="e">
        <v>#DIV/0!</v>
      </c>
      <c r="AN160" s="110"/>
      <c r="AO160" s="110"/>
      <c r="AP160" s="109" t="e">
        <v>#DIV/0!</v>
      </c>
      <c r="AQ160" s="110"/>
      <c r="AR160" s="110"/>
      <c r="AS160" s="109" t="e">
        <v>#DIV/0!</v>
      </c>
      <c r="AT160" s="110"/>
      <c r="AU160" s="110"/>
      <c r="AV160" s="109" t="e">
        <v>#DIV/0!</v>
      </c>
      <c r="AW160" s="111"/>
      <c r="AX160" s="111"/>
      <c r="AY160" s="112" t="e">
        <v>#DIV/0!</v>
      </c>
      <c r="AZ160" s="111"/>
      <c r="BA160" s="111"/>
      <c r="BB160" s="112" t="e">
        <f t="shared" si="27"/>
        <v>#DIV/0!</v>
      </c>
      <c r="BC160" s="92" t="e">
        <f>VLOOKUP(C160,'[1]PM SELL-OUT JUNE 202 SUMMARY'!$D$9:$H$519,4,FALSE)</f>
        <v>#N/A</v>
      </c>
      <c r="BD160" s="92" t="e">
        <f>VLOOKUP(C160,'[1]PM SELL-OUT JUNE 202 SUMMARY'!$D$9:$H$519,5,FALSE)</f>
        <v>#N/A</v>
      </c>
      <c r="BE160" s="93" t="e">
        <f t="shared" si="34"/>
        <v>#N/A</v>
      </c>
      <c r="BF160" s="113">
        <f t="shared" si="35"/>
        <v>0</v>
      </c>
      <c r="BG160" s="114">
        <f t="shared" si="36"/>
        <v>0</v>
      </c>
      <c r="BH160" s="115">
        <f t="shared" si="37"/>
        <v>0</v>
      </c>
      <c r="BI160" s="110">
        <f t="shared" si="38"/>
        <v>0</v>
      </c>
      <c r="BJ160" s="178"/>
      <c r="BK160" s="110"/>
      <c r="BL160" s="117">
        <f t="shared" si="39"/>
        <v>0</v>
      </c>
      <c r="BM160" s="118"/>
      <c r="BN160" s="119"/>
      <c r="BO160" s="127"/>
      <c r="BP160" s="121">
        <f t="shared" si="41"/>
        <v>0</v>
      </c>
      <c r="BQ160" s="159"/>
      <c r="BR160" s="123"/>
      <c r="BS160" s="124" t="e">
        <f t="shared" si="40"/>
        <v>#DIV/0!</v>
      </c>
    </row>
    <row r="161" spans="1:71" s="125" customFormat="1">
      <c r="A161" s="105" t="s">
        <v>66</v>
      </c>
      <c r="B161" s="105" t="s">
        <v>187</v>
      </c>
      <c r="C161" s="106" t="s">
        <v>212</v>
      </c>
      <c r="D161" s="107">
        <v>112500</v>
      </c>
      <c r="E161" s="107">
        <v>600000</v>
      </c>
      <c r="F161" s="108"/>
      <c r="G161" s="107">
        <v>471420</v>
      </c>
      <c r="H161" s="107">
        <v>600000</v>
      </c>
      <c r="I161" s="108">
        <v>0.78569999999999984</v>
      </c>
      <c r="J161" s="110">
        <v>346835</v>
      </c>
      <c r="K161" s="110">
        <v>500000</v>
      </c>
      <c r="L161" s="109">
        <v>0.69367000000000001</v>
      </c>
      <c r="M161" s="110">
        <v>1623735</v>
      </c>
      <c r="N161" s="110">
        <v>500000</v>
      </c>
      <c r="O161" s="109">
        <v>3.2474699999999999</v>
      </c>
      <c r="P161" s="110">
        <v>59885</v>
      </c>
      <c r="Q161" s="110">
        <v>129000</v>
      </c>
      <c r="R161" s="109">
        <v>0.46422480620155043</v>
      </c>
      <c r="S161" s="110"/>
      <c r="T161" s="110"/>
      <c r="U161" s="109" t="e">
        <v>#DIV/0!</v>
      </c>
      <c r="V161" s="110"/>
      <c r="W161" s="110"/>
      <c r="X161" s="109" t="e">
        <v>#DIV/0!</v>
      </c>
      <c r="Y161" s="110"/>
      <c r="Z161" s="110"/>
      <c r="AA161" s="109" t="e">
        <v>#DIV/0!</v>
      </c>
      <c r="AB161" s="110"/>
      <c r="AC161" s="110"/>
      <c r="AD161" s="109"/>
      <c r="AE161" s="110"/>
      <c r="AF161" s="110"/>
      <c r="AG161" s="109" t="e">
        <v>#DIV/0!</v>
      </c>
      <c r="AH161" s="110"/>
      <c r="AI161" s="110"/>
      <c r="AJ161" s="109"/>
      <c r="AK161" s="110"/>
      <c r="AL161" s="110"/>
      <c r="AM161" s="109" t="e">
        <v>#DIV/0!</v>
      </c>
      <c r="AN161" s="110"/>
      <c r="AO161" s="110"/>
      <c r="AP161" s="109" t="e">
        <v>#DIV/0!</v>
      </c>
      <c r="AQ161" s="110"/>
      <c r="AR161" s="110"/>
      <c r="AS161" s="109" t="e">
        <v>#DIV/0!</v>
      </c>
      <c r="AT161" s="110"/>
      <c r="AU161" s="110"/>
      <c r="AV161" s="109" t="e">
        <v>#DIV/0!</v>
      </c>
      <c r="AW161" s="111"/>
      <c r="AX161" s="111"/>
      <c r="AY161" s="112" t="e">
        <v>#DIV/0!</v>
      </c>
      <c r="AZ161" s="111"/>
      <c r="BA161" s="111"/>
      <c r="BB161" s="112" t="e">
        <f t="shared" si="27"/>
        <v>#DIV/0!</v>
      </c>
      <c r="BC161" s="92" t="e">
        <f>VLOOKUP(C161,'[1]PM SELL-OUT JUNE 202 SUMMARY'!$D$9:$H$519,4,FALSE)</f>
        <v>#N/A</v>
      </c>
      <c r="BD161" s="92" t="e">
        <f>VLOOKUP(C161,'[1]PM SELL-OUT JUNE 202 SUMMARY'!$D$9:$H$519,5,FALSE)</f>
        <v>#N/A</v>
      </c>
      <c r="BE161" s="93" t="e">
        <f t="shared" si="34"/>
        <v>#N/A</v>
      </c>
      <c r="BF161" s="113">
        <f t="shared" si="35"/>
        <v>0</v>
      </c>
      <c r="BG161" s="114">
        <f t="shared" si="36"/>
        <v>0</v>
      </c>
      <c r="BH161" s="115">
        <f t="shared" si="37"/>
        <v>0</v>
      </c>
      <c r="BI161" s="110">
        <f t="shared" si="38"/>
        <v>0</v>
      </c>
      <c r="BJ161" s="116"/>
      <c r="BK161" s="107"/>
      <c r="BL161" s="117">
        <f t="shared" si="39"/>
        <v>0</v>
      </c>
      <c r="BM161" s="118"/>
      <c r="BN161" s="119"/>
      <c r="BO161" s="120"/>
      <c r="BP161" s="121">
        <f t="shared" si="41"/>
        <v>0</v>
      </c>
      <c r="BQ161" s="159"/>
      <c r="BR161" s="123"/>
      <c r="BS161" s="124" t="e">
        <f t="shared" si="40"/>
        <v>#DIV/0!</v>
      </c>
    </row>
    <row r="162" spans="1:71" s="179" customFormat="1">
      <c r="A162" s="173" t="s">
        <v>66</v>
      </c>
      <c r="B162" s="171" t="s">
        <v>187</v>
      </c>
      <c r="C162" s="172" t="s">
        <v>213</v>
      </c>
      <c r="D162" s="174"/>
      <c r="E162" s="174"/>
      <c r="F162" s="175"/>
      <c r="G162" s="176"/>
      <c r="H162" s="176"/>
      <c r="I162" s="177"/>
      <c r="J162" s="176"/>
      <c r="K162" s="176"/>
      <c r="L162" s="177"/>
      <c r="M162" s="176"/>
      <c r="N162" s="176"/>
      <c r="O162" s="109" t="e">
        <v>#DIV/0!</v>
      </c>
      <c r="P162" s="110"/>
      <c r="Q162" s="110"/>
      <c r="R162" s="109" t="e">
        <v>#DIV/0!</v>
      </c>
      <c r="S162" s="110"/>
      <c r="T162" s="110"/>
      <c r="U162" s="109" t="e">
        <v>#DIV/0!</v>
      </c>
      <c r="V162" s="110"/>
      <c r="W162" s="110"/>
      <c r="X162" s="109" t="e">
        <v>#DIV/0!</v>
      </c>
      <c r="Y162" s="110"/>
      <c r="Z162" s="110"/>
      <c r="AA162" s="109" t="e">
        <v>#DIV/0!</v>
      </c>
      <c r="AB162" s="110"/>
      <c r="AC162" s="110"/>
      <c r="AD162" s="109"/>
      <c r="AE162" s="110"/>
      <c r="AF162" s="110"/>
      <c r="AG162" s="109" t="e">
        <v>#DIV/0!</v>
      </c>
      <c r="AH162" s="110"/>
      <c r="AI162" s="110"/>
      <c r="AJ162" s="109"/>
      <c r="AK162" s="110"/>
      <c r="AL162" s="110"/>
      <c r="AM162" s="109" t="e">
        <v>#DIV/0!</v>
      </c>
      <c r="AN162" s="110"/>
      <c r="AO162" s="110"/>
      <c r="AP162" s="109" t="e">
        <v>#DIV/0!</v>
      </c>
      <c r="AQ162" s="110"/>
      <c r="AR162" s="110"/>
      <c r="AS162" s="109" t="e">
        <v>#DIV/0!</v>
      </c>
      <c r="AT162" s="110"/>
      <c r="AU162" s="110"/>
      <c r="AV162" s="109" t="e">
        <v>#DIV/0!</v>
      </c>
      <c r="AW162" s="111"/>
      <c r="AX162" s="111"/>
      <c r="AY162" s="112" t="e">
        <v>#DIV/0!</v>
      </c>
      <c r="AZ162" s="111"/>
      <c r="BA162" s="111"/>
      <c r="BB162" s="112" t="e">
        <f t="shared" si="27"/>
        <v>#DIV/0!</v>
      </c>
      <c r="BC162" s="92" t="e">
        <f>VLOOKUP(C162,'[1]PM SELL-OUT JUNE 202 SUMMARY'!$D$9:$H$519,4,FALSE)</f>
        <v>#N/A</v>
      </c>
      <c r="BD162" s="92" t="e">
        <f>VLOOKUP(C162,'[1]PM SELL-OUT JUNE 202 SUMMARY'!$D$9:$H$519,5,FALSE)</f>
        <v>#N/A</v>
      </c>
      <c r="BE162" s="93" t="e">
        <f t="shared" si="34"/>
        <v>#N/A</v>
      </c>
      <c r="BF162" s="113">
        <f t="shared" si="35"/>
        <v>0</v>
      </c>
      <c r="BG162" s="114">
        <f t="shared" si="36"/>
        <v>0</v>
      </c>
      <c r="BH162" s="115">
        <f t="shared" si="37"/>
        <v>0</v>
      </c>
      <c r="BI162" s="110">
        <f t="shared" si="38"/>
        <v>0</v>
      </c>
      <c r="BJ162" s="178"/>
      <c r="BK162" s="110"/>
      <c r="BL162" s="117">
        <f t="shared" si="39"/>
        <v>0</v>
      </c>
      <c r="BM162" s="118"/>
      <c r="BN162" s="119"/>
      <c r="BO162" s="127"/>
      <c r="BP162" s="121">
        <f t="shared" si="41"/>
        <v>0</v>
      </c>
      <c r="BQ162" s="159"/>
      <c r="BR162" s="123"/>
      <c r="BS162" s="124" t="e">
        <f t="shared" si="40"/>
        <v>#DIV/0!</v>
      </c>
    </row>
    <row r="163" spans="1:71" s="128" customFormat="1">
      <c r="A163" s="126" t="s">
        <v>66</v>
      </c>
      <c r="B163" s="105" t="s">
        <v>187</v>
      </c>
      <c r="C163" s="106" t="s">
        <v>214</v>
      </c>
      <c r="D163" s="110"/>
      <c r="E163" s="110"/>
      <c r="F163" s="109"/>
      <c r="G163" s="110"/>
      <c r="H163" s="110"/>
      <c r="I163" s="109"/>
      <c r="J163" s="110"/>
      <c r="K163" s="110"/>
      <c r="L163" s="109"/>
      <c r="M163" s="110"/>
      <c r="N163" s="110"/>
      <c r="O163" s="109" t="e">
        <v>#DIV/0!</v>
      </c>
      <c r="P163" s="110"/>
      <c r="Q163" s="110"/>
      <c r="R163" s="109" t="e">
        <v>#DIV/0!</v>
      </c>
      <c r="S163" s="110"/>
      <c r="T163" s="110"/>
      <c r="U163" s="109" t="e">
        <v>#DIV/0!</v>
      </c>
      <c r="V163" s="110"/>
      <c r="W163" s="110"/>
      <c r="X163" s="109" t="e">
        <v>#DIV/0!</v>
      </c>
      <c r="Y163" s="110"/>
      <c r="Z163" s="110"/>
      <c r="AA163" s="109" t="e">
        <v>#DIV/0!</v>
      </c>
      <c r="AB163" s="110"/>
      <c r="AC163" s="110"/>
      <c r="AD163" s="109"/>
      <c r="AE163" s="110"/>
      <c r="AF163" s="110"/>
      <c r="AG163" s="109" t="e">
        <v>#DIV/0!</v>
      </c>
      <c r="AH163" s="110"/>
      <c r="AI163" s="110"/>
      <c r="AJ163" s="109"/>
      <c r="AK163" s="110"/>
      <c r="AL163" s="110"/>
      <c r="AM163" s="109" t="e">
        <v>#DIV/0!</v>
      </c>
      <c r="AN163" s="110"/>
      <c r="AO163" s="110"/>
      <c r="AP163" s="109" t="e">
        <v>#DIV/0!</v>
      </c>
      <c r="AQ163" s="110"/>
      <c r="AR163" s="110"/>
      <c r="AS163" s="109" t="e">
        <v>#DIV/0!</v>
      </c>
      <c r="AT163" s="110"/>
      <c r="AU163" s="110"/>
      <c r="AV163" s="109" t="e">
        <v>#DIV/0!</v>
      </c>
      <c r="AW163" s="111"/>
      <c r="AX163" s="111"/>
      <c r="AY163" s="112" t="e">
        <v>#DIV/0!</v>
      </c>
      <c r="AZ163" s="111"/>
      <c r="BA163" s="111"/>
      <c r="BB163" s="112" t="e">
        <f t="shared" si="27"/>
        <v>#DIV/0!</v>
      </c>
      <c r="BC163" s="92" t="e">
        <f>VLOOKUP(C163,'[1]PM SELL-OUT JUNE 202 SUMMARY'!$D$9:$H$519,4,FALSE)</f>
        <v>#N/A</v>
      </c>
      <c r="BD163" s="92" t="e">
        <f>VLOOKUP(C163,'[1]PM SELL-OUT JUNE 202 SUMMARY'!$D$9:$H$519,5,FALSE)</f>
        <v>#N/A</v>
      </c>
      <c r="BE163" s="93" t="e">
        <f t="shared" si="34"/>
        <v>#N/A</v>
      </c>
      <c r="BF163" s="113">
        <f t="shared" si="35"/>
        <v>0</v>
      </c>
      <c r="BG163" s="114">
        <f t="shared" si="36"/>
        <v>0</v>
      </c>
      <c r="BH163" s="115">
        <f t="shared" si="37"/>
        <v>0</v>
      </c>
      <c r="BI163" s="110">
        <f t="shared" si="38"/>
        <v>0</v>
      </c>
      <c r="BJ163" s="115"/>
      <c r="BK163" s="110"/>
      <c r="BL163" s="117">
        <f t="shared" si="39"/>
        <v>0</v>
      </c>
      <c r="BM163" s="118"/>
      <c r="BN163" s="119"/>
      <c r="BO163" s="127"/>
      <c r="BP163" s="121">
        <f t="shared" si="41"/>
        <v>0</v>
      </c>
      <c r="BQ163" s="159"/>
      <c r="BR163" s="123"/>
      <c r="BS163" s="124" t="e">
        <f t="shared" si="40"/>
        <v>#DIV/0!</v>
      </c>
    </row>
    <row r="164" spans="1:71" s="125" customFormat="1">
      <c r="A164" s="105" t="s">
        <v>66</v>
      </c>
      <c r="B164" s="105" t="s">
        <v>187</v>
      </c>
      <c r="C164" s="106" t="s">
        <v>215</v>
      </c>
      <c r="D164" s="107">
        <v>0</v>
      </c>
      <c r="E164" s="107">
        <v>87000</v>
      </c>
      <c r="F164" s="108"/>
      <c r="G164" s="107">
        <v>287995</v>
      </c>
      <c r="H164" s="107">
        <v>450000</v>
      </c>
      <c r="I164" s="108">
        <v>0.63998888888888905</v>
      </c>
      <c r="J164" s="110">
        <v>331535</v>
      </c>
      <c r="K164" s="110">
        <v>550000</v>
      </c>
      <c r="L164" s="109">
        <v>0.60279090909090904</v>
      </c>
      <c r="M164" s="110">
        <v>407910</v>
      </c>
      <c r="N164" s="110">
        <v>550000</v>
      </c>
      <c r="O164" s="109">
        <v>0.74165454545454546</v>
      </c>
      <c r="P164" s="110">
        <v>0</v>
      </c>
      <c r="Q164" s="110">
        <v>500000</v>
      </c>
      <c r="R164" s="109">
        <v>0</v>
      </c>
      <c r="S164" s="110">
        <v>0</v>
      </c>
      <c r="T164" s="110">
        <v>422000</v>
      </c>
      <c r="U164" s="109">
        <v>0</v>
      </c>
      <c r="V164" s="110"/>
      <c r="W164" s="110"/>
      <c r="X164" s="109" t="e">
        <v>#DIV/0!</v>
      </c>
      <c r="Y164" s="110"/>
      <c r="Z164" s="110"/>
      <c r="AA164" s="109" t="e">
        <v>#DIV/0!</v>
      </c>
      <c r="AB164" s="110"/>
      <c r="AC164" s="110"/>
      <c r="AD164" s="109"/>
      <c r="AE164" s="110"/>
      <c r="AF164" s="110"/>
      <c r="AG164" s="109" t="e">
        <v>#DIV/0!</v>
      </c>
      <c r="AH164" s="110"/>
      <c r="AI164" s="110"/>
      <c r="AJ164" s="109"/>
      <c r="AK164" s="110"/>
      <c r="AL164" s="110"/>
      <c r="AM164" s="109" t="e">
        <v>#DIV/0!</v>
      </c>
      <c r="AN164" s="110"/>
      <c r="AO164" s="110"/>
      <c r="AP164" s="109" t="e">
        <v>#DIV/0!</v>
      </c>
      <c r="AQ164" s="110"/>
      <c r="AR164" s="110"/>
      <c r="AS164" s="109" t="e">
        <v>#DIV/0!</v>
      </c>
      <c r="AT164" s="110"/>
      <c r="AU164" s="110"/>
      <c r="AV164" s="109" t="e">
        <v>#DIV/0!</v>
      </c>
      <c r="AW164" s="111"/>
      <c r="AX164" s="111"/>
      <c r="AY164" s="112" t="e">
        <v>#DIV/0!</v>
      </c>
      <c r="AZ164" s="111"/>
      <c r="BA164" s="111"/>
      <c r="BB164" s="112" t="e">
        <f t="shared" si="27"/>
        <v>#DIV/0!</v>
      </c>
      <c r="BC164" s="92" t="e">
        <f>VLOOKUP(C164,'[1]PM SELL-OUT JUNE 202 SUMMARY'!$D$9:$H$519,4,FALSE)</f>
        <v>#N/A</v>
      </c>
      <c r="BD164" s="92" t="e">
        <f>VLOOKUP(C164,'[1]PM SELL-OUT JUNE 202 SUMMARY'!$D$9:$H$519,5,FALSE)</f>
        <v>#N/A</v>
      </c>
      <c r="BE164" s="93" t="e">
        <f t="shared" si="34"/>
        <v>#N/A</v>
      </c>
      <c r="BF164" s="113">
        <f t="shared" si="35"/>
        <v>0</v>
      </c>
      <c r="BG164" s="114">
        <f t="shared" si="36"/>
        <v>0</v>
      </c>
      <c r="BH164" s="115">
        <f t="shared" si="37"/>
        <v>0</v>
      </c>
      <c r="BI164" s="110">
        <f t="shared" si="38"/>
        <v>0</v>
      </c>
      <c r="BJ164" s="116"/>
      <c r="BK164" s="107"/>
      <c r="BL164" s="117">
        <f t="shared" si="39"/>
        <v>0</v>
      </c>
      <c r="BM164" s="118"/>
      <c r="BN164" s="119"/>
      <c r="BO164" s="120"/>
      <c r="BP164" s="121">
        <f t="shared" si="41"/>
        <v>0</v>
      </c>
      <c r="BQ164" s="159"/>
      <c r="BR164" s="123"/>
      <c r="BS164" s="124" t="e">
        <f t="shared" si="40"/>
        <v>#DIV/0!</v>
      </c>
    </row>
    <row r="165" spans="1:71" s="128" customFormat="1">
      <c r="A165" s="126" t="s">
        <v>66</v>
      </c>
      <c r="B165" s="105" t="s">
        <v>187</v>
      </c>
      <c r="C165" s="106" t="s">
        <v>216</v>
      </c>
      <c r="D165" s="110">
        <v>622300</v>
      </c>
      <c r="E165" s="110">
        <v>600000</v>
      </c>
      <c r="F165" s="109"/>
      <c r="G165" s="110">
        <v>130075</v>
      </c>
      <c r="H165" s="110">
        <v>600000</v>
      </c>
      <c r="I165" s="109">
        <v>0.21679166666666666</v>
      </c>
      <c r="J165" s="110">
        <v>960875</v>
      </c>
      <c r="K165" s="110">
        <v>600000</v>
      </c>
      <c r="L165" s="109">
        <v>1.6014583333333334</v>
      </c>
      <c r="M165" s="110">
        <v>1405510</v>
      </c>
      <c r="N165" s="110">
        <v>700000</v>
      </c>
      <c r="O165" s="109">
        <v>2.0078714285714288</v>
      </c>
      <c r="P165" s="110">
        <v>584985</v>
      </c>
      <c r="Q165" s="110">
        <v>700000</v>
      </c>
      <c r="R165" s="109">
        <v>0.83569285714285713</v>
      </c>
      <c r="S165" s="110">
        <v>353145</v>
      </c>
      <c r="T165" s="110">
        <v>550000</v>
      </c>
      <c r="U165" s="109">
        <v>0.6420818181818182</v>
      </c>
      <c r="V165" s="110">
        <v>0</v>
      </c>
      <c r="W165" s="110">
        <v>550000</v>
      </c>
      <c r="X165" s="109">
        <v>0</v>
      </c>
      <c r="Y165" s="110">
        <v>168180</v>
      </c>
      <c r="Z165" s="110">
        <v>550000</v>
      </c>
      <c r="AA165" s="109">
        <v>0.30578181818181815</v>
      </c>
      <c r="AB165" s="110">
        <v>0</v>
      </c>
      <c r="AC165" s="110">
        <v>550000</v>
      </c>
      <c r="AD165" s="109">
        <v>0</v>
      </c>
      <c r="AE165" s="110">
        <v>42595</v>
      </c>
      <c r="AF165" s="110">
        <v>550000</v>
      </c>
      <c r="AG165" s="109">
        <v>7.744545454545454E-2</v>
      </c>
      <c r="AH165" s="110">
        <v>113180</v>
      </c>
      <c r="AI165" s="110">
        <v>568700</v>
      </c>
      <c r="AJ165" s="109">
        <v>0.19901529804818005</v>
      </c>
      <c r="AK165" s="110">
        <v>162975</v>
      </c>
      <c r="AL165" s="110">
        <v>550000</v>
      </c>
      <c r="AM165" s="109">
        <v>0.29631818181818181</v>
      </c>
      <c r="AN165" s="110">
        <v>203875</v>
      </c>
      <c r="AO165" s="110">
        <v>550000</v>
      </c>
      <c r="AP165" s="109">
        <v>0.37068181818181817</v>
      </c>
      <c r="AQ165" s="110">
        <v>184170</v>
      </c>
      <c r="AR165" s="110">
        <v>550000</v>
      </c>
      <c r="AS165" s="109">
        <v>0.33485454545454546</v>
      </c>
      <c r="AT165" s="110">
        <v>266250</v>
      </c>
      <c r="AU165" s="110">
        <v>600000</v>
      </c>
      <c r="AV165" s="109">
        <v>0.44374999999999998</v>
      </c>
      <c r="AW165" s="111">
        <v>404030</v>
      </c>
      <c r="AX165" s="111">
        <v>600000</v>
      </c>
      <c r="AY165" s="112">
        <v>0.67338333333333333</v>
      </c>
      <c r="AZ165" s="111">
        <v>522830</v>
      </c>
      <c r="BA165" s="111">
        <v>600000</v>
      </c>
      <c r="BB165" s="112">
        <f t="shared" si="27"/>
        <v>0.87138333333333329</v>
      </c>
      <c r="BC165" s="92">
        <f>VLOOKUP(C165,'[1]PM SELL-OUT JUNE 202 SUMMARY'!$D$9:$H$519,4,FALSE)</f>
        <v>472430</v>
      </c>
      <c r="BD165" s="92">
        <f>VLOOKUP(C165,'[1]PM SELL-OUT JUNE 202 SUMMARY'!$D$9:$H$519,5,FALSE)</f>
        <v>600000</v>
      </c>
      <c r="BE165" s="93">
        <f t="shared" si="34"/>
        <v>0.78738333333333332</v>
      </c>
      <c r="BF165" s="113">
        <f t="shared" si="35"/>
        <v>1193110</v>
      </c>
      <c r="BG165" s="114">
        <f t="shared" si="36"/>
        <v>397703.33333333331</v>
      </c>
      <c r="BH165" s="115">
        <f t="shared" si="37"/>
        <v>1744130</v>
      </c>
      <c r="BI165" s="110">
        <f t="shared" si="38"/>
        <v>290688.33333333331</v>
      </c>
      <c r="BJ165" s="115"/>
      <c r="BK165" s="110"/>
      <c r="BL165" s="117">
        <f t="shared" si="39"/>
        <v>0</v>
      </c>
      <c r="BM165" s="118">
        <v>96775</v>
      </c>
      <c r="BN165" s="119"/>
      <c r="BO165" s="127">
        <v>0</v>
      </c>
      <c r="BP165" s="121">
        <f t="shared" si="41"/>
        <v>0</v>
      </c>
      <c r="BQ165" s="159"/>
      <c r="BR165" s="123"/>
      <c r="BS165" s="124" t="e">
        <f t="shared" si="40"/>
        <v>#DIV/0!</v>
      </c>
    </row>
    <row r="166" spans="1:71" s="179" customFormat="1">
      <c r="A166" s="173" t="s">
        <v>66</v>
      </c>
      <c r="B166" s="171" t="s">
        <v>187</v>
      </c>
      <c r="C166" s="172" t="s">
        <v>217</v>
      </c>
      <c r="D166" s="110"/>
      <c r="E166" s="110"/>
      <c r="F166" s="109"/>
      <c r="G166" s="110"/>
      <c r="H166" s="110"/>
      <c r="I166" s="109"/>
      <c r="J166" s="110"/>
      <c r="K166" s="110"/>
      <c r="L166" s="109"/>
      <c r="M166" s="110"/>
      <c r="N166" s="110"/>
      <c r="O166" s="109" t="e">
        <v>#DIV/0!</v>
      </c>
      <c r="P166" s="110"/>
      <c r="Q166" s="110"/>
      <c r="R166" s="109" t="e">
        <v>#DIV/0!</v>
      </c>
      <c r="S166" s="110"/>
      <c r="T166" s="110"/>
      <c r="U166" s="109" t="e">
        <v>#DIV/0!</v>
      </c>
      <c r="V166" s="110"/>
      <c r="W166" s="110"/>
      <c r="X166" s="109" t="e">
        <v>#DIV/0!</v>
      </c>
      <c r="Y166" s="110"/>
      <c r="Z166" s="110"/>
      <c r="AA166" s="109" t="e">
        <v>#DIV/0!</v>
      </c>
      <c r="AB166" s="110"/>
      <c r="AC166" s="110"/>
      <c r="AD166" s="109"/>
      <c r="AE166" s="110"/>
      <c r="AF166" s="110"/>
      <c r="AG166" s="109" t="e">
        <v>#DIV/0!</v>
      </c>
      <c r="AH166" s="110"/>
      <c r="AI166" s="110"/>
      <c r="AJ166" s="109"/>
      <c r="AK166" s="110"/>
      <c r="AL166" s="110"/>
      <c r="AM166" s="109" t="e">
        <v>#DIV/0!</v>
      </c>
      <c r="AN166" s="110"/>
      <c r="AO166" s="110"/>
      <c r="AP166" s="109" t="e">
        <v>#DIV/0!</v>
      </c>
      <c r="AQ166" s="110"/>
      <c r="AR166" s="110"/>
      <c r="AS166" s="109" t="e">
        <v>#DIV/0!</v>
      </c>
      <c r="AT166" s="110"/>
      <c r="AU166" s="110"/>
      <c r="AV166" s="109" t="e">
        <v>#DIV/0!</v>
      </c>
      <c r="AW166" s="111"/>
      <c r="AX166" s="111"/>
      <c r="AY166" s="112" t="e">
        <v>#DIV/0!</v>
      </c>
      <c r="AZ166" s="111"/>
      <c r="BA166" s="111"/>
      <c r="BB166" s="112" t="e">
        <f t="shared" si="27"/>
        <v>#DIV/0!</v>
      </c>
      <c r="BC166" s="92" t="e">
        <f>VLOOKUP(C166,'[1]PM SELL-OUT JUNE 202 SUMMARY'!$D$9:$H$519,4,FALSE)</f>
        <v>#N/A</v>
      </c>
      <c r="BD166" s="92" t="e">
        <f>VLOOKUP(C166,'[1]PM SELL-OUT JUNE 202 SUMMARY'!$D$9:$H$519,5,FALSE)</f>
        <v>#N/A</v>
      </c>
      <c r="BE166" s="93" t="e">
        <f t="shared" si="34"/>
        <v>#N/A</v>
      </c>
      <c r="BF166" s="113">
        <f t="shared" si="35"/>
        <v>0</v>
      </c>
      <c r="BG166" s="114">
        <f t="shared" si="36"/>
        <v>0</v>
      </c>
      <c r="BH166" s="115">
        <f t="shared" si="37"/>
        <v>0</v>
      </c>
      <c r="BI166" s="110">
        <f t="shared" si="38"/>
        <v>0</v>
      </c>
      <c r="BJ166" s="178"/>
      <c r="BK166" s="110"/>
      <c r="BL166" s="117">
        <f t="shared" si="39"/>
        <v>0</v>
      </c>
      <c r="BM166" s="118"/>
      <c r="BN166" s="119"/>
      <c r="BO166" s="127"/>
      <c r="BP166" s="121">
        <f t="shared" si="41"/>
        <v>0</v>
      </c>
      <c r="BQ166" s="159"/>
      <c r="BR166" s="123"/>
      <c r="BS166" s="124" t="e">
        <f t="shared" si="40"/>
        <v>#DIV/0!</v>
      </c>
    </row>
    <row r="167" spans="1:71" s="128" customFormat="1">
      <c r="A167" s="126" t="s">
        <v>66</v>
      </c>
      <c r="B167" s="105" t="s">
        <v>187</v>
      </c>
      <c r="C167" s="106" t="s">
        <v>218</v>
      </c>
      <c r="D167" s="110"/>
      <c r="E167" s="110"/>
      <c r="F167" s="109"/>
      <c r="G167" s="110"/>
      <c r="H167" s="110"/>
      <c r="I167" s="109"/>
      <c r="J167" s="110"/>
      <c r="K167" s="110"/>
      <c r="L167" s="109"/>
      <c r="M167" s="110"/>
      <c r="N167" s="110"/>
      <c r="O167" s="109" t="e">
        <v>#DIV/0!</v>
      </c>
      <c r="P167" s="110">
        <v>534805</v>
      </c>
      <c r="Q167" s="110">
        <v>600000</v>
      </c>
      <c r="R167" s="109">
        <v>0.8913416666666667</v>
      </c>
      <c r="S167" s="110"/>
      <c r="T167" s="110"/>
      <c r="U167" s="109" t="e">
        <v>#DIV/0!</v>
      </c>
      <c r="V167" s="110"/>
      <c r="W167" s="110"/>
      <c r="X167" s="109" t="e">
        <v>#DIV/0!</v>
      </c>
      <c r="Y167" s="110"/>
      <c r="Z167" s="110"/>
      <c r="AA167" s="109" t="e">
        <v>#DIV/0!</v>
      </c>
      <c r="AB167" s="110"/>
      <c r="AC167" s="110"/>
      <c r="AD167" s="109"/>
      <c r="AE167" s="110"/>
      <c r="AF167" s="110"/>
      <c r="AG167" s="109" t="e">
        <v>#DIV/0!</v>
      </c>
      <c r="AH167" s="110"/>
      <c r="AI167" s="110"/>
      <c r="AJ167" s="109"/>
      <c r="AK167" s="110"/>
      <c r="AL167" s="110"/>
      <c r="AM167" s="109" t="e">
        <v>#DIV/0!</v>
      </c>
      <c r="AN167" s="110"/>
      <c r="AO167" s="110"/>
      <c r="AP167" s="109" t="e">
        <v>#DIV/0!</v>
      </c>
      <c r="AQ167" s="110"/>
      <c r="AR167" s="110"/>
      <c r="AS167" s="109" t="e">
        <v>#DIV/0!</v>
      </c>
      <c r="AT167" s="110"/>
      <c r="AU167" s="110"/>
      <c r="AV167" s="109" t="e">
        <v>#DIV/0!</v>
      </c>
      <c r="AW167" s="111"/>
      <c r="AX167" s="111"/>
      <c r="AY167" s="112" t="e">
        <v>#DIV/0!</v>
      </c>
      <c r="AZ167" s="111"/>
      <c r="BA167" s="111"/>
      <c r="BB167" s="112" t="e">
        <f t="shared" si="27"/>
        <v>#DIV/0!</v>
      </c>
      <c r="BC167" s="92" t="e">
        <f>VLOOKUP(C167,'[1]PM SELL-OUT JUNE 202 SUMMARY'!$D$9:$H$519,4,FALSE)</f>
        <v>#N/A</v>
      </c>
      <c r="BD167" s="92" t="e">
        <f>VLOOKUP(C167,'[1]PM SELL-OUT JUNE 202 SUMMARY'!$D$9:$H$519,5,FALSE)</f>
        <v>#N/A</v>
      </c>
      <c r="BE167" s="93" t="e">
        <f t="shared" si="34"/>
        <v>#N/A</v>
      </c>
      <c r="BF167" s="113">
        <f t="shared" si="35"/>
        <v>0</v>
      </c>
      <c r="BG167" s="114">
        <f t="shared" si="36"/>
        <v>0</v>
      </c>
      <c r="BH167" s="115">
        <f t="shared" si="37"/>
        <v>0</v>
      </c>
      <c r="BI167" s="110">
        <f t="shared" si="38"/>
        <v>0</v>
      </c>
      <c r="BJ167" s="115"/>
      <c r="BK167" s="110"/>
      <c r="BL167" s="117">
        <f t="shared" si="39"/>
        <v>0</v>
      </c>
      <c r="BM167" s="118"/>
      <c r="BN167" s="119"/>
      <c r="BO167" s="127"/>
      <c r="BP167" s="121">
        <f t="shared" si="41"/>
        <v>0</v>
      </c>
      <c r="BQ167" s="159"/>
      <c r="BR167" s="123"/>
      <c r="BS167" s="124" t="e">
        <f t="shared" si="40"/>
        <v>#DIV/0!</v>
      </c>
    </row>
    <row r="168" spans="1:71" s="128" customFormat="1">
      <c r="A168" s="126" t="s">
        <v>66</v>
      </c>
      <c r="B168" s="105" t="s">
        <v>187</v>
      </c>
      <c r="C168" s="162" t="s">
        <v>219</v>
      </c>
      <c r="D168" s="110"/>
      <c r="E168" s="110"/>
      <c r="F168" s="109"/>
      <c r="G168" s="110"/>
      <c r="H168" s="110"/>
      <c r="I168" s="109"/>
      <c r="J168" s="110"/>
      <c r="K168" s="110"/>
      <c r="L168" s="109"/>
      <c r="M168" s="110">
        <v>505550</v>
      </c>
      <c r="N168" s="110">
        <v>483000</v>
      </c>
      <c r="O168" s="109">
        <v>1.0466873706004141</v>
      </c>
      <c r="P168" s="110">
        <v>404800</v>
      </c>
      <c r="Q168" s="110">
        <v>500000</v>
      </c>
      <c r="R168" s="109">
        <v>0.8096000000000001</v>
      </c>
      <c r="S168" s="110">
        <v>503820</v>
      </c>
      <c r="T168" s="110">
        <v>500000</v>
      </c>
      <c r="U168" s="109">
        <v>1.0076400000000001</v>
      </c>
      <c r="V168" s="110">
        <v>304145</v>
      </c>
      <c r="W168" s="110">
        <v>500000</v>
      </c>
      <c r="X168" s="109">
        <v>0.60829</v>
      </c>
      <c r="Y168" s="110">
        <v>344915</v>
      </c>
      <c r="Z168" s="110">
        <v>500000</v>
      </c>
      <c r="AA168" s="109">
        <v>0.68983000000000017</v>
      </c>
      <c r="AB168" s="110">
        <v>505230</v>
      </c>
      <c r="AC168" s="110">
        <v>500000</v>
      </c>
      <c r="AD168" s="109">
        <v>1.0104599999999999</v>
      </c>
      <c r="AE168" s="110">
        <v>165180</v>
      </c>
      <c r="AF168" s="110">
        <v>500000</v>
      </c>
      <c r="AG168" s="109">
        <v>0.33036000000000004</v>
      </c>
      <c r="AH168" s="110">
        <v>815660</v>
      </c>
      <c r="AI168" s="110">
        <v>600000</v>
      </c>
      <c r="AJ168" s="109">
        <v>1.3594333333333333</v>
      </c>
      <c r="AK168" s="110">
        <v>291050</v>
      </c>
      <c r="AL168" s="110">
        <v>600000</v>
      </c>
      <c r="AM168" s="109">
        <v>0.48508333333333331</v>
      </c>
      <c r="AN168" s="110">
        <v>84185</v>
      </c>
      <c r="AO168" s="110">
        <v>124000</v>
      </c>
      <c r="AP168" s="109">
        <v>0.67891129032258068</v>
      </c>
      <c r="AQ168" s="110">
        <v>1123320</v>
      </c>
      <c r="AR168" s="110">
        <v>600000</v>
      </c>
      <c r="AS168" s="109">
        <v>1.8722000000000001</v>
      </c>
      <c r="AT168" s="110">
        <v>757585</v>
      </c>
      <c r="AU168" s="110">
        <v>750000</v>
      </c>
      <c r="AV168" s="109">
        <v>1.0101133333333334</v>
      </c>
      <c r="AW168" s="111">
        <v>686460</v>
      </c>
      <c r="AX168" s="111">
        <v>750000</v>
      </c>
      <c r="AY168" s="112">
        <v>0.91527999999999998</v>
      </c>
      <c r="AZ168" s="111">
        <v>630410</v>
      </c>
      <c r="BA168" s="111">
        <v>600000</v>
      </c>
      <c r="BB168" s="112">
        <f t="shared" si="27"/>
        <v>1.0506833333333334</v>
      </c>
      <c r="BC168" s="92">
        <f>VLOOKUP(C168,'[1]PM SELL-OUT JUNE 202 SUMMARY'!$D$9:$H$519,4,FALSE)</f>
        <v>29595</v>
      </c>
      <c r="BD168" s="92">
        <f>VLOOKUP(C168,'[1]PM SELL-OUT JUNE 202 SUMMARY'!$D$9:$H$519,5,FALSE)</f>
        <v>550000</v>
      </c>
      <c r="BE168" s="93">
        <f t="shared" si="34"/>
        <v>5.3809090909090911E-2</v>
      </c>
      <c r="BF168" s="113">
        <f t="shared" si="35"/>
        <v>2074455</v>
      </c>
      <c r="BG168" s="114">
        <f t="shared" si="36"/>
        <v>691485</v>
      </c>
      <c r="BH168" s="115">
        <f t="shared" si="37"/>
        <v>3573010</v>
      </c>
      <c r="BI168" s="110">
        <f t="shared" si="38"/>
        <v>595501.66666666663</v>
      </c>
      <c r="BJ168" s="115"/>
      <c r="BK168" s="110"/>
      <c r="BL168" s="117">
        <f t="shared" si="39"/>
        <v>447385.48231075582</v>
      </c>
      <c r="BM168" s="118">
        <v>550000</v>
      </c>
      <c r="BN168" s="119"/>
      <c r="BO168" s="127">
        <v>304145</v>
      </c>
      <c r="BP168" s="121">
        <f t="shared" si="41"/>
        <v>4.8377963527044543E-2</v>
      </c>
      <c r="BQ168" s="159"/>
      <c r="BR168" s="123"/>
      <c r="BS168" s="124" t="e">
        <f t="shared" si="40"/>
        <v>#DIV/0!</v>
      </c>
    </row>
    <row r="169" spans="1:71" s="128" customFormat="1">
      <c r="A169" s="126" t="s">
        <v>66</v>
      </c>
      <c r="B169" s="105" t="s">
        <v>187</v>
      </c>
      <c r="C169" s="106" t="s">
        <v>220</v>
      </c>
      <c r="D169" s="110">
        <v>630300</v>
      </c>
      <c r="E169" s="110">
        <v>600000</v>
      </c>
      <c r="F169" s="109"/>
      <c r="G169" s="110">
        <v>458635</v>
      </c>
      <c r="H169" s="110">
        <v>600000</v>
      </c>
      <c r="I169" s="109">
        <v>0.7643916666666668</v>
      </c>
      <c r="J169" s="110">
        <v>699800</v>
      </c>
      <c r="K169" s="110">
        <v>600000</v>
      </c>
      <c r="L169" s="109">
        <v>1.1663333333333334</v>
      </c>
      <c r="M169" s="110">
        <v>1034125</v>
      </c>
      <c r="N169" s="110">
        <v>600000</v>
      </c>
      <c r="O169" s="109">
        <v>1.7235416666666667</v>
      </c>
      <c r="P169" s="110"/>
      <c r="Q169" s="110"/>
      <c r="R169" s="109" t="e">
        <v>#DIV/0!</v>
      </c>
      <c r="S169" s="110">
        <v>185370</v>
      </c>
      <c r="T169" s="110">
        <v>550000</v>
      </c>
      <c r="U169" s="109">
        <v>0.33703636363636369</v>
      </c>
      <c r="V169" s="110">
        <v>302645</v>
      </c>
      <c r="W169" s="110">
        <v>500000</v>
      </c>
      <c r="X169" s="109">
        <v>0.60528999999999999</v>
      </c>
      <c r="Y169" s="110">
        <v>312350</v>
      </c>
      <c r="Z169" s="110">
        <v>500000</v>
      </c>
      <c r="AA169" s="109">
        <v>0.62470000000000003</v>
      </c>
      <c r="AB169" s="110">
        <v>224265</v>
      </c>
      <c r="AC169" s="110">
        <v>500000</v>
      </c>
      <c r="AD169" s="109">
        <v>0.44853000000000004</v>
      </c>
      <c r="AE169" s="110">
        <v>79330</v>
      </c>
      <c r="AF169" s="110">
        <v>500000</v>
      </c>
      <c r="AG169" s="109">
        <v>0.15866000000000002</v>
      </c>
      <c r="AH169" s="110">
        <v>554325</v>
      </c>
      <c r="AI169" s="110">
        <v>500000</v>
      </c>
      <c r="AJ169" s="109">
        <v>1.1086499999999999</v>
      </c>
      <c r="AK169" s="110">
        <v>354935</v>
      </c>
      <c r="AL169" s="110">
        <v>500000</v>
      </c>
      <c r="AM169" s="109">
        <v>0.70987000000000011</v>
      </c>
      <c r="AN169" s="110">
        <v>372240</v>
      </c>
      <c r="AO169" s="110">
        <v>600000</v>
      </c>
      <c r="AP169" s="109">
        <v>0.62039999999999995</v>
      </c>
      <c r="AQ169" s="110">
        <v>143190</v>
      </c>
      <c r="AR169" s="110">
        <v>600000</v>
      </c>
      <c r="AS169" s="109">
        <v>0.23865</v>
      </c>
      <c r="AT169" s="110">
        <v>605710</v>
      </c>
      <c r="AU169" s="110">
        <v>600000</v>
      </c>
      <c r="AV169" s="109">
        <v>1.0095166666666666</v>
      </c>
      <c r="AW169" s="111">
        <v>474430</v>
      </c>
      <c r="AX169" s="111">
        <v>600000</v>
      </c>
      <c r="AY169" s="112">
        <v>0.79071666666666662</v>
      </c>
      <c r="AZ169" s="111">
        <v>443915</v>
      </c>
      <c r="BA169" s="111">
        <v>600000</v>
      </c>
      <c r="BB169" s="112">
        <f t="shared" si="27"/>
        <v>0.73985833333333328</v>
      </c>
      <c r="BC169" s="92">
        <f>VLOOKUP(C169,'[1]PM SELL-OUT JUNE 202 SUMMARY'!$D$9:$H$519,4,FALSE)</f>
        <v>418455</v>
      </c>
      <c r="BD169" s="92">
        <f>VLOOKUP(C169,'[1]PM SELL-OUT JUNE 202 SUMMARY'!$D$9:$H$519,5,FALSE)</f>
        <v>600000</v>
      </c>
      <c r="BE169" s="93">
        <f t="shared" si="34"/>
        <v>0.69742499999999996</v>
      </c>
      <c r="BF169" s="113">
        <f t="shared" si="35"/>
        <v>1524055</v>
      </c>
      <c r="BG169" s="114">
        <f t="shared" si="36"/>
        <v>508018.33333333331</v>
      </c>
      <c r="BH169" s="115">
        <f t="shared" si="37"/>
        <v>2394420</v>
      </c>
      <c r="BI169" s="110">
        <f t="shared" si="38"/>
        <v>399070</v>
      </c>
      <c r="BJ169" s="115"/>
      <c r="BK169" s="110"/>
      <c r="BL169" s="117">
        <f t="shared" si="39"/>
        <v>445179.04056926363</v>
      </c>
      <c r="BM169" s="118">
        <v>600000</v>
      </c>
      <c r="BN169" s="119"/>
      <c r="BO169" s="127">
        <v>302645</v>
      </c>
      <c r="BP169" s="121">
        <f t="shared" si="41"/>
        <v>4.813937027287115E-2</v>
      </c>
      <c r="BQ169" s="159"/>
      <c r="BR169" s="123"/>
      <c r="BS169" s="124" t="e">
        <f t="shared" si="40"/>
        <v>#DIV/0!</v>
      </c>
    </row>
    <row r="170" spans="1:71" s="128" customFormat="1">
      <c r="A170" s="126" t="s">
        <v>36</v>
      </c>
      <c r="B170" s="105" t="s">
        <v>37</v>
      </c>
      <c r="C170" s="162" t="s">
        <v>221</v>
      </c>
      <c r="D170" s="110">
        <v>1080125</v>
      </c>
      <c r="E170" s="110">
        <v>750000</v>
      </c>
      <c r="F170" s="109"/>
      <c r="G170" s="110">
        <v>132270</v>
      </c>
      <c r="H170" s="110">
        <v>900000</v>
      </c>
      <c r="I170" s="109">
        <v>0.14696666666666666</v>
      </c>
      <c r="J170" s="110">
        <v>1260585</v>
      </c>
      <c r="K170" s="110">
        <v>850000</v>
      </c>
      <c r="L170" s="109">
        <v>1.4830411764705882</v>
      </c>
      <c r="M170" s="110">
        <v>2781575</v>
      </c>
      <c r="N170" s="110">
        <v>1000000</v>
      </c>
      <c r="O170" s="109">
        <v>2.7815750000000001</v>
      </c>
      <c r="P170" s="110">
        <v>1062280</v>
      </c>
      <c r="Q170" s="110">
        <v>1000000</v>
      </c>
      <c r="R170" s="109">
        <v>1.0622799999999999</v>
      </c>
      <c r="S170" s="110">
        <v>1217875</v>
      </c>
      <c r="T170" s="110">
        <v>900000</v>
      </c>
      <c r="U170" s="109">
        <v>1.3531944444444444</v>
      </c>
      <c r="V170" s="110">
        <v>1345860</v>
      </c>
      <c r="W170" s="110">
        <v>850000</v>
      </c>
      <c r="X170" s="109">
        <v>1.583364705882353</v>
      </c>
      <c r="Y170" s="110">
        <v>1178925</v>
      </c>
      <c r="Z170" s="110">
        <v>850000</v>
      </c>
      <c r="AA170" s="109">
        <v>1.3869705882352941</v>
      </c>
      <c r="AB170" s="110">
        <v>567515</v>
      </c>
      <c r="AC170" s="110">
        <v>800000</v>
      </c>
      <c r="AD170" s="109">
        <v>0.70939375000000016</v>
      </c>
      <c r="AE170" s="110">
        <v>965250</v>
      </c>
      <c r="AF170" s="110">
        <v>600000</v>
      </c>
      <c r="AG170" s="109">
        <v>1.6087499999999999</v>
      </c>
      <c r="AH170" s="110">
        <v>1053345</v>
      </c>
      <c r="AI170" s="110">
        <v>800000</v>
      </c>
      <c r="AJ170" s="109">
        <v>1.31668125</v>
      </c>
      <c r="AK170" s="110">
        <v>1730910</v>
      </c>
      <c r="AL170" s="110">
        <v>800000</v>
      </c>
      <c r="AM170" s="109">
        <v>2.1636375000000001</v>
      </c>
      <c r="AN170" s="110">
        <v>908270</v>
      </c>
      <c r="AO170" s="110">
        <v>900000</v>
      </c>
      <c r="AP170" s="109">
        <v>1.0091888888888889</v>
      </c>
      <c r="AQ170" s="110">
        <v>1041580</v>
      </c>
      <c r="AR170" s="110">
        <v>1000000</v>
      </c>
      <c r="AS170" s="109">
        <v>1.04158</v>
      </c>
      <c r="AT170" s="110">
        <v>1313445</v>
      </c>
      <c r="AU170" s="110">
        <v>1000000</v>
      </c>
      <c r="AV170" s="109">
        <v>1.313445</v>
      </c>
      <c r="AW170" s="111">
        <v>1063465</v>
      </c>
      <c r="AX170" s="111">
        <v>900000</v>
      </c>
      <c r="AY170" s="112">
        <v>1.1816277777777777</v>
      </c>
      <c r="AZ170" s="111">
        <v>0</v>
      </c>
      <c r="BA170" s="111">
        <v>900000</v>
      </c>
      <c r="BB170" s="112">
        <f t="shared" si="27"/>
        <v>0</v>
      </c>
      <c r="BC170" s="92" t="e">
        <f>VLOOKUP(C170,'[1]PM SELL-OUT JUNE 202 SUMMARY'!$D$9:$H$519,4,FALSE)</f>
        <v>#N/A</v>
      </c>
      <c r="BD170" s="92" t="e">
        <f>VLOOKUP(C170,'[1]PM SELL-OUT JUNE 202 SUMMARY'!$D$9:$H$519,5,FALSE)</f>
        <v>#N/A</v>
      </c>
      <c r="BE170" s="93" t="e">
        <f t="shared" si="34"/>
        <v>#N/A</v>
      </c>
      <c r="BF170" s="113">
        <f t="shared" si="35"/>
        <v>2376910</v>
      </c>
      <c r="BG170" s="114">
        <f t="shared" si="36"/>
        <v>792303.33333333337</v>
      </c>
      <c r="BH170" s="115">
        <f t="shared" si="37"/>
        <v>6057670</v>
      </c>
      <c r="BI170" s="110">
        <f t="shared" si="38"/>
        <v>1009611.6666666666</v>
      </c>
      <c r="BJ170" s="115"/>
      <c r="BK170" s="110"/>
      <c r="BL170" s="117">
        <f t="shared" si="39"/>
        <v>1979707.7881364278</v>
      </c>
      <c r="BM170" s="118"/>
      <c r="BN170" s="119"/>
      <c r="BO170" s="127">
        <v>1345860</v>
      </c>
      <c r="BP170" s="121">
        <f t="shared" si="41"/>
        <v>0.21407541137453573</v>
      </c>
      <c r="BQ170" s="159"/>
      <c r="BR170" s="123"/>
      <c r="BS170" s="124" t="e">
        <f t="shared" si="40"/>
        <v>#DIV/0!</v>
      </c>
    </row>
    <row r="171" spans="1:71" s="128" customFormat="1">
      <c r="A171" s="126" t="s">
        <v>66</v>
      </c>
      <c r="B171" s="105" t="s">
        <v>187</v>
      </c>
      <c r="C171" s="162" t="s">
        <v>222</v>
      </c>
      <c r="D171" s="110"/>
      <c r="E171" s="110"/>
      <c r="F171" s="109"/>
      <c r="G171" s="110"/>
      <c r="H171" s="110"/>
      <c r="I171" s="109"/>
      <c r="J171" s="110"/>
      <c r="K171" s="110"/>
      <c r="L171" s="109"/>
      <c r="M171" s="110"/>
      <c r="N171" s="110"/>
      <c r="O171" s="109" t="e">
        <v>#DIV/0!</v>
      </c>
      <c r="P171" s="110"/>
      <c r="Q171" s="110"/>
      <c r="R171" s="109" t="e">
        <v>#DIV/0!</v>
      </c>
      <c r="S171" s="110"/>
      <c r="T171" s="110"/>
      <c r="U171" s="109" t="e">
        <v>#DIV/0!</v>
      </c>
      <c r="V171" s="110"/>
      <c r="W171" s="110"/>
      <c r="X171" s="109" t="e">
        <v>#DIV/0!</v>
      </c>
      <c r="Y171" s="110"/>
      <c r="Z171" s="110"/>
      <c r="AA171" s="109" t="e">
        <v>#DIV/0!</v>
      </c>
      <c r="AB171" s="110"/>
      <c r="AC171" s="110"/>
      <c r="AD171" s="109"/>
      <c r="AE171" s="110"/>
      <c r="AF171" s="110"/>
      <c r="AG171" s="109" t="e">
        <v>#DIV/0!</v>
      </c>
      <c r="AH171" s="110"/>
      <c r="AI171" s="110"/>
      <c r="AJ171" s="109"/>
      <c r="AK171" s="110"/>
      <c r="AL171" s="110"/>
      <c r="AM171" s="109" t="e">
        <v>#DIV/0!</v>
      </c>
      <c r="AN171" s="110"/>
      <c r="AO171" s="110"/>
      <c r="AP171" s="109" t="e">
        <v>#DIV/0!</v>
      </c>
      <c r="AQ171" s="110"/>
      <c r="AR171" s="110"/>
      <c r="AS171" s="109" t="e">
        <v>#DIV/0!</v>
      </c>
      <c r="AT171" s="110"/>
      <c r="AU171" s="110"/>
      <c r="AV171" s="109" t="e">
        <v>#DIV/0!</v>
      </c>
      <c r="AW171" s="111"/>
      <c r="AX171" s="111"/>
      <c r="AY171" s="112" t="e">
        <v>#DIV/0!</v>
      </c>
      <c r="AZ171" s="111"/>
      <c r="BA171" s="111"/>
      <c r="BB171" s="112" t="e">
        <f t="shared" si="27"/>
        <v>#DIV/0!</v>
      </c>
      <c r="BC171" s="92" t="e">
        <f>VLOOKUP(C171,'[1]PM SELL-OUT JUNE 202 SUMMARY'!$D$9:$H$519,4,FALSE)</f>
        <v>#N/A</v>
      </c>
      <c r="BD171" s="92" t="e">
        <f>VLOOKUP(C171,'[1]PM SELL-OUT JUNE 202 SUMMARY'!$D$9:$H$519,5,FALSE)</f>
        <v>#N/A</v>
      </c>
      <c r="BE171" s="93" t="e">
        <f t="shared" si="34"/>
        <v>#N/A</v>
      </c>
      <c r="BF171" s="113">
        <f t="shared" si="35"/>
        <v>0</v>
      </c>
      <c r="BG171" s="114">
        <f t="shared" si="36"/>
        <v>0</v>
      </c>
      <c r="BH171" s="115">
        <f t="shared" si="37"/>
        <v>0</v>
      </c>
      <c r="BI171" s="110">
        <f t="shared" si="38"/>
        <v>0</v>
      </c>
      <c r="BJ171" s="115"/>
      <c r="BK171" s="110"/>
      <c r="BL171" s="117">
        <f t="shared" si="39"/>
        <v>0</v>
      </c>
      <c r="BM171" s="118"/>
      <c r="BN171" s="119"/>
      <c r="BO171" s="127"/>
      <c r="BP171" s="121">
        <f t="shared" si="41"/>
        <v>0</v>
      </c>
      <c r="BQ171" s="159"/>
      <c r="BR171" s="123"/>
      <c r="BS171" s="124" t="e">
        <f t="shared" si="40"/>
        <v>#DIV/0!</v>
      </c>
    </row>
    <row r="172" spans="1:71" s="125" customFormat="1">
      <c r="A172" s="105" t="s">
        <v>66</v>
      </c>
      <c r="B172" s="105" t="s">
        <v>187</v>
      </c>
      <c r="C172" s="106" t="s">
        <v>223</v>
      </c>
      <c r="D172" s="107"/>
      <c r="E172" s="107"/>
      <c r="F172" s="108"/>
      <c r="G172" s="107">
        <v>42990</v>
      </c>
      <c r="H172" s="107">
        <v>248000</v>
      </c>
      <c r="I172" s="108">
        <v>0.17334677419354838</v>
      </c>
      <c r="J172" s="110">
        <v>312835</v>
      </c>
      <c r="K172" s="110">
        <v>550000</v>
      </c>
      <c r="L172" s="109">
        <v>0.56879090909090912</v>
      </c>
      <c r="M172" s="110">
        <v>707685</v>
      </c>
      <c r="N172" s="110">
        <v>550000</v>
      </c>
      <c r="O172" s="109">
        <v>1.2867</v>
      </c>
      <c r="P172" s="110">
        <v>642700</v>
      </c>
      <c r="Q172" s="110">
        <v>550000</v>
      </c>
      <c r="R172" s="109">
        <v>1.1685454545454546</v>
      </c>
      <c r="S172" s="110">
        <v>186670</v>
      </c>
      <c r="T172" s="110">
        <v>550000</v>
      </c>
      <c r="U172" s="109">
        <v>0.33940000000000003</v>
      </c>
      <c r="V172" s="110"/>
      <c r="W172" s="110">
        <v>500000</v>
      </c>
      <c r="X172" s="109">
        <v>0</v>
      </c>
      <c r="Y172" s="110">
        <v>0</v>
      </c>
      <c r="Z172" s="110">
        <v>500000</v>
      </c>
      <c r="AA172" s="109">
        <v>0</v>
      </c>
      <c r="AB172" s="110">
        <v>0</v>
      </c>
      <c r="AC172" s="110">
        <v>83000</v>
      </c>
      <c r="AD172" s="109">
        <v>0</v>
      </c>
      <c r="AE172" s="110"/>
      <c r="AF172" s="110"/>
      <c r="AG172" s="109" t="e">
        <v>#DIV/0!</v>
      </c>
      <c r="AH172" s="110"/>
      <c r="AI172" s="110"/>
      <c r="AJ172" s="109"/>
      <c r="AK172" s="110"/>
      <c r="AL172" s="110"/>
      <c r="AM172" s="109" t="e">
        <v>#DIV/0!</v>
      </c>
      <c r="AN172" s="110"/>
      <c r="AO172" s="110"/>
      <c r="AP172" s="109" t="e">
        <v>#DIV/0!</v>
      </c>
      <c r="AQ172" s="110"/>
      <c r="AR172" s="110"/>
      <c r="AS172" s="109" t="e">
        <v>#DIV/0!</v>
      </c>
      <c r="AT172" s="110"/>
      <c r="AU172" s="110"/>
      <c r="AV172" s="109" t="e">
        <v>#DIV/0!</v>
      </c>
      <c r="AW172" s="111"/>
      <c r="AX172" s="111"/>
      <c r="AY172" s="112" t="e">
        <v>#DIV/0!</v>
      </c>
      <c r="AZ172" s="111"/>
      <c r="BA172" s="111"/>
      <c r="BB172" s="112" t="e">
        <f t="shared" si="27"/>
        <v>#DIV/0!</v>
      </c>
      <c r="BC172" s="92" t="e">
        <f>VLOOKUP(C172,'[1]PM SELL-OUT JUNE 202 SUMMARY'!$D$9:$H$519,4,FALSE)</f>
        <v>#N/A</v>
      </c>
      <c r="BD172" s="92" t="e">
        <f>VLOOKUP(C172,'[1]PM SELL-OUT JUNE 202 SUMMARY'!$D$9:$H$519,5,FALSE)</f>
        <v>#N/A</v>
      </c>
      <c r="BE172" s="93" t="e">
        <f t="shared" si="34"/>
        <v>#N/A</v>
      </c>
      <c r="BF172" s="113">
        <f t="shared" si="35"/>
        <v>0</v>
      </c>
      <c r="BG172" s="114">
        <f t="shared" si="36"/>
        <v>0</v>
      </c>
      <c r="BH172" s="115">
        <f t="shared" si="37"/>
        <v>0</v>
      </c>
      <c r="BI172" s="110">
        <f t="shared" si="38"/>
        <v>0</v>
      </c>
      <c r="BJ172" s="116"/>
      <c r="BK172" s="107"/>
      <c r="BL172" s="117">
        <f t="shared" si="39"/>
        <v>0</v>
      </c>
      <c r="BM172" s="118"/>
      <c r="BN172" s="119"/>
      <c r="BO172" s="120"/>
      <c r="BP172" s="121">
        <f t="shared" si="41"/>
        <v>0</v>
      </c>
      <c r="BQ172" s="159"/>
      <c r="BR172" s="123"/>
      <c r="BS172" s="124" t="e">
        <f t="shared" si="40"/>
        <v>#DIV/0!</v>
      </c>
    </row>
    <row r="173" spans="1:71" s="128" customFormat="1">
      <c r="A173" s="126" t="s">
        <v>36</v>
      </c>
      <c r="B173" s="105" t="s">
        <v>37</v>
      </c>
      <c r="C173" s="162" t="s">
        <v>224</v>
      </c>
      <c r="D173" s="110"/>
      <c r="E173" s="110"/>
      <c r="F173" s="109"/>
      <c r="G173" s="110"/>
      <c r="H173" s="110"/>
      <c r="I173" s="109"/>
      <c r="J173" s="110"/>
      <c r="K173" s="110"/>
      <c r="L173" s="109"/>
      <c r="M173" s="110"/>
      <c r="N173" s="110"/>
      <c r="O173" s="109" t="e">
        <v>#DIV/0!</v>
      </c>
      <c r="P173" s="110"/>
      <c r="Q173" s="110"/>
      <c r="R173" s="109" t="e">
        <v>#DIV/0!</v>
      </c>
      <c r="S173" s="110"/>
      <c r="T173" s="110"/>
      <c r="U173" s="109" t="e">
        <v>#DIV/0!</v>
      </c>
      <c r="V173" s="110"/>
      <c r="W173" s="110"/>
      <c r="X173" s="109" t="e">
        <v>#DIV/0!</v>
      </c>
      <c r="Y173" s="110"/>
      <c r="Z173" s="110"/>
      <c r="AA173" s="109" t="e">
        <v>#DIV/0!</v>
      </c>
      <c r="AB173" s="110"/>
      <c r="AC173" s="110"/>
      <c r="AD173" s="109"/>
      <c r="AE173" s="110"/>
      <c r="AF173" s="110"/>
      <c r="AG173" s="109" t="e">
        <v>#DIV/0!</v>
      </c>
      <c r="AH173" s="110"/>
      <c r="AI173" s="110"/>
      <c r="AJ173" s="109"/>
      <c r="AK173" s="110"/>
      <c r="AL173" s="110"/>
      <c r="AM173" s="109" t="e">
        <v>#DIV/0!</v>
      </c>
      <c r="AN173" s="110"/>
      <c r="AO173" s="110"/>
      <c r="AP173" s="109" t="e">
        <v>#DIV/0!</v>
      </c>
      <c r="AQ173" s="110"/>
      <c r="AR173" s="110"/>
      <c r="AS173" s="109" t="e">
        <v>#DIV/0!</v>
      </c>
      <c r="AT173" s="110"/>
      <c r="AU173" s="110"/>
      <c r="AV173" s="109" t="e">
        <v>#DIV/0!</v>
      </c>
      <c r="AW173" s="111"/>
      <c r="AX173" s="111"/>
      <c r="AY173" s="112" t="e">
        <v>#DIV/0!</v>
      </c>
      <c r="AZ173" s="111"/>
      <c r="BA173" s="111"/>
      <c r="BB173" s="112" t="e">
        <f t="shared" si="27"/>
        <v>#DIV/0!</v>
      </c>
      <c r="BC173" s="92" t="e">
        <f>VLOOKUP(C173,'[1]PM SELL-OUT JUNE 202 SUMMARY'!$D$9:$H$519,4,FALSE)</f>
        <v>#N/A</v>
      </c>
      <c r="BD173" s="92" t="e">
        <f>VLOOKUP(C173,'[1]PM SELL-OUT JUNE 202 SUMMARY'!$D$9:$H$519,5,FALSE)</f>
        <v>#N/A</v>
      </c>
      <c r="BE173" s="93" t="e">
        <f t="shared" si="34"/>
        <v>#N/A</v>
      </c>
      <c r="BF173" s="113">
        <f t="shared" si="35"/>
        <v>0</v>
      </c>
      <c r="BG173" s="114">
        <f t="shared" si="36"/>
        <v>0</v>
      </c>
      <c r="BH173" s="115">
        <f t="shared" si="37"/>
        <v>0</v>
      </c>
      <c r="BI173" s="110">
        <f t="shared" si="38"/>
        <v>0</v>
      </c>
      <c r="BJ173" s="148"/>
      <c r="BK173" s="149"/>
      <c r="BL173" s="117">
        <f t="shared" si="39"/>
        <v>0</v>
      </c>
      <c r="BM173" s="118"/>
      <c r="BN173" s="119"/>
      <c r="BO173" s="127"/>
      <c r="BP173" s="121">
        <f t="shared" si="41"/>
        <v>0</v>
      </c>
      <c r="BQ173" s="159"/>
      <c r="BR173" s="123"/>
      <c r="BS173" s="124" t="e">
        <f t="shared" si="40"/>
        <v>#DIV/0!</v>
      </c>
    </row>
    <row r="174" spans="1:71" s="128" customFormat="1">
      <c r="A174" s="126" t="s">
        <v>55</v>
      </c>
      <c r="B174" s="105" t="s">
        <v>79</v>
      </c>
      <c r="C174" s="106" t="s">
        <v>225</v>
      </c>
      <c r="D174" s="110"/>
      <c r="E174" s="110"/>
      <c r="F174" s="109"/>
      <c r="G174" s="110"/>
      <c r="H174" s="110"/>
      <c r="I174" s="109"/>
      <c r="J174" s="110"/>
      <c r="K174" s="110"/>
      <c r="L174" s="109"/>
      <c r="M174" s="110"/>
      <c r="N174" s="110"/>
      <c r="O174" s="109" t="e">
        <v>#DIV/0!</v>
      </c>
      <c r="P174" s="110"/>
      <c r="Q174" s="110"/>
      <c r="R174" s="109" t="e">
        <v>#DIV/0!</v>
      </c>
      <c r="S174" s="110"/>
      <c r="T174" s="110"/>
      <c r="U174" s="109" t="e">
        <v>#DIV/0!</v>
      </c>
      <c r="V174" s="110"/>
      <c r="W174" s="110"/>
      <c r="X174" s="109" t="e">
        <v>#DIV/0!</v>
      </c>
      <c r="Y174" s="110"/>
      <c r="Z174" s="110"/>
      <c r="AA174" s="109" t="e">
        <v>#DIV/0!</v>
      </c>
      <c r="AB174" s="110"/>
      <c r="AC174" s="110"/>
      <c r="AD174" s="109"/>
      <c r="AE174" s="110"/>
      <c r="AF174" s="110"/>
      <c r="AG174" s="109" t="e">
        <v>#DIV/0!</v>
      </c>
      <c r="AH174" s="110"/>
      <c r="AI174" s="110"/>
      <c r="AJ174" s="109"/>
      <c r="AK174" s="110"/>
      <c r="AL174" s="110"/>
      <c r="AM174" s="109" t="e">
        <v>#DIV/0!</v>
      </c>
      <c r="AN174" s="110"/>
      <c r="AO174" s="110"/>
      <c r="AP174" s="109" t="e">
        <v>#DIV/0!</v>
      </c>
      <c r="AQ174" s="110"/>
      <c r="AR174" s="110"/>
      <c r="AS174" s="109" t="e">
        <v>#DIV/0!</v>
      </c>
      <c r="AT174" s="110"/>
      <c r="AU174" s="110"/>
      <c r="AV174" s="109" t="e">
        <v>#DIV/0!</v>
      </c>
      <c r="AW174" s="111"/>
      <c r="AX174" s="111"/>
      <c r="AY174" s="112" t="e">
        <v>#DIV/0!</v>
      </c>
      <c r="AZ174" s="111"/>
      <c r="BA174" s="111"/>
      <c r="BB174" s="112" t="e">
        <f t="shared" si="27"/>
        <v>#DIV/0!</v>
      </c>
      <c r="BC174" s="92" t="e">
        <f>VLOOKUP(C174,'[1]PM SELL-OUT JUNE 202 SUMMARY'!$D$9:$H$519,4,FALSE)</f>
        <v>#N/A</v>
      </c>
      <c r="BD174" s="92" t="e">
        <f>VLOOKUP(C174,'[1]PM SELL-OUT JUNE 202 SUMMARY'!$D$9:$H$519,5,FALSE)</f>
        <v>#N/A</v>
      </c>
      <c r="BE174" s="93" t="e">
        <f t="shared" si="34"/>
        <v>#N/A</v>
      </c>
      <c r="BF174" s="113">
        <f t="shared" si="35"/>
        <v>0</v>
      </c>
      <c r="BG174" s="114">
        <f t="shared" si="36"/>
        <v>0</v>
      </c>
      <c r="BH174" s="115">
        <f t="shared" si="37"/>
        <v>0</v>
      </c>
      <c r="BI174" s="110">
        <f t="shared" si="38"/>
        <v>0</v>
      </c>
      <c r="BJ174" s="115"/>
      <c r="BK174" s="110"/>
      <c r="BL174" s="117">
        <f t="shared" si="39"/>
        <v>0</v>
      </c>
      <c r="BM174" s="118"/>
      <c r="BN174" s="119"/>
      <c r="BO174" s="127"/>
      <c r="BP174" s="121">
        <f t="shared" si="41"/>
        <v>0</v>
      </c>
      <c r="BQ174" s="159"/>
      <c r="BR174" s="123"/>
      <c r="BS174" s="124" t="e">
        <f t="shared" si="40"/>
        <v>#DIV/0!</v>
      </c>
    </row>
    <row r="175" spans="1:71" s="128" customFormat="1">
      <c r="A175" s="126" t="s">
        <v>66</v>
      </c>
      <c r="B175" s="105" t="s">
        <v>187</v>
      </c>
      <c r="C175" s="162" t="s">
        <v>226</v>
      </c>
      <c r="D175" s="110">
        <v>0</v>
      </c>
      <c r="E175" s="110">
        <v>174000</v>
      </c>
      <c r="F175" s="109"/>
      <c r="G175" s="110"/>
      <c r="H175" s="110"/>
      <c r="I175" s="109"/>
      <c r="J175" s="110">
        <v>277520</v>
      </c>
      <c r="K175" s="110">
        <v>440000</v>
      </c>
      <c r="L175" s="109"/>
      <c r="M175" s="110">
        <v>717615</v>
      </c>
      <c r="N175" s="110">
        <v>440000</v>
      </c>
      <c r="O175" s="109">
        <v>1.6309431818181819</v>
      </c>
      <c r="P175" s="110">
        <v>256435</v>
      </c>
      <c r="Q175" s="110">
        <v>550000</v>
      </c>
      <c r="R175" s="109">
        <v>0.46624545454545452</v>
      </c>
      <c r="S175" s="110"/>
      <c r="T175" s="110">
        <v>128300</v>
      </c>
      <c r="U175" s="109">
        <v>0</v>
      </c>
      <c r="V175" s="110"/>
      <c r="W175" s="110"/>
      <c r="X175" s="109"/>
      <c r="Y175" s="110"/>
      <c r="Z175" s="110"/>
      <c r="AA175" s="109" t="e">
        <v>#DIV/0!</v>
      </c>
      <c r="AB175" s="110"/>
      <c r="AC175" s="110"/>
      <c r="AD175" s="109"/>
      <c r="AE175" s="110"/>
      <c r="AF175" s="110"/>
      <c r="AG175" s="109" t="e">
        <v>#DIV/0!</v>
      </c>
      <c r="AH175" s="110"/>
      <c r="AI175" s="110"/>
      <c r="AJ175" s="109"/>
      <c r="AK175" s="110"/>
      <c r="AL175" s="110"/>
      <c r="AM175" s="109" t="e">
        <v>#DIV/0!</v>
      </c>
      <c r="AN175" s="110"/>
      <c r="AO175" s="110"/>
      <c r="AP175" s="109" t="e">
        <v>#DIV/0!</v>
      </c>
      <c r="AQ175" s="110"/>
      <c r="AR175" s="110"/>
      <c r="AS175" s="109" t="e">
        <v>#DIV/0!</v>
      </c>
      <c r="AT175" s="110"/>
      <c r="AU175" s="110"/>
      <c r="AV175" s="109" t="e">
        <v>#DIV/0!</v>
      </c>
      <c r="AW175" s="111"/>
      <c r="AX175" s="111"/>
      <c r="AY175" s="112" t="e">
        <v>#DIV/0!</v>
      </c>
      <c r="AZ175" s="111"/>
      <c r="BA175" s="111"/>
      <c r="BB175" s="112" t="e">
        <f t="shared" ref="BB175:BB238" si="42">AZ175/BA175</f>
        <v>#DIV/0!</v>
      </c>
      <c r="BC175" s="92" t="e">
        <f>VLOOKUP(C175,'[1]PM SELL-OUT JUNE 202 SUMMARY'!$D$9:$H$519,4,FALSE)</f>
        <v>#N/A</v>
      </c>
      <c r="BD175" s="92" t="e">
        <f>VLOOKUP(C175,'[1]PM SELL-OUT JUNE 202 SUMMARY'!$D$9:$H$519,5,FALSE)</f>
        <v>#N/A</v>
      </c>
      <c r="BE175" s="93" t="e">
        <f t="shared" si="34"/>
        <v>#N/A</v>
      </c>
      <c r="BF175" s="113">
        <f t="shared" si="35"/>
        <v>0</v>
      </c>
      <c r="BG175" s="114">
        <f t="shared" si="36"/>
        <v>0</v>
      </c>
      <c r="BH175" s="115">
        <f t="shared" si="37"/>
        <v>0</v>
      </c>
      <c r="BI175" s="110">
        <f t="shared" si="38"/>
        <v>0</v>
      </c>
      <c r="BJ175" s="115"/>
      <c r="BK175" s="110"/>
      <c r="BL175" s="117">
        <f t="shared" si="39"/>
        <v>0</v>
      </c>
      <c r="BM175" s="118"/>
      <c r="BN175" s="119"/>
      <c r="BO175" s="127"/>
      <c r="BP175" s="121">
        <f t="shared" si="41"/>
        <v>0</v>
      </c>
      <c r="BQ175" s="159"/>
      <c r="BR175" s="123"/>
      <c r="BS175" s="124" t="e">
        <f t="shared" si="40"/>
        <v>#DIV/0!</v>
      </c>
    </row>
    <row r="176" spans="1:71" s="128" customFormat="1">
      <c r="A176" s="126" t="s">
        <v>66</v>
      </c>
      <c r="B176" s="105" t="s">
        <v>187</v>
      </c>
      <c r="C176" s="106" t="s">
        <v>227</v>
      </c>
      <c r="D176" s="110"/>
      <c r="E176" s="110"/>
      <c r="F176" s="109"/>
      <c r="G176" s="110"/>
      <c r="H176" s="110"/>
      <c r="I176" s="109"/>
      <c r="J176" s="110"/>
      <c r="K176" s="110"/>
      <c r="L176" s="109"/>
      <c r="M176" s="110"/>
      <c r="N176" s="110"/>
      <c r="O176" s="109" t="e">
        <v>#DIV/0!</v>
      </c>
      <c r="P176" s="110"/>
      <c r="Q176" s="110"/>
      <c r="R176" s="109" t="e">
        <v>#DIV/0!</v>
      </c>
      <c r="S176" s="110"/>
      <c r="T176" s="110"/>
      <c r="U176" s="109" t="e">
        <v>#DIV/0!</v>
      </c>
      <c r="V176" s="110"/>
      <c r="W176" s="110"/>
      <c r="X176" s="109" t="e">
        <v>#DIV/0!</v>
      </c>
      <c r="Y176" s="110"/>
      <c r="Z176" s="110"/>
      <c r="AA176" s="109" t="e">
        <v>#DIV/0!</v>
      </c>
      <c r="AB176" s="110"/>
      <c r="AC176" s="110"/>
      <c r="AD176" s="109"/>
      <c r="AE176" s="110"/>
      <c r="AF176" s="110"/>
      <c r="AG176" s="109" t="e">
        <v>#DIV/0!</v>
      </c>
      <c r="AH176" s="110"/>
      <c r="AI176" s="110"/>
      <c r="AJ176" s="109"/>
      <c r="AK176" s="110"/>
      <c r="AL176" s="110"/>
      <c r="AM176" s="109" t="e">
        <v>#DIV/0!</v>
      </c>
      <c r="AN176" s="110"/>
      <c r="AO176" s="110"/>
      <c r="AP176" s="109" t="e">
        <v>#DIV/0!</v>
      </c>
      <c r="AQ176" s="110"/>
      <c r="AR176" s="110"/>
      <c r="AS176" s="109" t="e">
        <v>#DIV/0!</v>
      </c>
      <c r="AT176" s="110"/>
      <c r="AU176" s="110"/>
      <c r="AV176" s="109" t="e">
        <v>#DIV/0!</v>
      </c>
      <c r="AW176" s="111"/>
      <c r="AX176" s="111"/>
      <c r="AY176" s="112" t="e">
        <v>#DIV/0!</v>
      </c>
      <c r="AZ176" s="111"/>
      <c r="BA176" s="111"/>
      <c r="BB176" s="112" t="e">
        <f t="shared" si="42"/>
        <v>#DIV/0!</v>
      </c>
      <c r="BC176" s="92" t="e">
        <f>VLOOKUP(C176,'[1]PM SELL-OUT JUNE 202 SUMMARY'!$D$9:$H$519,4,FALSE)</f>
        <v>#N/A</v>
      </c>
      <c r="BD176" s="92" t="e">
        <f>VLOOKUP(C176,'[1]PM SELL-OUT JUNE 202 SUMMARY'!$D$9:$H$519,5,FALSE)</f>
        <v>#N/A</v>
      </c>
      <c r="BE176" s="93" t="e">
        <f t="shared" si="34"/>
        <v>#N/A</v>
      </c>
      <c r="BF176" s="113">
        <f t="shared" si="35"/>
        <v>0</v>
      </c>
      <c r="BG176" s="114">
        <f t="shared" si="36"/>
        <v>0</v>
      </c>
      <c r="BH176" s="115">
        <f t="shared" si="37"/>
        <v>0</v>
      </c>
      <c r="BI176" s="110">
        <f t="shared" si="38"/>
        <v>0</v>
      </c>
      <c r="BJ176" s="115"/>
      <c r="BK176" s="110"/>
      <c r="BL176" s="117">
        <f t="shared" si="39"/>
        <v>0</v>
      </c>
      <c r="BM176" s="118"/>
      <c r="BN176" s="119"/>
      <c r="BO176" s="127"/>
      <c r="BP176" s="121">
        <f t="shared" si="41"/>
        <v>0</v>
      </c>
      <c r="BQ176" s="159"/>
      <c r="BR176" s="123"/>
      <c r="BS176" s="124" t="e">
        <f t="shared" si="40"/>
        <v>#DIV/0!</v>
      </c>
    </row>
    <row r="177" spans="1:72" s="179" customFormat="1">
      <c r="A177" s="173" t="s">
        <v>66</v>
      </c>
      <c r="B177" s="171" t="s">
        <v>187</v>
      </c>
      <c r="C177" s="172" t="s">
        <v>228</v>
      </c>
      <c r="D177" s="176"/>
      <c r="E177" s="176"/>
      <c r="F177" s="177"/>
      <c r="G177" s="176"/>
      <c r="H177" s="176"/>
      <c r="I177" s="177"/>
      <c r="J177" s="176"/>
      <c r="K177" s="176"/>
      <c r="L177" s="177"/>
      <c r="M177" s="176"/>
      <c r="N177" s="176"/>
      <c r="O177" s="109" t="e">
        <v>#DIV/0!</v>
      </c>
      <c r="P177" s="110"/>
      <c r="Q177" s="110"/>
      <c r="R177" s="109" t="e">
        <v>#DIV/0!</v>
      </c>
      <c r="S177" s="110"/>
      <c r="T177" s="110"/>
      <c r="U177" s="109" t="e">
        <v>#DIV/0!</v>
      </c>
      <c r="V177" s="110"/>
      <c r="W177" s="110"/>
      <c r="X177" s="109" t="e">
        <v>#DIV/0!</v>
      </c>
      <c r="Y177" s="110"/>
      <c r="Z177" s="110"/>
      <c r="AA177" s="109" t="e">
        <v>#DIV/0!</v>
      </c>
      <c r="AB177" s="110"/>
      <c r="AC177" s="110"/>
      <c r="AD177" s="109"/>
      <c r="AE177" s="110"/>
      <c r="AF177" s="110"/>
      <c r="AG177" s="109" t="e">
        <v>#DIV/0!</v>
      </c>
      <c r="AH177" s="110"/>
      <c r="AI177" s="110"/>
      <c r="AJ177" s="109"/>
      <c r="AK177" s="110"/>
      <c r="AL177" s="110"/>
      <c r="AM177" s="109" t="e">
        <v>#DIV/0!</v>
      </c>
      <c r="AN177" s="110"/>
      <c r="AO177" s="110"/>
      <c r="AP177" s="109" t="e">
        <v>#DIV/0!</v>
      </c>
      <c r="AQ177" s="110"/>
      <c r="AR177" s="110"/>
      <c r="AS177" s="109" t="e">
        <v>#DIV/0!</v>
      </c>
      <c r="AT177" s="110"/>
      <c r="AU177" s="110"/>
      <c r="AV177" s="109" t="e">
        <v>#DIV/0!</v>
      </c>
      <c r="AW177" s="111"/>
      <c r="AX177" s="111"/>
      <c r="AY177" s="112" t="e">
        <v>#DIV/0!</v>
      </c>
      <c r="AZ177" s="111"/>
      <c r="BA177" s="111"/>
      <c r="BB177" s="112" t="e">
        <f t="shared" si="42"/>
        <v>#DIV/0!</v>
      </c>
      <c r="BC177" s="92" t="e">
        <f>VLOOKUP(C177,'[1]PM SELL-OUT JUNE 202 SUMMARY'!$D$9:$H$519,4,FALSE)</f>
        <v>#N/A</v>
      </c>
      <c r="BD177" s="92" t="e">
        <f>VLOOKUP(C177,'[1]PM SELL-OUT JUNE 202 SUMMARY'!$D$9:$H$519,5,FALSE)</f>
        <v>#N/A</v>
      </c>
      <c r="BE177" s="93" t="e">
        <f t="shared" si="34"/>
        <v>#N/A</v>
      </c>
      <c r="BF177" s="113">
        <f t="shared" si="35"/>
        <v>0</v>
      </c>
      <c r="BG177" s="114">
        <f t="shared" si="36"/>
        <v>0</v>
      </c>
      <c r="BH177" s="115">
        <f t="shared" si="37"/>
        <v>0</v>
      </c>
      <c r="BI177" s="110">
        <f t="shared" si="38"/>
        <v>0</v>
      </c>
      <c r="BJ177" s="178"/>
      <c r="BK177" s="110"/>
      <c r="BL177" s="117">
        <f t="shared" si="39"/>
        <v>0</v>
      </c>
      <c r="BM177" s="118"/>
      <c r="BN177" s="119"/>
      <c r="BO177" s="127"/>
      <c r="BP177" s="121">
        <f t="shared" si="41"/>
        <v>0</v>
      </c>
      <c r="BQ177" s="159"/>
      <c r="BR177" s="123"/>
      <c r="BS177" s="124" t="e">
        <f t="shared" si="40"/>
        <v>#DIV/0!</v>
      </c>
    </row>
    <row r="178" spans="1:72" s="128" customFormat="1">
      <c r="A178" s="126" t="s">
        <v>66</v>
      </c>
      <c r="B178" s="105" t="s">
        <v>187</v>
      </c>
      <c r="C178" s="106" t="s">
        <v>229</v>
      </c>
      <c r="D178" s="110">
        <v>564605</v>
      </c>
      <c r="E178" s="110">
        <v>600000</v>
      </c>
      <c r="F178" s="109"/>
      <c r="G178" s="110">
        <v>441140</v>
      </c>
      <c r="H178" s="110">
        <v>550000</v>
      </c>
      <c r="I178" s="109">
        <v>0.80207272727272727</v>
      </c>
      <c r="J178" s="110">
        <v>474315</v>
      </c>
      <c r="K178" s="110">
        <v>550000</v>
      </c>
      <c r="L178" s="109">
        <v>0.8623909090909091</v>
      </c>
      <c r="M178" s="110">
        <v>1293305</v>
      </c>
      <c r="N178" s="110">
        <v>550000</v>
      </c>
      <c r="O178" s="109">
        <v>2.3514636363636363</v>
      </c>
      <c r="P178" s="110">
        <v>719605</v>
      </c>
      <c r="Q178" s="110">
        <v>600000</v>
      </c>
      <c r="R178" s="109">
        <v>1.1993416666666668</v>
      </c>
      <c r="S178" s="110">
        <v>183170</v>
      </c>
      <c r="T178" s="110">
        <v>550000</v>
      </c>
      <c r="U178" s="109">
        <v>0.33303636363636369</v>
      </c>
      <c r="V178" s="110">
        <v>151085</v>
      </c>
      <c r="W178" s="110">
        <v>550000</v>
      </c>
      <c r="X178" s="109">
        <v>0.2747</v>
      </c>
      <c r="Y178" s="110">
        <v>150965</v>
      </c>
      <c r="Z178" s="110">
        <v>550000</v>
      </c>
      <c r="AA178" s="109">
        <v>0.27448181818181816</v>
      </c>
      <c r="AB178" s="110">
        <v>92988</v>
      </c>
      <c r="AC178" s="110">
        <v>550000</v>
      </c>
      <c r="AD178" s="109">
        <v>0.16906909090909092</v>
      </c>
      <c r="AE178" s="110">
        <v>338853</v>
      </c>
      <c r="AF178" s="110">
        <v>550000</v>
      </c>
      <c r="AG178" s="109">
        <v>0.61609636363636378</v>
      </c>
      <c r="AH178" s="110">
        <v>404825</v>
      </c>
      <c r="AI178" s="110">
        <v>550000</v>
      </c>
      <c r="AJ178" s="109">
        <v>0.73604545454545456</v>
      </c>
      <c r="AK178" s="110">
        <v>228770</v>
      </c>
      <c r="AL178" s="110">
        <v>550000</v>
      </c>
      <c r="AM178" s="109">
        <v>0.41594545454545456</v>
      </c>
      <c r="AN178" s="110">
        <v>106185</v>
      </c>
      <c r="AO178" s="110">
        <v>600000</v>
      </c>
      <c r="AP178" s="109">
        <v>0.17697499999999999</v>
      </c>
      <c r="AQ178" s="110">
        <v>399330</v>
      </c>
      <c r="AR178" s="110">
        <v>600000</v>
      </c>
      <c r="AS178" s="109">
        <v>0.66554999999999997</v>
      </c>
      <c r="AT178" s="110">
        <v>705084</v>
      </c>
      <c r="AU178" s="110">
        <v>600000</v>
      </c>
      <c r="AV178" s="109">
        <v>1.1751400000000001</v>
      </c>
      <c r="AW178" s="111">
        <v>649385</v>
      </c>
      <c r="AX178" s="111">
        <v>600000</v>
      </c>
      <c r="AY178" s="112">
        <v>1.0823083333333334</v>
      </c>
      <c r="AZ178" s="111">
        <v>296250</v>
      </c>
      <c r="BA178" s="111">
        <v>600000</v>
      </c>
      <c r="BB178" s="112">
        <f t="shared" si="42"/>
        <v>0.49375000000000002</v>
      </c>
      <c r="BC178" s="92">
        <f>VLOOKUP(C178,'[1]PM SELL-OUT JUNE 202 SUMMARY'!$D$9:$H$519,4,FALSE)</f>
        <v>65500</v>
      </c>
      <c r="BD178" s="92">
        <f>VLOOKUP(C178,'[1]PM SELL-OUT JUNE 202 SUMMARY'!$D$9:$H$519,5,FALSE)</f>
        <v>600000</v>
      </c>
      <c r="BE178" s="93">
        <f t="shared" si="34"/>
        <v>0.10916666666666666</v>
      </c>
      <c r="BF178" s="113">
        <f t="shared" si="35"/>
        <v>1650719</v>
      </c>
      <c r="BG178" s="114">
        <f t="shared" si="36"/>
        <v>550239.66666666663</v>
      </c>
      <c r="BH178" s="115">
        <f t="shared" si="37"/>
        <v>2385004</v>
      </c>
      <c r="BI178" s="110">
        <f t="shared" si="38"/>
        <v>397500.66666666669</v>
      </c>
      <c r="BJ178" s="115"/>
      <c r="BK178" s="110"/>
      <c r="BL178" s="117">
        <f t="shared" si="39"/>
        <v>222240.16700889557</v>
      </c>
      <c r="BM178" s="118">
        <v>600000</v>
      </c>
      <c r="BN178" s="119"/>
      <c r="BO178" s="127">
        <v>151085</v>
      </c>
      <c r="BP178" s="121">
        <f t="shared" si="41"/>
        <v>2.4031907871191454E-2</v>
      </c>
      <c r="BQ178" s="159"/>
      <c r="BR178" s="123"/>
      <c r="BS178" s="124" t="e">
        <f t="shared" si="40"/>
        <v>#DIV/0!</v>
      </c>
    </row>
    <row r="179" spans="1:72" s="128" customFormat="1">
      <c r="A179" s="126" t="s">
        <v>66</v>
      </c>
      <c r="B179" s="105" t="s">
        <v>187</v>
      </c>
      <c r="C179" s="106" t="s">
        <v>230</v>
      </c>
      <c r="D179" s="110"/>
      <c r="E179" s="110"/>
      <c r="F179" s="109"/>
      <c r="G179" s="110"/>
      <c r="H179" s="110"/>
      <c r="I179" s="109"/>
      <c r="J179" s="110"/>
      <c r="K179" s="110"/>
      <c r="L179" s="109"/>
      <c r="M179" s="110"/>
      <c r="N179" s="110"/>
      <c r="O179" s="109" t="e">
        <v>#DIV/0!</v>
      </c>
      <c r="P179" s="110"/>
      <c r="Q179" s="110"/>
      <c r="R179" s="109" t="e">
        <v>#DIV/0!</v>
      </c>
      <c r="S179" s="110"/>
      <c r="T179" s="110"/>
      <c r="U179" s="109" t="e">
        <v>#DIV/0!</v>
      </c>
      <c r="V179" s="110"/>
      <c r="W179" s="110"/>
      <c r="X179" s="109" t="e">
        <v>#DIV/0!</v>
      </c>
      <c r="Y179" s="110"/>
      <c r="Z179" s="110"/>
      <c r="AA179" s="109" t="e">
        <v>#DIV/0!</v>
      </c>
      <c r="AB179" s="110"/>
      <c r="AC179" s="110"/>
      <c r="AD179" s="109"/>
      <c r="AE179" s="110"/>
      <c r="AF179" s="110"/>
      <c r="AG179" s="109" t="e">
        <v>#DIV/0!</v>
      </c>
      <c r="AH179" s="110"/>
      <c r="AI179" s="110"/>
      <c r="AJ179" s="109"/>
      <c r="AK179" s="110"/>
      <c r="AL179" s="110"/>
      <c r="AM179" s="109" t="e">
        <v>#DIV/0!</v>
      </c>
      <c r="AN179" s="110"/>
      <c r="AO179" s="110"/>
      <c r="AP179" s="109" t="e">
        <v>#DIV/0!</v>
      </c>
      <c r="AQ179" s="110"/>
      <c r="AR179" s="110"/>
      <c r="AS179" s="109" t="e">
        <v>#DIV/0!</v>
      </c>
      <c r="AT179" s="110"/>
      <c r="AU179" s="110"/>
      <c r="AV179" s="109" t="e">
        <v>#DIV/0!</v>
      </c>
      <c r="AW179" s="111"/>
      <c r="AX179" s="111"/>
      <c r="AY179" s="112" t="e">
        <v>#DIV/0!</v>
      </c>
      <c r="AZ179" s="111"/>
      <c r="BA179" s="111"/>
      <c r="BB179" s="112" t="e">
        <f t="shared" si="42"/>
        <v>#DIV/0!</v>
      </c>
      <c r="BC179" s="92" t="e">
        <f>VLOOKUP(C179,'[1]PM SELL-OUT JUNE 202 SUMMARY'!$D$9:$H$519,4,FALSE)</f>
        <v>#N/A</v>
      </c>
      <c r="BD179" s="92" t="e">
        <f>VLOOKUP(C179,'[1]PM SELL-OUT JUNE 202 SUMMARY'!$D$9:$H$519,5,FALSE)</f>
        <v>#N/A</v>
      </c>
      <c r="BE179" s="93" t="e">
        <f t="shared" si="34"/>
        <v>#N/A</v>
      </c>
      <c r="BF179" s="113">
        <f t="shared" si="35"/>
        <v>0</v>
      </c>
      <c r="BG179" s="114">
        <f t="shared" si="36"/>
        <v>0</v>
      </c>
      <c r="BH179" s="115">
        <f t="shared" si="37"/>
        <v>0</v>
      </c>
      <c r="BI179" s="110">
        <f t="shared" si="38"/>
        <v>0</v>
      </c>
      <c r="BJ179" s="115"/>
      <c r="BK179" s="110"/>
      <c r="BL179" s="117">
        <f t="shared" si="39"/>
        <v>0</v>
      </c>
      <c r="BM179" s="118"/>
      <c r="BN179" s="119"/>
      <c r="BO179" s="127"/>
      <c r="BP179" s="121">
        <f t="shared" si="41"/>
        <v>0</v>
      </c>
      <c r="BQ179" s="159"/>
      <c r="BR179" s="123"/>
      <c r="BS179" s="124" t="e">
        <f t="shared" si="40"/>
        <v>#DIV/0!</v>
      </c>
    </row>
    <row r="180" spans="1:72" s="128" customFormat="1">
      <c r="A180" s="126" t="s">
        <v>66</v>
      </c>
      <c r="B180" s="105" t="s">
        <v>187</v>
      </c>
      <c r="C180" s="106" t="s">
        <v>231</v>
      </c>
      <c r="D180" s="110"/>
      <c r="E180" s="110"/>
      <c r="F180" s="109"/>
      <c r="G180" s="110"/>
      <c r="H180" s="110"/>
      <c r="I180" s="109"/>
      <c r="J180" s="110"/>
      <c r="K180" s="110"/>
      <c r="L180" s="109"/>
      <c r="M180" s="110"/>
      <c r="N180" s="110"/>
      <c r="O180" s="109" t="e">
        <v>#DIV/0!</v>
      </c>
      <c r="P180" s="110"/>
      <c r="Q180" s="110"/>
      <c r="R180" s="109" t="e">
        <v>#DIV/0!</v>
      </c>
      <c r="S180" s="110"/>
      <c r="T180" s="110"/>
      <c r="U180" s="109" t="e">
        <v>#DIV/0!</v>
      </c>
      <c r="V180" s="110"/>
      <c r="W180" s="110"/>
      <c r="X180" s="109" t="e">
        <v>#DIV/0!</v>
      </c>
      <c r="Y180" s="110"/>
      <c r="Z180" s="110"/>
      <c r="AA180" s="109" t="e">
        <v>#DIV/0!</v>
      </c>
      <c r="AB180" s="110"/>
      <c r="AC180" s="110"/>
      <c r="AD180" s="109"/>
      <c r="AE180" s="110"/>
      <c r="AF180" s="110"/>
      <c r="AG180" s="109" t="e">
        <v>#DIV/0!</v>
      </c>
      <c r="AH180" s="110"/>
      <c r="AI180" s="110"/>
      <c r="AJ180" s="109"/>
      <c r="AK180" s="110"/>
      <c r="AL180" s="110"/>
      <c r="AM180" s="109" t="e">
        <v>#DIV/0!</v>
      </c>
      <c r="AN180" s="110"/>
      <c r="AO180" s="110"/>
      <c r="AP180" s="109" t="e">
        <v>#DIV/0!</v>
      </c>
      <c r="AQ180" s="110"/>
      <c r="AR180" s="110"/>
      <c r="AS180" s="109" t="e">
        <v>#DIV/0!</v>
      </c>
      <c r="AT180" s="110"/>
      <c r="AU180" s="110"/>
      <c r="AV180" s="109" t="e">
        <v>#DIV/0!</v>
      </c>
      <c r="AW180" s="111"/>
      <c r="AX180" s="111"/>
      <c r="AY180" s="112" t="e">
        <v>#DIV/0!</v>
      </c>
      <c r="AZ180" s="111"/>
      <c r="BA180" s="111"/>
      <c r="BB180" s="112" t="e">
        <f t="shared" si="42"/>
        <v>#DIV/0!</v>
      </c>
      <c r="BC180" s="92" t="e">
        <f>VLOOKUP(C180,'[1]PM SELL-OUT JUNE 202 SUMMARY'!$D$9:$H$519,4,FALSE)</f>
        <v>#N/A</v>
      </c>
      <c r="BD180" s="92" t="e">
        <f>VLOOKUP(C180,'[1]PM SELL-OUT JUNE 202 SUMMARY'!$D$9:$H$519,5,FALSE)</f>
        <v>#N/A</v>
      </c>
      <c r="BE180" s="93" t="e">
        <f t="shared" si="34"/>
        <v>#N/A</v>
      </c>
      <c r="BF180" s="113">
        <f t="shared" si="35"/>
        <v>0</v>
      </c>
      <c r="BG180" s="114">
        <f t="shared" si="36"/>
        <v>0</v>
      </c>
      <c r="BH180" s="115">
        <f t="shared" si="37"/>
        <v>0</v>
      </c>
      <c r="BI180" s="110">
        <f t="shared" si="38"/>
        <v>0</v>
      </c>
      <c r="BJ180" s="115"/>
      <c r="BK180" s="110"/>
      <c r="BL180" s="117">
        <f t="shared" si="39"/>
        <v>0</v>
      </c>
      <c r="BM180" s="118"/>
      <c r="BN180" s="119"/>
      <c r="BO180" s="127"/>
      <c r="BP180" s="121">
        <f t="shared" si="41"/>
        <v>0</v>
      </c>
      <c r="BQ180" s="159"/>
      <c r="BR180" s="123"/>
      <c r="BS180" s="124" t="e">
        <f t="shared" si="40"/>
        <v>#DIV/0!</v>
      </c>
    </row>
    <row r="181" spans="1:72" s="125" customFormat="1">
      <c r="A181" s="105" t="s">
        <v>66</v>
      </c>
      <c r="B181" s="105" t="s">
        <v>187</v>
      </c>
      <c r="C181" s="162" t="s">
        <v>232</v>
      </c>
      <c r="D181" s="107"/>
      <c r="E181" s="107"/>
      <c r="F181" s="108"/>
      <c r="G181" s="107"/>
      <c r="H181" s="107"/>
      <c r="I181" s="108"/>
      <c r="J181" s="110">
        <v>524210</v>
      </c>
      <c r="K181" s="110">
        <v>362900</v>
      </c>
      <c r="L181" s="109">
        <v>1.4445026178010472</v>
      </c>
      <c r="M181" s="110">
        <v>1575085</v>
      </c>
      <c r="N181" s="110">
        <v>700000</v>
      </c>
      <c r="O181" s="109">
        <v>2.2501214285714286</v>
      </c>
      <c r="P181" s="110">
        <v>1183700</v>
      </c>
      <c r="Q181" s="110">
        <v>700000</v>
      </c>
      <c r="R181" s="109">
        <v>1.6910000000000001</v>
      </c>
      <c r="S181" s="110">
        <v>454940</v>
      </c>
      <c r="T181" s="110">
        <v>650000</v>
      </c>
      <c r="U181" s="109">
        <v>0.69990769230769234</v>
      </c>
      <c r="V181" s="110">
        <v>618610</v>
      </c>
      <c r="W181" s="110">
        <v>600000</v>
      </c>
      <c r="X181" s="109">
        <v>1.0310166666666667</v>
      </c>
      <c r="Y181" s="110">
        <v>918290</v>
      </c>
      <c r="Z181" s="110">
        <v>600000</v>
      </c>
      <c r="AA181" s="109">
        <v>1.5304833333333334</v>
      </c>
      <c r="AB181" s="110">
        <v>427530</v>
      </c>
      <c r="AC181" s="110">
        <v>700000</v>
      </c>
      <c r="AD181" s="109">
        <v>0.61075714285714289</v>
      </c>
      <c r="AE181" s="110">
        <v>1007195</v>
      </c>
      <c r="AF181" s="110">
        <v>550000</v>
      </c>
      <c r="AG181" s="109">
        <v>1.8312636363636363</v>
      </c>
      <c r="AH181" s="110">
        <v>657490</v>
      </c>
      <c r="AI181" s="110">
        <v>800000</v>
      </c>
      <c r="AJ181" s="109">
        <v>0.82186250000000005</v>
      </c>
      <c r="AK181" s="110">
        <v>527005</v>
      </c>
      <c r="AL181" s="110">
        <v>800000</v>
      </c>
      <c r="AM181" s="109">
        <v>0.65875625000000004</v>
      </c>
      <c r="AN181" s="110">
        <v>300545</v>
      </c>
      <c r="AO181" s="110">
        <v>800000</v>
      </c>
      <c r="AP181" s="109">
        <v>0.37568125000000002</v>
      </c>
      <c r="AQ181" s="110">
        <v>285960</v>
      </c>
      <c r="AR181" s="110">
        <v>800000</v>
      </c>
      <c r="AS181" s="109">
        <v>0.35744999999999999</v>
      </c>
      <c r="AT181" s="110">
        <v>0</v>
      </c>
      <c r="AU181" s="110">
        <v>800000</v>
      </c>
      <c r="AV181" s="109">
        <v>0</v>
      </c>
      <c r="AW181" s="111">
        <v>174980</v>
      </c>
      <c r="AX181" s="111">
        <v>800000</v>
      </c>
      <c r="AY181" s="112">
        <v>0.218725</v>
      </c>
      <c r="AZ181" s="111">
        <v>280575</v>
      </c>
      <c r="BA181" s="111">
        <v>700000</v>
      </c>
      <c r="BB181" s="112">
        <f t="shared" si="42"/>
        <v>0.40082142857142855</v>
      </c>
      <c r="BC181" s="92">
        <f>VLOOKUP(C181,'[1]PM SELL-OUT JUNE 202 SUMMARY'!$D$9:$H$519,4,FALSE)</f>
        <v>714520</v>
      </c>
      <c r="BD181" s="92">
        <f>VLOOKUP(C181,'[1]PM SELL-OUT JUNE 202 SUMMARY'!$D$9:$H$519,5,FALSE)</f>
        <v>600000</v>
      </c>
      <c r="BE181" s="93">
        <f t="shared" si="34"/>
        <v>1.1908666666666667</v>
      </c>
      <c r="BF181" s="113">
        <f t="shared" si="35"/>
        <v>455555</v>
      </c>
      <c r="BG181" s="114">
        <f t="shared" si="36"/>
        <v>151851.66666666666</v>
      </c>
      <c r="BH181" s="115">
        <f t="shared" si="37"/>
        <v>1569065</v>
      </c>
      <c r="BI181" s="110">
        <f t="shared" si="38"/>
        <v>261510.83333333334</v>
      </c>
      <c r="BJ181" s="116"/>
      <c r="BK181" s="107"/>
      <c r="BL181" s="117">
        <f t="shared" si="39"/>
        <v>909951.28380297765</v>
      </c>
      <c r="BM181" s="118"/>
      <c r="BN181" s="119"/>
      <c r="BO181" s="120">
        <v>618610</v>
      </c>
      <c r="BP181" s="121">
        <f t="shared" si="41"/>
        <v>9.8397448642802032E-2</v>
      </c>
      <c r="BQ181" s="159"/>
      <c r="BR181" s="123"/>
      <c r="BS181" s="124" t="e">
        <f t="shared" si="40"/>
        <v>#DIV/0!</v>
      </c>
    </row>
    <row r="182" spans="1:72" s="128" customFormat="1">
      <c r="A182" s="126" t="s">
        <v>66</v>
      </c>
      <c r="B182" s="105" t="s">
        <v>187</v>
      </c>
      <c r="C182" s="106" t="s">
        <v>233</v>
      </c>
      <c r="D182" s="110">
        <v>450025</v>
      </c>
      <c r="E182" s="110">
        <v>500000</v>
      </c>
      <c r="F182" s="109"/>
      <c r="G182" s="110">
        <v>644500</v>
      </c>
      <c r="H182" s="110">
        <v>600000</v>
      </c>
      <c r="I182" s="109">
        <v>1.0741666666666667</v>
      </c>
      <c r="J182" s="110">
        <v>820565</v>
      </c>
      <c r="K182" s="110">
        <v>600000</v>
      </c>
      <c r="L182" s="109">
        <v>1.3676083333333333</v>
      </c>
      <c r="M182" s="110">
        <v>1969425</v>
      </c>
      <c r="N182" s="110">
        <v>600000</v>
      </c>
      <c r="O182" s="109">
        <v>3.282375</v>
      </c>
      <c r="P182" s="110">
        <v>1019590</v>
      </c>
      <c r="Q182" s="110">
        <v>700000</v>
      </c>
      <c r="R182" s="109">
        <v>1.4565571428571429</v>
      </c>
      <c r="S182" s="110">
        <v>930650</v>
      </c>
      <c r="T182" s="110">
        <v>650000</v>
      </c>
      <c r="U182" s="109">
        <v>1.4317692307692307</v>
      </c>
      <c r="V182" s="110">
        <v>824280</v>
      </c>
      <c r="W182" s="110">
        <v>750000</v>
      </c>
      <c r="X182" s="109">
        <v>1.09904</v>
      </c>
      <c r="Y182" s="110">
        <v>676010</v>
      </c>
      <c r="Z182" s="110">
        <v>750000</v>
      </c>
      <c r="AA182" s="109">
        <v>0.90134666666666663</v>
      </c>
      <c r="AB182" s="110">
        <v>596120</v>
      </c>
      <c r="AC182" s="110">
        <v>750000</v>
      </c>
      <c r="AD182" s="109">
        <v>0.79482666666666657</v>
      </c>
      <c r="AE182" s="110">
        <v>256160</v>
      </c>
      <c r="AF182" s="110">
        <v>600000</v>
      </c>
      <c r="AG182" s="109">
        <v>0.42693333333333333</v>
      </c>
      <c r="AH182" s="110">
        <v>190670</v>
      </c>
      <c r="AI182" s="110">
        <v>750000</v>
      </c>
      <c r="AJ182" s="109">
        <v>0.25422666666666666</v>
      </c>
      <c r="AK182" s="110">
        <v>323655</v>
      </c>
      <c r="AL182" s="110">
        <v>750000</v>
      </c>
      <c r="AM182" s="109">
        <v>0.43154000000000003</v>
      </c>
      <c r="AN182" s="110">
        <v>684575</v>
      </c>
      <c r="AO182" s="110">
        <v>750000</v>
      </c>
      <c r="AP182" s="109">
        <v>0.91276666666666662</v>
      </c>
      <c r="AQ182" s="110">
        <v>447325</v>
      </c>
      <c r="AR182" s="110">
        <v>700000</v>
      </c>
      <c r="AS182" s="109">
        <v>0.63903571428571426</v>
      </c>
      <c r="AT182" s="110">
        <v>968860</v>
      </c>
      <c r="AU182" s="110">
        <v>700000</v>
      </c>
      <c r="AV182" s="109">
        <v>1.3840857142857144</v>
      </c>
      <c r="AW182" s="111">
        <v>265560</v>
      </c>
      <c r="AX182" s="111">
        <v>700000</v>
      </c>
      <c r="AY182" s="112">
        <v>0.37937142857142858</v>
      </c>
      <c r="AZ182" s="111">
        <v>149985</v>
      </c>
      <c r="BA182" s="111">
        <v>700000</v>
      </c>
      <c r="BB182" s="112">
        <f t="shared" si="42"/>
        <v>0.21426428571428571</v>
      </c>
      <c r="BC182" s="92">
        <f>VLOOKUP(C182,'[1]PM SELL-OUT JUNE 202 SUMMARY'!$D$9:$H$519,4,FALSE)</f>
        <v>197585</v>
      </c>
      <c r="BD182" s="92">
        <f>VLOOKUP(C182,'[1]PM SELL-OUT JUNE 202 SUMMARY'!$D$9:$H$519,5,FALSE)</f>
        <v>600000</v>
      </c>
      <c r="BE182" s="93">
        <f t="shared" si="34"/>
        <v>0.32930833333333331</v>
      </c>
      <c r="BF182" s="113">
        <f t="shared" si="35"/>
        <v>1384405</v>
      </c>
      <c r="BG182" s="114">
        <f t="shared" si="36"/>
        <v>461468.33333333331</v>
      </c>
      <c r="BH182" s="115">
        <f t="shared" si="37"/>
        <v>2839960</v>
      </c>
      <c r="BI182" s="110">
        <f t="shared" si="38"/>
        <v>473326.66666666669</v>
      </c>
      <c r="BJ182" s="115"/>
      <c r="BK182" s="110"/>
      <c r="BL182" s="117">
        <f t="shared" si="39"/>
        <v>1212483.8657847731</v>
      </c>
      <c r="BM182" s="118"/>
      <c r="BN182" s="119"/>
      <c r="BO182" s="127">
        <v>824280</v>
      </c>
      <c r="BP182" s="121">
        <f t="shared" si="41"/>
        <v>0.1311117650333633</v>
      </c>
      <c r="BQ182" s="159"/>
      <c r="BR182" s="123"/>
      <c r="BS182" s="124" t="e">
        <f t="shared" si="40"/>
        <v>#DIV/0!</v>
      </c>
    </row>
    <row r="183" spans="1:72" s="128" customFormat="1">
      <c r="A183" s="126" t="s">
        <v>66</v>
      </c>
      <c r="B183" s="105" t="s">
        <v>187</v>
      </c>
      <c r="C183" s="106" t="s">
        <v>234</v>
      </c>
      <c r="D183" s="110">
        <v>1377980</v>
      </c>
      <c r="E183" s="110">
        <v>1000000</v>
      </c>
      <c r="F183" s="109"/>
      <c r="G183" s="110">
        <v>1022145</v>
      </c>
      <c r="H183" s="110">
        <v>1000000</v>
      </c>
      <c r="I183" s="109">
        <v>1.0221450000000001</v>
      </c>
      <c r="J183" s="110">
        <v>1214970</v>
      </c>
      <c r="K183" s="110">
        <v>1000000</v>
      </c>
      <c r="L183" s="109">
        <v>1.2149700000000001</v>
      </c>
      <c r="M183" s="110">
        <v>2786845</v>
      </c>
      <c r="N183" s="110">
        <v>1000000</v>
      </c>
      <c r="O183" s="109">
        <v>2.786845</v>
      </c>
      <c r="P183" s="110">
        <v>2230115</v>
      </c>
      <c r="Q183" s="110">
        <v>1000000</v>
      </c>
      <c r="R183" s="109">
        <v>2.2301150000000001</v>
      </c>
      <c r="S183" s="110">
        <v>1632220</v>
      </c>
      <c r="T183" s="110">
        <v>1000000</v>
      </c>
      <c r="U183" s="109">
        <v>1.63222</v>
      </c>
      <c r="V183" s="110">
        <v>1046425</v>
      </c>
      <c r="W183" s="110">
        <v>1000000</v>
      </c>
      <c r="X183" s="109">
        <v>1.0464249999999999</v>
      </c>
      <c r="Y183" s="110">
        <v>1181710</v>
      </c>
      <c r="Z183" s="110">
        <v>1000000</v>
      </c>
      <c r="AA183" s="109">
        <v>1.18171</v>
      </c>
      <c r="AB183" s="110">
        <v>119280</v>
      </c>
      <c r="AC183" s="110">
        <v>1100000</v>
      </c>
      <c r="AD183" s="109">
        <v>0.10843636363636365</v>
      </c>
      <c r="AE183" s="110">
        <v>827175</v>
      </c>
      <c r="AF183" s="110">
        <v>800000</v>
      </c>
      <c r="AG183" s="109">
        <v>1.0339687500000001</v>
      </c>
      <c r="AH183" s="110">
        <v>907915</v>
      </c>
      <c r="AI183" s="110">
        <v>900000</v>
      </c>
      <c r="AJ183" s="109">
        <v>1.0087944444444445</v>
      </c>
      <c r="AK183" s="110">
        <v>1008415</v>
      </c>
      <c r="AL183" s="110">
        <v>900000</v>
      </c>
      <c r="AM183" s="109">
        <v>1.1204611111111111</v>
      </c>
      <c r="AN183" s="110">
        <v>1184304</v>
      </c>
      <c r="AO183" s="110">
        <v>900000</v>
      </c>
      <c r="AP183" s="109">
        <v>1.3158933333333334</v>
      </c>
      <c r="AQ183" s="110">
        <v>651095</v>
      </c>
      <c r="AR183" s="110">
        <v>900000</v>
      </c>
      <c r="AS183" s="109">
        <v>0.72343888888888885</v>
      </c>
      <c r="AT183" s="110">
        <v>626720</v>
      </c>
      <c r="AU183" s="110">
        <v>900000</v>
      </c>
      <c r="AV183" s="109">
        <v>0.69635555555555551</v>
      </c>
      <c r="AW183" s="111">
        <v>669605</v>
      </c>
      <c r="AX183" s="111">
        <v>800000</v>
      </c>
      <c r="AY183" s="112">
        <v>0.83700624999999995</v>
      </c>
      <c r="AZ183" s="111">
        <v>396965</v>
      </c>
      <c r="BA183" s="111">
        <v>800000</v>
      </c>
      <c r="BB183" s="112">
        <f t="shared" si="42"/>
        <v>0.49620625000000002</v>
      </c>
      <c r="BC183" s="92">
        <f>VLOOKUP(C183,'[1]PM SELL-OUT JUNE 202 SUMMARY'!$D$9:$H$519,4,FALSE)</f>
        <v>125375</v>
      </c>
      <c r="BD183" s="92">
        <f>VLOOKUP(C183,'[1]PM SELL-OUT JUNE 202 SUMMARY'!$D$9:$H$519,5,FALSE)</f>
        <v>600000</v>
      </c>
      <c r="BE183" s="93">
        <f t="shared" si="34"/>
        <v>0.20895833333333333</v>
      </c>
      <c r="BF183" s="113">
        <f t="shared" si="35"/>
        <v>1693290</v>
      </c>
      <c r="BG183" s="114">
        <f t="shared" si="36"/>
        <v>564430</v>
      </c>
      <c r="BH183" s="115">
        <f t="shared" si="37"/>
        <v>4537104</v>
      </c>
      <c r="BI183" s="110">
        <f t="shared" si="38"/>
        <v>756184</v>
      </c>
      <c r="BJ183" s="115"/>
      <c r="BK183" s="110"/>
      <c r="BL183" s="117">
        <f t="shared" si="39"/>
        <v>1539250.5328939573</v>
      </c>
      <c r="BM183" s="118"/>
      <c r="BN183" s="119"/>
      <c r="BO183" s="127">
        <v>1046425</v>
      </c>
      <c r="BP183" s="121">
        <f t="shared" si="41"/>
        <v>0.16644663066559565</v>
      </c>
      <c r="BQ183" s="159"/>
      <c r="BR183" s="123"/>
      <c r="BS183" s="124" t="e">
        <f t="shared" si="40"/>
        <v>#DIV/0!</v>
      </c>
    </row>
    <row r="184" spans="1:72" s="125" customFormat="1">
      <c r="A184" s="105" t="s">
        <v>89</v>
      </c>
      <c r="B184" s="105" t="s">
        <v>197</v>
      </c>
      <c r="C184" s="106" t="s">
        <v>235</v>
      </c>
      <c r="D184" s="107">
        <v>1359955</v>
      </c>
      <c r="E184" s="107">
        <v>1000000</v>
      </c>
      <c r="F184" s="108"/>
      <c r="G184" s="107">
        <v>327715</v>
      </c>
      <c r="H184" s="107">
        <v>850000</v>
      </c>
      <c r="I184" s="108">
        <v>0.38554705882352946</v>
      </c>
      <c r="J184" s="110">
        <v>678135</v>
      </c>
      <c r="K184" s="110">
        <v>850000</v>
      </c>
      <c r="L184" s="109">
        <v>0.79780588235294114</v>
      </c>
      <c r="M184" s="110">
        <v>1178930</v>
      </c>
      <c r="N184" s="110">
        <v>850000</v>
      </c>
      <c r="O184" s="109">
        <v>1.3869764705882353</v>
      </c>
      <c r="P184" s="110">
        <v>506005</v>
      </c>
      <c r="Q184" s="110">
        <v>850000</v>
      </c>
      <c r="R184" s="109">
        <v>0.59530000000000016</v>
      </c>
      <c r="S184" s="110"/>
      <c r="T184" s="110">
        <v>750000</v>
      </c>
      <c r="U184" s="109">
        <v>0</v>
      </c>
      <c r="V184" s="110"/>
      <c r="W184" s="110">
        <v>213000</v>
      </c>
      <c r="X184" s="109">
        <v>0</v>
      </c>
      <c r="Y184" s="110"/>
      <c r="Z184" s="110"/>
      <c r="AA184" s="109" t="e">
        <v>#DIV/0!</v>
      </c>
      <c r="AB184" s="110"/>
      <c r="AC184" s="110"/>
      <c r="AD184" s="109"/>
      <c r="AE184" s="110"/>
      <c r="AF184" s="110"/>
      <c r="AG184" s="109" t="e">
        <v>#DIV/0!</v>
      </c>
      <c r="AH184" s="110"/>
      <c r="AI184" s="110"/>
      <c r="AJ184" s="109"/>
      <c r="AK184" s="110"/>
      <c r="AL184" s="110"/>
      <c r="AM184" s="109" t="e">
        <v>#DIV/0!</v>
      </c>
      <c r="AN184" s="110"/>
      <c r="AO184" s="110"/>
      <c r="AP184" s="109" t="e">
        <v>#DIV/0!</v>
      </c>
      <c r="AQ184" s="110">
        <v>0</v>
      </c>
      <c r="AR184" s="110">
        <v>39300</v>
      </c>
      <c r="AS184" s="109">
        <v>0</v>
      </c>
      <c r="AT184" s="110">
        <v>926315</v>
      </c>
      <c r="AU184" s="110">
        <v>550000</v>
      </c>
      <c r="AV184" s="109">
        <v>1.684209090909091</v>
      </c>
      <c r="AW184" s="111">
        <v>1105600</v>
      </c>
      <c r="AX184" s="111">
        <v>550000</v>
      </c>
      <c r="AY184" s="112">
        <v>2.0101818181818181</v>
      </c>
      <c r="AZ184" s="111">
        <v>415735</v>
      </c>
      <c r="BA184" s="111">
        <v>550000</v>
      </c>
      <c r="BB184" s="112">
        <f t="shared" si="42"/>
        <v>0.75588181818181821</v>
      </c>
      <c r="BC184" s="92">
        <f>VLOOKUP(C184,'[1]PM SELL-OUT JUNE 202 SUMMARY'!$D$9:$H$519,4,FALSE)</f>
        <v>16195</v>
      </c>
      <c r="BD184" s="92">
        <f>VLOOKUP(C184,'[1]PM SELL-OUT JUNE 202 SUMMARY'!$D$9:$H$519,5,FALSE)</f>
        <v>550000</v>
      </c>
      <c r="BE184" s="93">
        <f t="shared" si="34"/>
        <v>2.9445454545454545E-2</v>
      </c>
      <c r="BF184" s="113">
        <f t="shared" si="35"/>
        <v>2447650</v>
      </c>
      <c r="BG184" s="114">
        <f t="shared" si="36"/>
        <v>815883.33333333337</v>
      </c>
      <c r="BH184" s="115">
        <f t="shared" si="37"/>
        <v>2447650</v>
      </c>
      <c r="BI184" s="110">
        <f t="shared" si="38"/>
        <v>407941.66666666669</v>
      </c>
      <c r="BJ184" s="116"/>
      <c r="BK184" s="107"/>
      <c r="BL184" s="117">
        <f t="shared" si="39"/>
        <v>0</v>
      </c>
      <c r="BM184" s="118">
        <v>479032</v>
      </c>
      <c r="BN184" s="119"/>
      <c r="BO184" s="120"/>
      <c r="BP184" s="121">
        <f t="shared" si="41"/>
        <v>0</v>
      </c>
      <c r="BQ184" s="159"/>
      <c r="BR184" s="123"/>
      <c r="BS184" s="124" t="e">
        <f t="shared" si="40"/>
        <v>#DIV/0!</v>
      </c>
    </row>
    <row r="185" spans="1:72" s="125" customFormat="1">
      <c r="A185" s="105" t="s">
        <v>66</v>
      </c>
      <c r="B185" s="105" t="s">
        <v>187</v>
      </c>
      <c r="C185" s="106" t="s">
        <v>236</v>
      </c>
      <c r="D185" s="107">
        <v>70785</v>
      </c>
      <c r="E185" s="107">
        <v>550000</v>
      </c>
      <c r="F185" s="108"/>
      <c r="G185" s="107">
        <v>168365</v>
      </c>
      <c r="H185" s="107">
        <v>550000</v>
      </c>
      <c r="I185" s="108">
        <v>0.30611818181818184</v>
      </c>
      <c r="J185" s="110">
        <v>346140</v>
      </c>
      <c r="K185" s="110">
        <v>550000</v>
      </c>
      <c r="L185" s="109">
        <v>0.62934545454545465</v>
      </c>
      <c r="M185" s="110">
        <v>760450</v>
      </c>
      <c r="N185" s="110">
        <v>550000</v>
      </c>
      <c r="O185" s="109">
        <v>1.3826363636363637</v>
      </c>
      <c r="P185" s="110">
        <v>118575</v>
      </c>
      <c r="Q185" s="110">
        <v>106500</v>
      </c>
      <c r="R185" s="109">
        <v>1.1133802816901408</v>
      </c>
      <c r="S185" s="110"/>
      <c r="T185" s="110"/>
      <c r="U185" s="109" t="e">
        <v>#DIV/0!</v>
      </c>
      <c r="V185" s="110"/>
      <c r="W185" s="110"/>
      <c r="X185" s="109" t="e">
        <v>#DIV/0!</v>
      </c>
      <c r="Y185" s="110"/>
      <c r="Z185" s="110"/>
      <c r="AA185" s="109" t="e">
        <v>#DIV/0!</v>
      </c>
      <c r="AB185" s="110"/>
      <c r="AC185" s="110"/>
      <c r="AD185" s="109"/>
      <c r="AE185" s="110"/>
      <c r="AF185" s="110"/>
      <c r="AG185" s="109" t="e">
        <v>#DIV/0!</v>
      </c>
      <c r="AH185" s="110"/>
      <c r="AI185" s="110"/>
      <c r="AJ185" s="109"/>
      <c r="AK185" s="110"/>
      <c r="AL185" s="110"/>
      <c r="AM185" s="109" t="e">
        <v>#DIV/0!</v>
      </c>
      <c r="AN185" s="110"/>
      <c r="AO185" s="110"/>
      <c r="AP185" s="109" t="e">
        <v>#DIV/0!</v>
      </c>
      <c r="AQ185" s="110"/>
      <c r="AR185" s="110"/>
      <c r="AS185" s="109" t="e">
        <v>#DIV/0!</v>
      </c>
      <c r="AT185" s="110"/>
      <c r="AU185" s="110"/>
      <c r="AV185" s="109" t="e">
        <v>#DIV/0!</v>
      </c>
      <c r="AW185" s="111"/>
      <c r="AX185" s="111"/>
      <c r="AY185" s="112" t="e">
        <v>#DIV/0!</v>
      </c>
      <c r="AZ185" s="111"/>
      <c r="BA185" s="111"/>
      <c r="BB185" s="112" t="e">
        <f t="shared" si="42"/>
        <v>#DIV/0!</v>
      </c>
      <c r="BC185" s="92" t="e">
        <f>VLOOKUP(C185,'[1]PM SELL-OUT JUNE 202 SUMMARY'!$D$9:$H$519,4,FALSE)</f>
        <v>#N/A</v>
      </c>
      <c r="BD185" s="92" t="e">
        <f>VLOOKUP(C185,'[1]PM SELL-OUT JUNE 202 SUMMARY'!$D$9:$H$519,5,FALSE)</f>
        <v>#N/A</v>
      </c>
      <c r="BE185" s="93" t="e">
        <f t="shared" si="34"/>
        <v>#N/A</v>
      </c>
      <c r="BF185" s="113">
        <f t="shared" si="35"/>
        <v>0</v>
      </c>
      <c r="BG185" s="114">
        <f t="shared" si="36"/>
        <v>0</v>
      </c>
      <c r="BH185" s="115">
        <f t="shared" si="37"/>
        <v>0</v>
      </c>
      <c r="BI185" s="110">
        <f t="shared" si="38"/>
        <v>0</v>
      </c>
      <c r="BJ185" s="116"/>
      <c r="BK185" s="107"/>
      <c r="BL185" s="117">
        <f t="shared" si="39"/>
        <v>0</v>
      </c>
      <c r="BM185" s="118"/>
      <c r="BN185" s="119"/>
      <c r="BO185" s="120"/>
      <c r="BP185" s="121">
        <f t="shared" si="41"/>
        <v>0</v>
      </c>
      <c r="BQ185" s="159"/>
      <c r="BR185" s="123"/>
      <c r="BS185" s="124" t="e">
        <f t="shared" si="40"/>
        <v>#DIV/0!</v>
      </c>
    </row>
    <row r="186" spans="1:72" s="128" customFormat="1">
      <c r="A186" s="126" t="s">
        <v>66</v>
      </c>
      <c r="B186" s="105" t="s">
        <v>187</v>
      </c>
      <c r="C186" s="106" t="s">
        <v>237</v>
      </c>
      <c r="D186" s="110"/>
      <c r="E186" s="110"/>
      <c r="F186" s="109"/>
      <c r="G186" s="110"/>
      <c r="H186" s="110"/>
      <c r="I186" s="109"/>
      <c r="J186" s="110"/>
      <c r="K186" s="110"/>
      <c r="L186" s="109"/>
      <c r="M186" s="110"/>
      <c r="N186" s="110"/>
      <c r="O186" s="109" t="e">
        <v>#DIV/0!</v>
      </c>
      <c r="P186" s="110"/>
      <c r="Q186" s="110"/>
      <c r="R186" s="109" t="e">
        <v>#DIV/0!</v>
      </c>
      <c r="S186" s="110"/>
      <c r="T186" s="110"/>
      <c r="U186" s="109" t="e">
        <v>#DIV/0!</v>
      </c>
      <c r="V186" s="110"/>
      <c r="W186" s="110"/>
      <c r="X186" s="109"/>
      <c r="Y186" s="110"/>
      <c r="Z186" s="110"/>
      <c r="AA186" s="109" t="e">
        <v>#DIV/0!</v>
      </c>
      <c r="AB186" s="110"/>
      <c r="AC186" s="110"/>
      <c r="AD186" s="109"/>
      <c r="AE186" s="110"/>
      <c r="AF186" s="110"/>
      <c r="AG186" s="109" t="e">
        <v>#DIV/0!</v>
      </c>
      <c r="AH186" s="110"/>
      <c r="AI186" s="110"/>
      <c r="AJ186" s="109"/>
      <c r="AK186" s="110"/>
      <c r="AL186" s="110"/>
      <c r="AM186" s="109" t="e">
        <v>#DIV/0!</v>
      </c>
      <c r="AN186" s="110"/>
      <c r="AO186" s="110"/>
      <c r="AP186" s="109" t="e">
        <v>#DIV/0!</v>
      </c>
      <c r="AQ186" s="110"/>
      <c r="AR186" s="110"/>
      <c r="AS186" s="109" t="e">
        <v>#DIV/0!</v>
      </c>
      <c r="AT186" s="110"/>
      <c r="AU186" s="110"/>
      <c r="AV186" s="109" t="e">
        <v>#DIV/0!</v>
      </c>
      <c r="AW186" s="111"/>
      <c r="AX186" s="111"/>
      <c r="AY186" s="112" t="e">
        <v>#DIV/0!</v>
      </c>
      <c r="AZ186" s="111"/>
      <c r="BA186" s="111"/>
      <c r="BB186" s="112" t="e">
        <f t="shared" si="42"/>
        <v>#DIV/0!</v>
      </c>
      <c r="BC186" s="92" t="e">
        <f>VLOOKUP(C186,'[1]PM SELL-OUT JUNE 202 SUMMARY'!$D$9:$H$519,4,FALSE)</f>
        <v>#N/A</v>
      </c>
      <c r="BD186" s="92" t="e">
        <f>VLOOKUP(C186,'[1]PM SELL-OUT JUNE 202 SUMMARY'!$D$9:$H$519,5,FALSE)</f>
        <v>#N/A</v>
      </c>
      <c r="BE186" s="93" t="e">
        <f t="shared" si="34"/>
        <v>#N/A</v>
      </c>
      <c r="BF186" s="113">
        <f t="shared" si="35"/>
        <v>0</v>
      </c>
      <c r="BG186" s="114">
        <f t="shared" si="36"/>
        <v>0</v>
      </c>
      <c r="BH186" s="115">
        <f t="shared" si="37"/>
        <v>0</v>
      </c>
      <c r="BI186" s="110">
        <f t="shared" si="38"/>
        <v>0</v>
      </c>
      <c r="BJ186" s="150"/>
      <c r="BK186" s="107"/>
      <c r="BL186" s="117">
        <f t="shared" si="39"/>
        <v>0</v>
      </c>
      <c r="BM186" s="118"/>
      <c r="BN186" s="119"/>
      <c r="BO186" s="127"/>
      <c r="BP186" s="121">
        <f t="shared" si="41"/>
        <v>0</v>
      </c>
      <c r="BQ186" s="159"/>
      <c r="BR186" s="123"/>
      <c r="BS186" s="124" t="e">
        <f t="shared" si="40"/>
        <v>#DIV/0!</v>
      </c>
    </row>
    <row r="187" spans="1:72" s="128" customFormat="1">
      <c r="A187" s="126" t="s">
        <v>66</v>
      </c>
      <c r="B187" s="105" t="s">
        <v>187</v>
      </c>
      <c r="C187" s="106" t="s">
        <v>238</v>
      </c>
      <c r="D187" s="110">
        <v>377630</v>
      </c>
      <c r="E187" s="110">
        <v>600000</v>
      </c>
      <c r="F187" s="109"/>
      <c r="G187" s="110">
        <v>427550</v>
      </c>
      <c r="H187" s="110">
        <v>550000</v>
      </c>
      <c r="I187" s="109">
        <v>0.77736363636363637</v>
      </c>
      <c r="J187" s="110">
        <v>448320</v>
      </c>
      <c r="K187" s="110">
        <v>550000</v>
      </c>
      <c r="L187" s="109">
        <v>0.8151272727272727</v>
      </c>
      <c r="M187" s="110">
        <v>908870</v>
      </c>
      <c r="N187" s="110">
        <v>550000</v>
      </c>
      <c r="O187" s="109">
        <v>1.652490909090909</v>
      </c>
      <c r="P187" s="110">
        <v>557420</v>
      </c>
      <c r="Q187" s="110">
        <v>550000</v>
      </c>
      <c r="R187" s="109">
        <v>1.013490909090909</v>
      </c>
      <c r="S187" s="110">
        <v>254755</v>
      </c>
      <c r="T187" s="110">
        <v>550000</v>
      </c>
      <c r="U187" s="109">
        <v>0.4631909090909091</v>
      </c>
      <c r="V187" s="110">
        <v>391930</v>
      </c>
      <c r="W187" s="110">
        <v>550000</v>
      </c>
      <c r="X187" s="109">
        <v>0.71260000000000001</v>
      </c>
      <c r="Y187" s="110">
        <v>408990</v>
      </c>
      <c r="Z187" s="110">
        <v>550000</v>
      </c>
      <c r="AA187" s="109">
        <v>0.74361818181818184</v>
      </c>
      <c r="AB187" s="110">
        <v>390845</v>
      </c>
      <c r="AC187" s="110">
        <v>550000</v>
      </c>
      <c r="AD187" s="109">
        <v>0.71062727272727289</v>
      </c>
      <c r="AE187" s="110">
        <v>565690</v>
      </c>
      <c r="AF187" s="110">
        <v>550000</v>
      </c>
      <c r="AG187" s="109">
        <v>1.0285272727272727</v>
      </c>
      <c r="AH187" s="110">
        <v>160370</v>
      </c>
      <c r="AI187" s="110">
        <v>650000</v>
      </c>
      <c r="AJ187" s="109">
        <v>0.24672307692307693</v>
      </c>
      <c r="AK187" s="110">
        <v>250630</v>
      </c>
      <c r="AL187" s="110">
        <v>650000</v>
      </c>
      <c r="AM187" s="109">
        <v>0.38558461538461541</v>
      </c>
      <c r="AN187" s="110">
        <v>158170</v>
      </c>
      <c r="AO187" s="110">
        <v>650000</v>
      </c>
      <c r="AP187" s="109">
        <v>0.24333846153846153</v>
      </c>
      <c r="AQ187" s="110">
        <v>377935</v>
      </c>
      <c r="AR187" s="110">
        <v>600000</v>
      </c>
      <c r="AS187" s="109">
        <v>0.62989166666666663</v>
      </c>
      <c r="AT187" s="110">
        <v>226755</v>
      </c>
      <c r="AU187" s="110">
        <v>600000</v>
      </c>
      <c r="AV187" s="109">
        <v>0.37792500000000001</v>
      </c>
      <c r="AW187" s="111">
        <v>170670</v>
      </c>
      <c r="AX187" s="111">
        <v>600000</v>
      </c>
      <c r="AY187" s="112">
        <v>0.28444999999999998</v>
      </c>
      <c r="AZ187" s="111">
        <v>162370</v>
      </c>
      <c r="BA187" s="111">
        <v>600000</v>
      </c>
      <c r="BB187" s="112">
        <f t="shared" si="42"/>
        <v>0.27061666666666667</v>
      </c>
      <c r="BC187" s="92">
        <f>VLOOKUP(C187,'[1]PM SELL-OUT JUNE 202 SUMMARY'!$D$9:$H$519,4,FALSE)</f>
        <v>0</v>
      </c>
      <c r="BD187" s="92">
        <f>VLOOKUP(C187,'[1]PM SELL-OUT JUNE 202 SUMMARY'!$D$9:$H$519,5,FALSE)</f>
        <v>600000</v>
      </c>
      <c r="BE187" s="93">
        <f t="shared" si="34"/>
        <v>0</v>
      </c>
      <c r="BF187" s="113">
        <f t="shared" si="35"/>
        <v>559795</v>
      </c>
      <c r="BG187" s="114">
        <f t="shared" si="36"/>
        <v>186598.33333333334</v>
      </c>
      <c r="BH187" s="115">
        <f t="shared" si="37"/>
        <v>1346530</v>
      </c>
      <c r="BI187" s="110">
        <f t="shared" si="38"/>
        <v>224421.66666666666</v>
      </c>
      <c r="BJ187" s="115"/>
      <c r="BK187" s="110"/>
      <c r="BL187" s="117">
        <f t="shared" si="39"/>
        <v>576513.80782868213</v>
      </c>
      <c r="BM187" s="118"/>
      <c r="BN187" s="119"/>
      <c r="BO187" s="127">
        <v>391930</v>
      </c>
      <c r="BP187" s="121">
        <f t="shared" si="41"/>
        <v>6.2341236072118784E-2</v>
      </c>
      <c r="BQ187" s="159"/>
      <c r="BR187" s="123"/>
      <c r="BS187" s="124" t="e">
        <f t="shared" si="40"/>
        <v>#DIV/0!</v>
      </c>
    </row>
    <row r="188" spans="1:72" s="128" customFormat="1">
      <c r="A188" s="126"/>
      <c r="B188" s="105"/>
      <c r="C188" s="106"/>
      <c r="D188" s="110"/>
      <c r="E188" s="110"/>
      <c r="F188" s="109"/>
      <c r="G188" s="110"/>
      <c r="H188" s="110"/>
      <c r="I188" s="109"/>
      <c r="J188" s="107">
        <v>12066120</v>
      </c>
      <c r="K188" s="110"/>
      <c r="L188" s="109"/>
      <c r="M188" s="107">
        <v>26503770</v>
      </c>
      <c r="N188" s="107">
        <v>14123000</v>
      </c>
      <c r="O188" s="109"/>
      <c r="P188" s="107">
        <v>14011280</v>
      </c>
      <c r="Q188" s="107">
        <v>12835500</v>
      </c>
      <c r="R188" s="108">
        <v>1.0916037552101594</v>
      </c>
      <c r="S188" s="107">
        <v>8124740</v>
      </c>
      <c r="T188" s="107">
        <v>11508300</v>
      </c>
      <c r="U188" s="109">
        <v>0.70598959012191209</v>
      </c>
      <c r="V188" s="107">
        <v>6286850</v>
      </c>
      <c r="W188" s="107">
        <v>9413000</v>
      </c>
      <c r="X188" s="108">
        <v>0.66789015191756096</v>
      </c>
      <c r="Y188" s="107">
        <v>6356070</v>
      </c>
      <c r="Z188" s="107">
        <v>9200000</v>
      </c>
      <c r="AA188" s="108">
        <v>0.69087717391304349</v>
      </c>
      <c r="AB188" s="107">
        <v>3254503</v>
      </c>
      <c r="AC188" s="107">
        <v>8566000</v>
      </c>
      <c r="AD188" s="109">
        <v>0.37993264067242588</v>
      </c>
      <c r="AE188" s="107">
        <v>4402603</v>
      </c>
      <c r="AF188" s="107">
        <v>6583000</v>
      </c>
      <c r="AG188" s="109">
        <v>0.66878368524988607</v>
      </c>
      <c r="AH188" s="107">
        <v>6446515</v>
      </c>
      <c r="AI188" s="107">
        <v>7418700</v>
      </c>
      <c r="AJ188" s="109">
        <v>0.86895480340221332</v>
      </c>
      <c r="AK188" s="107">
        <v>6397375</v>
      </c>
      <c r="AL188" s="107">
        <v>7500000</v>
      </c>
      <c r="AM188" s="109">
        <v>0.85298333333333332</v>
      </c>
      <c r="AN188" s="107">
        <v>5444529</v>
      </c>
      <c r="AO188" s="107">
        <v>7509500</v>
      </c>
      <c r="AP188" s="109">
        <v>0.7250188427991211</v>
      </c>
      <c r="AQ188" s="151">
        <v>6196150</v>
      </c>
      <c r="AR188" s="151">
        <v>8589300</v>
      </c>
      <c r="AS188" s="180">
        <v>0.72138008918072483</v>
      </c>
      <c r="AT188" s="110"/>
      <c r="AU188" s="110"/>
      <c r="AV188" s="109" t="e">
        <v>#DIV/0!</v>
      </c>
      <c r="AW188" s="151">
        <v>6877700</v>
      </c>
      <c r="AX188" s="151">
        <v>8900000</v>
      </c>
      <c r="AY188" s="112">
        <v>0.77277528089887637</v>
      </c>
      <c r="AZ188" s="152">
        <v>3361420</v>
      </c>
      <c r="BA188" s="152">
        <v>8400000</v>
      </c>
      <c r="BB188" s="153">
        <f t="shared" si="42"/>
        <v>0.40016904761904765</v>
      </c>
      <c r="BC188" s="92" t="e">
        <f>VLOOKUP(C188,'[1]PM SELL-OUT JUNE 202 SUMMARY'!$D$9:$H$519,4,FALSE)</f>
        <v>#N/A</v>
      </c>
      <c r="BD188" s="92" t="e">
        <f>VLOOKUP(C188,'[1]PM SELL-OUT JUNE 202 SUMMARY'!$D$9:$H$519,5,FALSE)</f>
        <v>#N/A</v>
      </c>
      <c r="BE188" s="93" t="e">
        <f t="shared" si="34"/>
        <v>#N/A</v>
      </c>
      <c r="BF188" s="151">
        <f>SUM(BF143:BF187)</f>
        <v>16921794</v>
      </c>
      <c r="BG188" s="151">
        <f>SUM(BG143:BG187)</f>
        <v>5640598</v>
      </c>
      <c r="BH188" s="107">
        <f>SUM(BH143:BH187)</f>
        <v>34959848</v>
      </c>
      <c r="BI188" s="107">
        <f>SUM(BI143:BI187)</f>
        <v>5826641.333333334</v>
      </c>
      <c r="BJ188" s="169">
        <v>7113624.75</v>
      </c>
      <c r="BK188" s="155">
        <f>BJ188*130%</f>
        <v>9247712.1750000007</v>
      </c>
      <c r="BL188" s="107">
        <f>SUM(BL143:BL187)</f>
        <v>9247712.1749999989</v>
      </c>
      <c r="BM188" s="118"/>
      <c r="BN188" s="119">
        <f>SUM(BM143:BM187)</f>
        <v>2325807</v>
      </c>
      <c r="BO188" s="107">
        <f>SUM(BO143:BO187)</f>
        <v>6286850</v>
      </c>
      <c r="BP188" s="108">
        <v>1</v>
      </c>
      <c r="BQ188" s="107"/>
      <c r="BR188" s="107"/>
      <c r="BS188" s="124" t="e">
        <f t="shared" si="40"/>
        <v>#DIV/0!</v>
      </c>
      <c r="BT188" s="128">
        <v>5</v>
      </c>
    </row>
    <row r="189" spans="1:72" s="128" customFormat="1">
      <c r="A189" s="126"/>
      <c r="B189" s="105"/>
      <c r="C189" s="106"/>
      <c r="D189" s="110"/>
      <c r="E189" s="110"/>
      <c r="F189" s="109"/>
      <c r="G189" s="110"/>
      <c r="H189" s="110"/>
      <c r="I189" s="109"/>
      <c r="J189" s="110"/>
      <c r="K189" s="110"/>
      <c r="L189" s="109"/>
      <c r="M189" s="110"/>
      <c r="N189" s="110"/>
      <c r="O189" s="109"/>
      <c r="P189" s="110"/>
      <c r="Q189" s="110"/>
      <c r="R189" s="109"/>
      <c r="S189" s="110"/>
      <c r="T189" s="110"/>
      <c r="U189" s="109"/>
      <c r="V189" s="110"/>
      <c r="W189" s="110"/>
      <c r="X189" s="109"/>
      <c r="Y189" s="110"/>
      <c r="Z189" s="110"/>
      <c r="AA189" s="109"/>
      <c r="AB189" s="110"/>
      <c r="AC189" s="110"/>
      <c r="AD189" s="109"/>
      <c r="AE189" s="110"/>
      <c r="AF189" s="110"/>
      <c r="AG189" s="109"/>
      <c r="AH189" s="110"/>
      <c r="AI189" s="110"/>
      <c r="AJ189" s="109"/>
      <c r="AK189" s="110"/>
      <c r="AL189" s="110"/>
      <c r="AM189" s="109"/>
      <c r="AN189" s="110"/>
      <c r="AO189" s="110"/>
      <c r="AP189" s="109"/>
      <c r="AQ189" s="110"/>
      <c r="AR189" s="110"/>
      <c r="AS189" s="109"/>
      <c r="AT189" s="110"/>
      <c r="AU189" s="110"/>
      <c r="AV189" s="109" t="e">
        <v>#DIV/0!</v>
      </c>
      <c r="AW189" s="111"/>
      <c r="AX189" s="111"/>
      <c r="AY189" s="112"/>
      <c r="AZ189" s="111"/>
      <c r="BA189" s="111"/>
      <c r="BB189" s="112"/>
      <c r="BC189" s="92" t="e">
        <f>VLOOKUP(C189,'[1]PM SELL-OUT JUNE 202 SUMMARY'!$D$9:$H$519,4,FALSE)</f>
        <v>#N/A</v>
      </c>
      <c r="BD189" s="92" t="e">
        <f>VLOOKUP(C189,'[1]PM SELL-OUT JUNE 202 SUMMARY'!$D$9:$H$519,5,FALSE)</f>
        <v>#N/A</v>
      </c>
      <c r="BE189" s="93" t="e">
        <f t="shared" si="34"/>
        <v>#N/A</v>
      </c>
      <c r="BF189" s="113"/>
      <c r="BG189" s="114"/>
      <c r="BH189" s="115"/>
      <c r="BI189" s="107"/>
      <c r="BJ189" s="115"/>
      <c r="BK189" s="110"/>
      <c r="BL189" s="117"/>
      <c r="BM189" s="118"/>
      <c r="BN189" s="119"/>
      <c r="BO189" s="127"/>
      <c r="BP189" s="121"/>
      <c r="BQ189" s="159"/>
      <c r="BR189" s="181"/>
      <c r="BS189" s="124"/>
    </row>
    <row r="190" spans="1:72" s="128" customFormat="1">
      <c r="A190" s="126"/>
      <c r="B190" s="105"/>
      <c r="C190" s="106"/>
      <c r="D190" s="110"/>
      <c r="E190" s="110"/>
      <c r="F190" s="109"/>
      <c r="G190" s="110"/>
      <c r="H190" s="110"/>
      <c r="I190" s="109"/>
      <c r="J190" s="110"/>
      <c r="K190" s="110"/>
      <c r="L190" s="109"/>
      <c r="M190" s="110"/>
      <c r="N190" s="110"/>
      <c r="O190" s="109"/>
      <c r="P190" s="110"/>
      <c r="Q190" s="110"/>
      <c r="R190" s="109"/>
      <c r="S190" s="110"/>
      <c r="T190" s="110"/>
      <c r="U190" s="109"/>
      <c r="V190" s="110"/>
      <c r="W190" s="110"/>
      <c r="X190" s="109"/>
      <c r="Y190" s="110"/>
      <c r="Z190" s="110"/>
      <c r="AA190" s="109"/>
      <c r="AB190" s="110"/>
      <c r="AC190" s="110"/>
      <c r="AD190" s="109"/>
      <c r="AE190" s="110"/>
      <c r="AF190" s="110"/>
      <c r="AG190" s="109"/>
      <c r="AH190" s="110"/>
      <c r="AI190" s="110"/>
      <c r="AJ190" s="109"/>
      <c r="AK190" s="110"/>
      <c r="AL190" s="110"/>
      <c r="AM190" s="109"/>
      <c r="AN190" s="110"/>
      <c r="AO190" s="110"/>
      <c r="AP190" s="109"/>
      <c r="AQ190" s="110"/>
      <c r="AR190" s="110"/>
      <c r="AS190" s="109"/>
      <c r="AT190" s="110"/>
      <c r="AU190" s="110"/>
      <c r="AV190" s="109" t="e">
        <v>#DIV/0!</v>
      </c>
      <c r="AW190" s="111"/>
      <c r="AX190" s="111"/>
      <c r="AY190" s="112"/>
      <c r="AZ190" s="111"/>
      <c r="BA190" s="111"/>
      <c r="BB190" s="112"/>
      <c r="BC190" s="92" t="e">
        <f>VLOOKUP(C190,'[1]PM SELL-OUT JUNE 202 SUMMARY'!$D$9:$H$519,4,FALSE)</f>
        <v>#N/A</v>
      </c>
      <c r="BD190" s="92" t="e">
        <f>VLOOKUP(C190,'[1]PM SELL-OUT JUNE 202 SUMMARY'!$D$9:$H$519,5,FALSE)</f>
        <v>#N/A</v>
      </c>
      <c r="BE190" s="93" t="e">
        <f t="shared" si="34"/>
        <v>#N/A</v>
      </c>
      <c r="BF190" s="113"/>
      <c r="BG190" s="114"/>
      <c r="BH190" s="115"/>
      <c r="BI190" s="107"/>
      <c r="BJ190" s="115"/>
      <c r="BK190" s="110"/>
      <c r="BL190" s="117"/>
      <c r="BM190" s="118"/>
      <c r="BN190" s="119"/>
      <c r="BO190" s="127"/>
      <c r="BP190" s="121"/>
      <c r="BQ190" s="159"/>
      <c r="BR190" s="181"/>
      <c r="BS190" s="124"/>
    </row>
    <row r="191" spans="1:72" s="125" customFormat="1">
      <c r="A191" s="105" t="s">
        <v>66</v>
      </c>
      <c r="B191" s="105" t="s">
        <v>239</v>
      </c>
      <c r="C191" s="106" t="s">
        <v>240</v>
      </c>
      <c r="D191" s="107">
        <v>3543845</v>
      </c>
      <c r="E191" s="107">
        <v>2500000</v>
      </c>
      <c r="F191" s="108"/>
      <c r="G191" s="107">
        <v>420420</v>
      </c>
      <c r="H191" s="107">
        <v>279310</v>
      </c>
      <c r="I191" s="108">
        <v>1.5052092656904514</v>
      </c>
      <c r="J191" s="107">
        <v>1382610</v>
      </c>
      <c r="K191" s="107">
        <v>800000</v>
      </c>
      <c r="L191" s="108">
        <v>1.7282625</v>
      </c>
      <c r="M191" s="107">
        <v>1953995</v>
      </c>
      <c r="N191" s="107">
        <v>1800000</v>
      </c>
      <c r="O191" s="109">
        <v>1.0855527777777778</v>
      </c>
      <c r="P191" s="110">
        <v>4210765</v>
      </c>
      <c r="Q191" s="110">
        <v>1959677</v>
      </c>
      <c r="R191" s="109">
        <v>2.1487035873768994</v>
      </c>
      <c r="S191" s="110">
        <v>2605765</v>
      </c>
      <c r="T191" s="110">
        <v>1800000</v>
      </c>
      <c r="U191" s="109">
        <v>1.4476472222222223</v>
      </c>
      <c r="V191" s="110">
        <v>2624125</v>
      </c>
      <c r="W191" s="110">
        <v>1800000</v>
      </c>
      <c r="X191" s="109">
        <v>1.4578472222222223</v>
      </c>
      <c r="Y191" s="110">
        <v>2160035</v>
      </c>
      <c r="Z191" s="110">
        <v>1800000</v>
      </c>
      <c r="AA191" s="109">
        <v>1.2000194444444445</v>
      </c>
      <c r="AB191" s="110">
        <v>2520565</v>
      </c>
      <c r="AC191" s="110">
        <v>1900000</v>
      </c>
      <c r="AD191" s="109">
        <v>1.3266131578947369</v>
      </c>
      <c r="AE191" s="110">
        <v>2491710</v>
      </c>
      <c r="AF191" s="110">
        <v>1750000</v>
      </c>
      <c r="AG191" s="109">
        <v>1.4238342857142856</v>
      </c>
      <c r="AH191" s="110">
        <v>1606980</v>
      </c>
      <c r="AI191" s="110">
        <v>1850000</v>
      </c>
      <c r="AJ191" s="109">
        <v>0.86863783783783777</v>
      </c>
      <c r="AK191" s="110">
        <v>1666155</v>
      </c>
      <c r="AL191" s="110">
        <v>2300000</v>
      </c>
      <c r="AM191" s="109">
        <v>0.72441521739130432</v>
      </c>
      <c r="AN191" s="110">
        <v>2427845</v>
      </c>
      <c r="AO191" s="110">
        <v>2100000</v>
      </c>
      <c r="AP191" s="109">
        <v>1.1561166666666667</v>
      </c>
      <c r="AQ191" s="110">
        <v>1426585</v>
      </c>
      <c r="AR191" s="110">
        <v>2100000</v>
      </c>
      <c r="AS191" s="109">
        <v>0.67932619047619047</v>
      </c>
      <c r="AT191" s="110">
        <v>2184705</v>
      </c>
      <c r="AU191" s="110">
        <v>2100000</v>
      </c>
      <c r="AV191" s="109">
        <v>1.0403357142857144</v>
      </c>
      <c r="AW191" s="111">
        <v>2200860</v>
      </c>
      <c r="AX191" s="111">
        <v>480000</v>
      </c>
      <c r="AY191" s="112">
        <v>4.5851249999999997</v>
      </c>
      <c r="AZ191" s="111">
        <v>2302845</v>
      </c>
      <c r="BA191" s="111">
        <v>900000</v>
      </c>
      <c r="BB191" s="112">
        <f t="shared" si="42"/>
        <v>2.5587166666666668</v>
      </c>
      <c r="BC191" s="92" t="e">
        <f>VLOOKUP(C191,'[1]PM SELL-OUT JUNE 202 SUMMARY'!$D$9:$H$519,4,FALSE)</f>
        <v>#N/A</v>
      </c>
      <c r="BD191" s="92" t="e">
        <f>VLOOKUP(C191,'[1]PM SELL-OUT JUNE 202 SUMMARY'!$D$9:$H$519,5,FALSE)</f>
        <v>#N/A</v>
      </c>
      <c r="BE191" s="93" t="e">
        <f t="shared" si="34"/>
        <v>#N/A</v>
      </c>
      <c r="BF191" s="113">
        <f t="shared" ref="BF191:BF210" si="43">AW191+AT191+AZ191</f>
        <v>6688410</v>
      </c>
      <c r="BG191" s="114">
        <f t="shared" ref="BG191:BG210" si="44">BF191/3</f>
        <v>2229470</v>
      </c>
      <c r="BH191" s="115">
        <f t="shared" ref="BH191:BH210" si="45">SUM(AQ191+AT191+AW191+AZ191+AK191+AN191)</f>
        <v>12208995</v>
      </c>
      <c r="BI191" s="110">
        <f t="shared" ref="BI191:BI210" si="46">BH191/6</f>
        <v>2034832.5</v>
      </c>
      <c r="BJ191" s="116"/>
      <c r="BK191" s="107"/>
      <c r="BL191" s="117">
        <f t="shared" ref="BL191:BL210" si="47">BK$211*BP191</f>
        <v>3186878.7820527828</v>
      </c>
      <c r="BM191" s="118">
        <v>1750000</v>
      </c>
      <c r="BN191" s="119"/>
      <c r="BO191" s="120">
        <v>2624125</v>
      </c>
      <c r="BP191" s="182">
        <f>BO191/BO$211</f>
        <v>5.8933277636852202E-2</v>
      </c>
      <c r="BQ191" s="161"/>
      <c r="BR191" s="123"/>
      <c r="BS191" s="124" t="e">
        <f t="shared" ref="BS191:BS211" si="48">BQ191/BR191</f>
        <v>#DIV/0!</v>
      </c>
      <c r="BT191" s="165">
        <f t="shared" ref="BT191:BT210" si="49">AVERAGE(BG191,BI191,BL191,BO191)</f>
        <v>2518826.5705131958</v>
      </c>
    </row>
    <row r="192" spans="1:72" s="128" customFormat="1">
      <c r="A192" s="126" t="s">
        <v>66</v>
      </c>
      <c r="B192" s="105" t="s">
        <v>239</v>
      </c>
      <c r="C192" s="106" t="s">
        <v>241</v>
      </c>
      <c r="D192" s="110">
        <v>549620</v>
      </c>
      <c r="E192" s="110">
        <v>1400000</v>
      </c>
      <c r="F192" s="109"/>
      <c r="G192" s="110">
        <v>1398080</v>
      </c>
      <c r="H192" s="110">
        <v>1300000</v>
      </c>
      <c r="I192" s="109">
        <v>1.0754461538461539</v>
      </c>
      <c r="J192" s="110">
        <v>1508365</v>
      </c>
      <c r="K192" s="110">
        <v>1300000</v>
      </c>
      <c r="L192" s="109">
        <v>1.1602807692307693</v>
      </c>
      <c r="M192" s="110">
        <v>3184995</v>
      </c>
      <c r="N192" s="110">
        <v>2300000</v>
      </c>
      <c r="O192" s="109">
        <v>1.3847804347826087</v>
      </c>
      <c r="P192" s="110">
        <v>3097440</v>
      </c>
      <c r="Q192" s="110">
        <v>2300000</v>
      </c>
      <c r="R192" s="109">
        <v>1.3467130434782608</v>
      </c>
      <c r="S192" s="110">
        <v>2381585</v>
      </c>
      <c r="T192" s="110">
        <v>2200000</v>
      </c>
      <c r="U192" s="109">
        <v>1.0825386363636365</v>
      </c>
      <c r="V192" s="110">
        <v>1490455</v>
      </c>
      <c r="W192" s="110">
        <v>2050000</v>
      </c>
      <c r="X192" s="109">
        <v>0.7270512195121952</v>
      </c>
      <c r="Y192" s="110">
        <v>2298185</v>
      </c>
      <c r="Z192" s="110">
        <v>2050000</v>
      </c>
      <c r="AA192" s="109">
        <v>1.1210658536585365</v>
      </c>
      <c r="AB192" s="110">
        <v>2095710</v>
      </c>
      <c r="AC192" s="110">
        <v>2050000</v>
      </c>
      <c r="AD192" s="109">
        <v>1.0222975609756098</v>
      </c>
      <c r="AE192" s="110">
        <v>2661760</v>
      </c>
      <c r="AF192" s="110">
        <v>1900000</v>
      </c>
      <c r="AG192" s="109">
        <v>1.4009263157894736</v>
      </c>
      <c r="AH192" s="110">
        <v>1246160</v>
      </c>
      <c r="AI192" s="110">
        <v>2000000</v>
      </c>
      <c r="AJ192" s="109">
        <v>0.62308000000000008</v>
      </c>
      <c r="AK192" s="110">
        <v>2901300</v>
      </c>
      <c r="AL192" s="110">
        <v>550000</v>
      </c>
      <c r="AM192" s="109">
        <v>5.2750909090909088</v>
      </c>
      <c r="AN192" s="110">
        <v>2732260</v>
      </c>
      <c r="AO192" s="110">
        <v>1300000</v>
      </c>
      <c r="AP192" s="109">
        <v>2.1017384615384613</v>
      </c>
      <c r="AQ192" s="110">
        <v>2174100</v>
      </c>
      <c r="AR192" s="110">
        <v>1450000</v>
      </c>
      <c r="AS192" s="109">
        <v>1.4993793103448276</v>
      </c>
      <c r="AT192" s="110">
        <v>5036265</v>
      </c>
      <c r="AU192" s="110">
        <v>1650000</v>
      </c>
      <c r="AV192" s="109">
        <v>3.0522818181818181</v>
      </c>
      <c r="AW192" s="111">
        <v>5773075</v>
      </c>
      <c r="AX192" s="111">
        <v>2150000</v>
      </c>
      <c r="AY192" s="112">
        <v>2.6851511627906977</v>
      </c>
      <c r="AZ192" s="111">
        <v>3510745</v>
      </c>
      <c r="BA192" s="111">
        <v>2400000</v>
      </c>
      <c r="BB192" s="112">
        <f t="shared" si="42"/>
        <v>1.4628104166666667</v>
      </c>
      <c r="BC192" s="92">
        <f>VLOOKUP(C192,'[1]PM SELL-OUT JUNE 202 SUMMARY'!$D$9:$H$519,4,FALSE)</f>
        <v>3611400</v>
      </c>
      <c r="BD192" s="92">
        <f>VLOOKUP(C192,'[1]PM SELL-OUT JUNE 202 SUMMARY'!$D$9:$H$519,5,FALSE)</f>
        <v>2600000</v>
      </c>
      <c r="BE192" s="93">
        <f t="shared" si="34"/>
        <v>1.389</v>
      </c>
      <c r="BF192" s="113">
        <f t="shared" si="43"/>
        <v>14320085</v>
      </c>
      <c r="BG192" s="114">
        <f t="shared" si="44"/>
        <v>4773361.666666667</v>
      </c>
      <c r="BH192" s="115">
        <f t="shared" si="45"/>
        <v>22127745</v>
      </c>
      <c r="BI192" s="110">
        <f t="shared" si="46"/>
        <v>3687957.5</v>
      </c>
      <c r="BJ192" s="115"/>
      <c r="BK192" s="110"/>
      <c r="BL192" s="117">
        <f t="shared" si="47"/>
        <v>1810088.8544198468</v>
      </c>
      <c r="BM192" s="118">
        <v>2750000</v>
      </c>
      <c r="BN192" s="119"/>
      <c r="BO192" s="127">
        <v>1490455</v>
      </c>
      <c r="BP192" s="182">
        <f t="shared" ref="BP192:BP210" si="50">BO192/BO$211</f>
        <v>3.3473023701323129E-2</v>
      </c>
      <c r="BQ192" s="161"/>
      <c r="BR192" s="123"/>
      <c r="BS192" s="124" t="e">
        <f t="shared" si="48"/>
        <v>#DIV/0!</v>
      </c>
      <c r="BT192" s="165">
        <f t="shared" si="49"/>
        <v>2940465.7552716285</v>
      </c>
    </row>
    <row r="193" spans="1:72" s="128" customFormat="1">
      <c r="A193" s="126" t="s">
        <v>66</v>
      </c>
      <c r="B193" s="105" t="s">
        <v>239</v>
      </c>
      <c r="C193" s="106" t="s">
        <v>242</v>
      </c>
      <c r="D193" s="110">
        <v>1830140</v>
      </c>
      <c r="E193" s="110">
        <v>3000000</v>
      </c>
      <c r="F193" s="109"/>
      <c r="G193" s="110">
        <v>1862850</v>
      </c>
      <c r="H193" s="110">
        <v>2800000</v>
      </c>
      <c r="I193" s="109">
        <v>0.66530357142857144</v>
      </c>
      <c r="J193" s="110">
        <v>1821045</v>
      </c>
      <c r="K193" s="110">
        <v>2800000</v>
      </c>
      <c r="L193" s="109">
        <v>0.65037321428571437</v>
      </c>
      <c r="M193" s="110">
        <v>4804160</v>
      </c>
      <c r="N193" s="110">
        <v>3600000</v>
      </c>
      <c r="O193" s="109">
        <v>1.3344888888888888</v>
      </c>
      <c r="P193" s="110">
        <v>5466730</v>
      </c>
      <c r="Q193" s="110">
        <v>3600000</v>
      </c>
      <c r="R193" s="109">
        <v>1.5185361111111111</v>
      </c>
      <c r="S193" s="110">
        <v>2946625</v>
      </c>
      <c r="T193" s="110">
        <v>3500000</v>
      </c>
      <c r="U193" s="109">
        <v>0.84189285714285722</v>
      </c>
      <c r="V193" s="110">
        <v>2070435</v>
      </c>
      <c r="W193" s="110">
        <v>3350000</v>
      </c>
      <c r="X193" s="109">
        <v>0.61804029850746267</v>
      </c>
      <c r="Y193" s="110">
        <v>3246890</v>
      </c>
      <c r="Z193" s="110">
        <v>3100000</v>
      </c>
      <c r="AA193" s="109">
        <v>1.0473838709677419</v>
      </c>
      <c r="AB193" s="110">
        <v>2390095</v>
      </c>
      <c r="AC193" s="110">
        <v>3100000</v>
      </c>
      <c r="AD193" s="109">
        <v>0.77099838709677415</v>
      </c>
      <c r="AE193" s="110">
        <v>3055800</v>
      </c>
      <c r="AF193" s="110">
        <v>2900000</v>
      </c>
      <c r="AG193" s="109">
        <v>1.0537241379310345</v>
      </c>
      <c r="AH193" s="110">
        <v>3447655</v>
      </c>
      <c r="AI193" s="110">
        <v>2900000</v>
      </c>
      <c r="AJ193" s="109">
        <v>1.188846551724138</v>
      </c>
      <c r="AK193" s="110">
        <v>3202630</v>
      </c>
      <c r="AL193" s="110">
        <v>3000000</v>
      </c>
      <c r="AM193" s="109">
        <v>1.0675433333333333</v>
      </c>
      <c r="AN193" s="110">
        <v>2001605</v>
      </c>
      <c r="AO193" s="110">
        <v>3000000</v>
      </c>
      <c r="AP193" s="109">
        <v>0.66720166666666669</v>
      </c>
      <c r="AQ193" s="110">
        <v>3338695</v>
      </c>
      <c r="AR193" s="110">
        <v>3000000</v>
      </c>
      <c r="AS193" s="109">
        <v>1.1128983333333333</v>
      </c>
      <c r="AT193" s="110">
        <v>3229825</v>
      </c>
      <c r="AU193" s="110">
        <v>3000000</v>
      </c>
      <c r="AV193" s="109">
        <v>1.0766083333333334</v>
      </c>
      <c r="AW193" s="111"/>
      <c r="AX193" s="111"/>
      <c r="AY193" s="112" t="e">
        <v>#DIV/0!</v>
      </c>
      <c r="AZ193" s="111"/>
      <c r="BA193" s="111"/>
      <c r="BB193" s="112" t="e">
        <f t="shared" si="42"/>
        <v>#DIV/0!</v>
      </c>
      <c r="BC193" s="92">
        <f>VLOOKUP(C193,'[1]PM SELL-OUT JUNE 202 SUMMARY'!$D$9:$H$519,4,FALSE)</f>
        <v>715410</v>
      </c>
      <c r="BD193" s="92">
        <f>VLOOKUP(C193,'[1]PM SELL-OUT JUNE 202 SUMMARY'!$D$9:$H$519,5,FALSE)</f>
        <v>380000</v>
      </c>
      <c r="BE193" s="93">
        <f t="shared" si="34"/>
        <v>1.8826578947368422</v>
      </c>
      <c r="BF193" s="113">
        <f t="shared" si="43"/>
        <v>3229825</v>
      </c>
      <c r="BG193" s="114">
        <f t="shared" si="44"/>
        <v>1076608.3333333333</v>
      </c>
      <c r="BH193" s="115">
        <f t="shared" si="45"/>
        <v>11772755</v>
      </c>
      <c r="BI193" s="110">
        <f t="shared" si="46"/>
        <v>1962125.8333333333</v>
      </c>
      <c r="BJ193" s="115"/>
      <c r="BK193" s="110"/>
      <c r="BL193" s="117">
        <f t="shared" si="47"/>
        <v>2514447.8144598496</v>
      </c>
      <c r="BM193" s="118">
        <v>600000</v>
      </c>
      <c r="BN193" s="119"/>
      <c r="BO193" s="127">
        <v>2070435</v>
      </c>
      <c r="BP193" s="182">
        <f t="shared" si="50"/>
        <v>4.6498364477323334E-2</v>
      </c>
      <c r="BQ193" s="161"/>
      <c r="BR193" s="123"/>
      <c r="BS193" s="124" t="e">
        <f t="shared" si="48"/>
        <v>#DIV/0!</v>
      </c>
      <c r="BT193" s="165">
        <f t="shared" si="49"/>
        <v>1905904.245281629</v>
      </c>
    </row>
    <row r="194" spans="1:72" s="128" customFormat="1">
      <c r="A194" s="126" t="s">
        <v>66</v>
      </c>
      <c r="B194" s="105" t="s">
        <v>239</v>
      </c>
      <c r="C194" s="106" t="s">
        <v>243</v>
      </c>
      <c r="D194" s="110">
        <v>959050</v>
      </c>
      <c r="E194" s="110">
        <v>900000</v>
      </c>
      <c r="F194" s="109"/>
      <c r="G194" s="110">
        <v>1242925</v>
      </c>
      <c r="H194" s="110">
        <v>950000</v>
      </c>
      <c r="I194" s="109">
        <v>1.3083421052631579</v>
      </c>
      <c r="J194" s="110">
        <v>1557775</v>
      </c>
      <c r="K194" s="110">
        <v>950000</v>
      </c>
      <c r="L194" s="109">
        <v>1.6397631578947369</v>
      </c>
      <c r="M194" s="110">
        <v>2407145</v>
      </c>
      <c r="N194" s="110">
        <v>1800000</v>
      </c>
      <c r="O194" s="109">
        <v>1.3373027777777777</v>
      </c>
      <c r="P194" s="110">
        <v>2519100</v>
      </c>
      <c r="Q194" s="110">
        <v>1800000</v>
      </c>
      <c r="R194" s="109">
        <v>1.3995</v>
      </c>
      <c r="S194" s="110">
        <v>2932590</v>
      </c>
      <c r="T194" s="110">
        <v>1700000</v>
      </c>
      <c r="U194" s="109">
        <v>1.7250529411764706</v>
      </c>
      <c r="V194" s="110">
        <v>2544255</v>
      </c>
      <c r="W194" s="110">
        <v>1550000</v>
      </c>
      <c r="X194" s="109">
        <v>1.6414548387096775</v>
      </c>
      <c r="Y194" s="110">
        <v>1631700</v>
      </c>
      <c r="Z194" s="110">
        <v>1350000</v>
      </c>
      <c r="AA194" s="109">
        <v>1.2086666666666666</v>
      </c>
      <c r="AB194" s="110">
        <v>1144545</v>
      </c>
      <c r="AC194" s="110">
        <v>1350000</v>
      </c>
      <c r="AD194" s="109">
        <v>0.84781111111111107</v>
      </c>
      <c r="AE194" s="110">
        <v>1198630</v>
      </c>
      <c r="AF194" s="110">
        <v>1150000</v>
      </c>
      <c r="AG194" s="109">
        <v>1.0422869565217392</v>
      </c>
      <c r="AH194" s="110">
        <v>1256510</v>
      </c>
      <c r="AI194" s="110">
        <v>1200000</v>
      </c>
      <c r="AJ194" s="109">
        <v>1.0470916666666668</v>
      </c>
      <c r="AK194" s="110">
        <v>1210710</v>
      </c>
      <c r="AL194" s="110">
        <v>1200000</v>
      </c>
      <c r="AM194" s="109">
        <v>1.0089250000000001</v>
      </c>
      <c r="AN194" s="110">
        <v>1232305</v>
      </c>
      <c r="AO194" s="110">
        <v>1200000</v>
      </c>
      <c r="AP194" s="109">
        <v>1.0269208333333333</v>
      </c>
      <c r="AQ194" s="110">
        <v>1573385</v>
      </c>
      <c r="AR194" s="110">
        <v>1200000</v>
      </c>
      <c r="AS194" s="109">
        <v>1.3111541666666666</v>
      </c>
      <c r="AT194" s="110">
        <v>1621770</v>
      </c>
      <c r="AU194" s="110">
        <v>1500000</v>
      </c>
      <c r="AV194" s="109">
        <v>1.08118</v>
      </c>
      <c r="AW194" s="111">
        <v>1741525</v>
      </c>
      <c r="AX194" s="111">
        <v>1700000</v>
      </c>
      <c r="AY194" s="112">
        <v>1.0244264705882353</v>
      </c>
      <c r="AZ194" s="111">
        <v>1847190</v>
      </c>
      <c r="BA194" s="111">
        <v>1700000</v>
      </c>
      <c r="BB194" s="112">
        <f t="shared" si="42"/>
        <v>1.0865823529411764</v>
      </c>
      <c r="BC194" s="92">
        <f>VLOOKUP(C194,'[1]PM SELL-OUT JUNE 202 SUMMARY'!$D$9:$H$519,4,FALSE)</f>
        <v>2330135</v>
      </c>
      <c r="BD194" s="92">
        <f>VLOOKUP(C194,'[1]PM SELL-OUT JUNE 202 SUMMARY'!$D$9:$H$519,5,FALSE)</f>
        <v>1700000</v>
      </c>
      <c r="BE194" s="93">
        <f t="shared" si="34"/>
        <v>1.3706676470588235</v>
      </c>
      <c r="BF194" s="113">
        <f t="shared" si="43"/>
        <v>5210485</v>
      </c>
      <c r="BG194" s="114">
        <f t="shared" si="44"/>
        <v>1736828.3333333333</v>
      </c>
      <c r="BH194" s="115">
        <f t="shared" si="45"/>
        <v>9226885</v>
      </c>
      <c r="BI194" s="110">
        <f t="shared" si="46"/>
        <v>1537814.1666666667</v>
      </c>
      <c r="BJ194" s="115"/>
      <c r="BK194" s="110"/>
      <c r="BL194" s="117">
        <f t="shared" si="47"/>
        <v>3089880.3508337839</v>
      </c>
      <c r="BM194" s="118">
        <v>1700000</v>
      </c>
      <c r="BN194" s="119"/>
      <c r="BO194" s="127">
        <v>2544255</v>
      </c>
      <c r="BP194" s="182">
        <f t="shared" si="50"/>
        <v>5.7139536528918941E-2</v>
      </c>
      <c r="BQ194" s="161"/>
      <c r="BR194" s="123"/>
      <c r="BS194" s="124" t="e">
        <f t="shared" si="48"/>
        <v>#DIV/0!</v>
      </c>
      <c r="BT194" s="165">
        <f t="shared" si="49"/>
        <v>2227194.4627084462</v>
      </c>
    </row>
    <row r="195" spans="1:72" s="128" customFormat="1">
      <c r="A195" s="126" t="s">
        <v>66</v>
      </c>
      <c r="B195" s="105" t="s">
        <v>239</v>
      </c>
      <c r="C195" s="162" t="s">
        <v>244</v>
      </c>
      <c r="D195" s="110">
        <v>1566770</v>
      </c>
      <c r="E195" s="110">
        <v>2500000</v>
      </c>
      <c r="F195" s="109"/>
      <c r="G195" s="110">
        <v>3484875</v>
      </c>
      <c r="H195" s="110">
        <v>2600000</v>
      </c>
      <c r="I195" s="109">
        <v>1.3403365384615384</v>
      </c>
      <c r="J195" s="110">
        <v>3480590</v>
      </c>
      <c r="K195" s="110">
        <v>2600000</v>
      </c>
      <c r="L195" s="109">
        <v>1.3386884615384615</v>
      </c>
      <c r="M195" s="110">
        <v>5421915</v>
      </c>
      <c r="N195" s="110">
        <v>4000000</v>
      </c>
      <c r="O195" s="109">
        <v>1.3554787500000001</v>
      </c>
      <c r="P195" s="110">
        <v>5383945</v>
      </c>
      <c r="Q195" s="110">
        <v>4000000</v>
      </c>
      <c r="R195" s="109">
        <v>1.3459862499999999</v>
      </c>
      <c r="S195" s="110">
        <v>5056180</v>
      </c>
      <c r="T195" s="110">
        <v>3800000</v>
      </c>
      <c r="U195" s="109">
        <v>1.3305736842105262</v>
      </c>
      <c r="V195" s="110">
        <v>611200</v>
      </c>
      <c r="W195" s="110">
        <v>3700000</v>
      </c>
      <c r="X195" s="109">
        <v>0.16518918918918918</v>
      </c>
      <c r="Y195" s="110">
        <v>3615800</v>
      </c>
      <c r="Z195" s="110">
        <v>3500000</v>
      </c>
      <c r="AA195" s="109">
        <v>1.0330857142857144</v>
      </c>
      <c r="AB195" s="110">
        <v>662485</v>
      </c>
      <c r="AC195" s="110">
        <v>3300000</v>
      </c>
      <c r="AD195" s="109">
        <v>0.20075303030303029</v>
      </c>
      <c r="AE195" s="110">
        <v>3198165</v>
      </c>
      <c r="AF195" s="110">
        <v>3100000</v>
      </c>
      <c r="AG195" s="109">
        <v>1.031666129032258</v>
      </c>
      <c r="AH195" s="110">
        <v>3172775</v>
      </c>
      <c r="AI195" s="110">
        <v>3100000</v>
      </c>
      <c r="AJ195" s="109">
        <v>1.023475806451613</v>
      </c>
      <c r="AK195" s="110">
        <v>2206755</v>
      </c>
      <c r="AL195" s="110">
        <v>3100000</v>
      </c>
      <c r="AM195" s="109">
        <v>0.71185645161290323</v>
      </c>
      <c r="AN195" s="110">
        <v>3879015</v>
      </c>
      <c r="AO195" s="110">
        <v>2900000</v>
      </c>
      <c r="AP195" s="109">
        <v>1.3375913793103449</v>
      </c>
      <c r="AQ195" s="110">
        <v>1870725</v>
      </c>
      <c r="AR195" s="110">
        <v>2900000</v>
      </c>
      <c r="AS195" s="109">
        <v>0.64507758620689659</v>
      </c>
      <c r="AT195" s="110">
        <v>4170020</v>
      </c>
      <c r="AU195" s="110">
        <v>3100000</v>
      </c>
      <c r="AV195" s="109">
        <v>1.3451677419354839</v>
      </c>
      <c r="AW195" s="111">
        <v>4576740</v>
      </c>
      <c r="AX195" s="111">
        <v>3250000</v>
      </c>
      <c r="AY195" s="112">
        <v>1.4082276923076924</v>
      </c>
      <c r="AZ195" s="111">
        <v>4658130</v>
      </c>
      <c r="BA195" s="111">
        <v>3350000</v>
      </c>
      <c r="BB195" s="112">
        <f t="shared" si="42"/>
        <v>1.3904865671641791</v>
      </c>
      <c r="BC195" s="92">
        <f>VLOOKUP(C195,'[1]PM SELL-OUT JUNE 202 SUMMARY'!$D$9:$H$519,4,FALSE)</f>
        <v>3648670</v>
      </c>
      <c r="BD195" s="92">
        <f>VLOOKUP(C195,'[1]PM SELL-OUT JUNE 202 SUMMARY'!$D$9:$H$519,5,FALSE)</f>
        <v>3550000</v>
      </c>
      <c r="BE195" s="93">
        <f t="shared" si="34"/>
        <v>1.0277943661971831</v>
      </c>
      <c r="BF195" s="113">
        <f t="shared" si="43"/>
        <v>13404890</v>
      </c>
      <c r="BG195" s="114">
        <f t="shared" si="44"/>
        <v>4468296.666666667</v>
      </c>
      <c r="BH195" s="115">
        <f t="shared" si="45"/>
        <v>21361385</v>
      </c>
      <c r="BI195" s="110">
        <f t="shared" si="46"/>
        <v>3560230.8333333335</v>
      </c>
      <c r="BJ195" s="115"/>
      <c r="BK195" s="110"/>
      <c r="BL195" s="117">
        <f t="shared" si="47"/>
        <v>742274.21010457235</v>
      </c>
      <c r="BM195" s="118">
        <v>3450000</v>
      </c>
      <c r="BN195" s="119"/>
      <c r="BO195" s="127">
        <v>611200</v>
      </c>
      <c r="BP195" s="182">
        <f t="shared" si="50"/>
        <v>1.3726487606971493E-2</v>
      </c>
      <c r="BQ195" s="161"/>
      <c r="BR195" s="123"/>
      <c r="BS195" s="124" t="e">
        <f t="shared" si="48"/>
        <v>#DIV/0!</v>
      </c>
      <c r="BT195" s="165">
        <f t="shared" si="49"/>
        <v>2345500.4275261429</v>
      </c>
    </row>
    <row r="196" spans="1:72" s="128" customFormat="1">
      <c r="A196" s="126" t="s">
        <v>66</v>
      </c>
      <c r="B196" s="105" t="s">
        <v>239</v>
      </c>
      <c r="C196" s="106" t="s">
        <v>245</v>
      </c>
      <c r="D196" s="110">
        <v>3062360</v>
      </c>
      <c r="E196" s="110">
        <v>2850000</v>
      </c>
      <c r="F196" s="109"/>
      <c r="G196" s="110">
        <v>3916120</v>
      </c>
      <c r="H196" s="110">
        <v>2800000</v>
      </c>
      <c r="I196" s="109">
        <v>1.3986142857142858</v>
      </c>
      <c r="J196" s="110">
        <v>3726085</v>
      </c>
      <c r="K196" s="110">
        <v>2800000</v>
      </c>
      <c r="L196" s="109">
        <v>1.3307446428571428</v>
      </c>
      <c r="M196" s="110">
        <v>2738295</v>
      </c>
      <c r="N196" s="110">
        <v>3026668</v>
      </c>
      <c r="O196" s="109">
        <v>0.90472261906492568</v>
      </c>
      <c r="P196" s="110">
        <v>2813990</v>
      </c>
      <c r="Q196" s="110">
        <v>2760000</v>
      </c>
      <c r="R196" s="109">
        <v>1.0195615942028986</v>
      </c>
      <c r="S196" s="110">
        <v>2877010</v>
      </c>
      <c r="T196" s="110">
        <v>2650000</v>
      </c>
      <c r="U196" s="109">
        <v>1.0856641509433962</v>
      </c>
      <c r="V196" s="110">
        <v>2629730</v>
      </c>
      <c r="W196" s="110">
        <v>2450000</v>
      </c>
      <c r="X196" s="109">
        <v>1.0733591836734695</v>
      </c>
      <c r="Y196" s="110">
        <v>2995970</v>
      </c>
      <c r="Z196" s="110">
        <v>2450000</v>
      </c>
      <c r="AA196" s="109">
        <v>1.2228448979591837</v>
      </c>
      <c r="AB196" s="110">
        <v>2502725</v>
      </c>
      <c r="AC196" s="110">
        <v>2450000</v>
      </c>
      <c r="AD196" s="109">
        <v>1.0215204081632654</v>
      </c>
      <c r="AE196" s="110">
        <v>1540660</v>
      </c>
      <c r="AF196" s="110">
        <v>2350000</v>
      </c>
      <c r="AG196" s="109">
        <v>0.65560000000000007</v>
      </c>
      <c r="AH196" s="110">
        <v>2365675</v>
      </c>
      <c r="AI196" s="110">
        <v>2350000</v>
      </c>
      <c r="AJ196" s="109">
        <v>1.0066702127659575</v>
      </c>
      <c r="AK196" s="110">
        <v>2500935</v>
      </c>
      <c r="AL196" s="110">
        <v>2300000</v>
      </c>
      <c r="AM196" s="109">
        <v>1.0873630434782608</v>
      </c>
      <c r="AN196" s="110">
        <v>2516125</v>
      </c>
      <c r="AO196" s="110">
        <v>2150000</v>
      </c>
      <c r="AP196" s="109">
        <v>1.1702906976744185</v>
      </c>
      <c r="AQ196" s="110">
        <v>17370470</v>
      </c>
      <c r="AR196" s="110">
        <v>2150000</v>
      </c>
      <c r="AS196" s="109">
        <v>8.0792883720930231</v>
      </c>
      <c r="AT196" s="110">
        <v>3266410</v>
      </c>
      <c r="AU196" s="110">
        <v>2400000</v>
      </c>
      <c r="AV196" s="109">
        <v>1.3610041666666666</v>
      </c>
      <c r="AW196" s="111">
        <v>2736165</v>
      </c>
      <c r="AX196" s="111">
        <v>2600000</v>
      </c>
      <c r="AY196" s="112">
        <v>1.0523711538461538</v>
      </c>
      <c r="AZ196" s="111">
        <v>2882300</v>
      </c>
      <c r="BA196" s="111">
        <v>2600000</v>
      </c>
      <c r="BB196" s="112">
        <f t="shared" si="42"/>
        <v>1.1085769230769231</v>
      </c>
      <c r="BC196" s="92">
        <f>VLOOKUP(C196,'[1]PM SELL-OUT JUNE 202 SUMMARY'!$D$9:$H$519,4,FALSE)</f>
        <v>2740425</v>
      </c>
      <c r="BD196" s="92">
        <f>VLOOKUP(C196,'[1]PM SELL-OUT JUNE 202 SUMMARY'!$D$9:$H$519,5,FALSE)</f>
        <v>2700000</v>
      </c>
      <c r="BE196" s="93">
        <f t="shared" si="34"/>
        <v>1.0149722222222222</v>
      </c>
      <c r="BF196" s="113">
        <f t="shared" si="43"/>
        <v>8884875</v>
      </c>
      <c r="BG196" s="114">
        <f t="shared" si="44"/>
        <v>2961625</v>
      </c>
      <c r="BH196" s="115">
        <f t="shared" si="45"/>
        <v>31272405</v>
      </c>
      <c r="BI196" s="110">
        <f t="shared" si="46"/>
        <v>5212067.5</v>
      </c>
      <c r="BJ196" s="115"/>
      <c r="BK196" s="110"/>
      <c r="BL196" s="117">
        <f t="shared" si="47"/>
        <v>3193685.7960377894</v>
      </c>
      <c r="BM196" s="118">
        <v>2600000</v>
      </c>
      <c r="BN196" s="119"/>
      <c r="BO196" s="127">
        <v>2629730</v>
      </c>
      <c r="BP196" s="182">
        <f t="shared" si="50"/>
        <v>5.9059156175852653E-2</v>
      </c>
      <c r="BQ196" s="161"/>
      <c r="BR196" s="123"/>
      <c r="BS196" s="124" t="e">
        <f t="shared" si="48"/>
        <v>#DIV/0!</v>
      </c>
      <c r="BT196" s="165">
        <f t="shared" si="49"/>
        <v>3499277.0740094474</v>
      </c>
    </row>
    <row r="197" spans="1:72" s="128" customFormat="1">
      <c r="A197" s="126" t="s">
        <v>66</v>
      </c>
      <c r="B197" s="126" t="s">
        <v>239</v>
      </c>
      <c r="C197" s="106" t="s">
        <v>246</v>
      </c>
      <c r="D197" s="110">
        <v>11752703</v>
      </c>
      <c r="E197" s="110">
        <v>11500000</v>
      </c>
      <c r="F197" s="109"/>
      <c r="G197" s="110">
        <v>11022055</v>
      </c>
      <c r="H197" s="110">
        <v>10800000</v>
      </c>
      <c r="I197" s="109">
        <v>1.0205606481481482</v>
      </c>
      <c r="J197" s="110">
        <v>11270890</v>
      </c>
      <c r="K197" s="110">
        <v>11000000</v>
      </c>
      <c r="L197" s="109">
        <v>1.0246263636363637</v>
      </c>
      <c r="M197" s="110">
        <v>13427686</v>
      </c>
      <c r="N197" s="110">
        <v>13000000</v>
      </c>
      <c r="O197" s="109">
        <v>1.032898923076923</v>
      </c>
      <c r="P197" s="110">
        <v>14652605</v>
      </c>
      <c r="Q197" s="110">
        <v>13000000</v>
      </c>
      <c r="R197" s="109">
        <v>1.1271234615384615</v>
      </c>
      <c r="S197" s="110">
        <v>12738020</v>
      </c>
      <c r="T197" s="110">
        <v>12000000</v>
      </c>
      <c r="U197" s="109">
        <v>1.0615016666666666</v>
      </c>
      <c r="V197" s="110">
        <v>11133240</v>
      </c>
      <c r="W197" s="110">
        <v>11000000</v>
      </c>
      <c r="X197" s="109">
        <v>1.0121127272727273</v>
      </c>
      <c r="Y197" s="110">
        <v>11342065</v>
      </c>
      <c r="Z197" s="110">
        <v>11000000</v>
      </c>
      <c r="AA197" s="109">
        <v>1.0310968181818181</v>
      </c>
      <c r="AB197" s="110">
        <v>11707955</v>
      </c>
      <c r="AC197" s="110">
        <v>11500000</v>
      </c>
      <c r="AD197" s="109">
        <v>1.0180830434782608</v>
      </c>
      <c r="AE197" s="110">
        <v>7181600</v>
      </c>
      <c r="AF197" s="110">
        <v>10000000</v>
      </c>
      <c r="AG197" s="109">
        <v>0.71816000000000002</v>
      </c>
      <c r="AH197" s="110">
        <v>10685920</v>
      </c>
      <c r="AI197" s="110">
        <v>10500000</v>
      </c>
      <c r="AJ197" s="109">
        <v>1.0177066666666668</v>
      </c>
      <c r="AK197" s="110">
        <v>10597880</v>
      </c>
      <c r="AL197" s="110">
        <v>10500000</v>
      </c>
      <c r="AM197" s="109">
        <v>1.0093219047619049</v>
      </c>
      <c r="AN197" s="110">
        <v>6692700</v>
      </c>
      <c r="AO197" s="110">
        <v>10500000</v>
      </c>
      <c r="AP197" s="109">
        <v>0.63739999999999997</v>
      </c>
      <c r="AQ197" s="110">
        <v>10685620</v>
      </c>
      <c r="AR197" s="110">
        <v>10500000</v>
      </c>
      <c r="AS197" s="109">
        <v>1.0176780952380953</v>
      </c>
      <c r="AT197" s="110">
        <v>11630355</v>
      </c>
      <c r="AU197" s="110">
        <v>11000000</v>
      </c>
      <c r="AV197" s="109">
        <v>1.0573049999999999</v>
      </c>
      <c r="AW197" s="111">
        <v>17035155</v>
      </c>
      <c r="AX197" s="111">
        <v>11500000</v>
      </c>
      <c r="AY197" s="112">
        <v>1.4813178260869566</v>
      </c>
      <c r="AZ197" s="111">
        <v>7856235</v>
      </c>
      <c r="BA197" s="111">
        <v>7200000</v>
      </c>
      <c r="BB197" s="112">
        <f t="shared" si="42"/>
        <v>1.0911437500000001</v>
      </c>
      <c r="BC197" s="92">
        <f>VLOOKUP(C197,'[1]PM SELL-OUT JUNE 202 SUMMARY'!$D$9:$H$519,4,FALSE)</f>
        <v>11931550</v>
      </c>
      <c r="BD197" s="92">
        <f>VLOOKUP(C197,'[1]PM SELL-OUT JUNE 202 SUMMARY'!$D$9:$H$519,5,FALSE)</f>
        <v>8500000</v>
      </c>
      <c r="BE197" s="93">
        <f t="shared" ref="BE197:BE260" si="51">BC197/BD197</f>
        <v>1.4037117647058823</v>
      </c>
      <c r="BF197" s="113">
        <f t="shared" si="43"/>
        <v>36521745</v>
      </c>
      <c r="BG197" s="114">
        <f t="shared" si="44"/>
        <v>12173915</v>
      </c>
      <c r="BH197" s="115">
        <f t="shared" si="45"/>
        <v>64497945</v>
      </c>
      <c r="BI197" s="110">
        <f t="shared" si="46"/>
        <v>10749657.5</v>
      </c>
      <c r="BJ197" s="115"/>
      <c r="BK197" s="110"/>
      <c r="BL197" s="117">
        <f t="shared" si="47"/>
        <v>13520806.490354432</v>
      </c>
      <c r="BM197" s="118">
        <v>9000000</v>
      </c>
      <c r="BN197" s="119"/>
      <c r="BO197" s="127">
        <v>11133240</v>
      </c>
      <c r="BP197" s="182">
        <f t="shared" si="50"/>
        <v>0.25003318207696218</v>
      </c>
      <c r="BQ197" s="161"/>
      <c r="BR197" s="123"/>
      <c r="BS197" s="124" t="e">
        <f t="shared" si="48"/>
        <v>#DIV/0!</v>
      </c>
      <c r="BT197" s="165">
        <f t="shared" si="49"/>
        <v>11894404.747588608</v>
      </c>
    </row>
    <row r="198" spans="1:72" s="179" customFormat="1">
      <c r="A198" s="173" t="s">
        <v>66</v>
      </c>
      <c r="B198" s="171" t="s">
        <v>239</v>
      </c>
      <c r="C198" s="172" t="s">
        <v>247</v>
      </c>
      <c r="D198" s="174"/>
      <c r="E198" s="174"/>
      <c r="F198" s="175"/>
      <c r="G198" s="176"/>
      <c r="H198" s="176"/>
      <c r="I198" s="177"/>
      <c r="J198" s="176">
        <v>0</v>
      </c>
      <c r="K198" s="176">
        <v>1000000</v>
      </c>
      <c r="L198" s="177">
        <v>0</v>
      </c>
      <c r="M198" s="176">
        <v>874155</v>
      </c>
      <c r="N198" s="176">
        <v>1100000</v>
      </c>
      <c r="O198" s="109">
        <v>0.79468636363636369</v>
      </c>
      <c r="P198" s="110">
        <v>1608375</v>
      </c>
      <c r="Q198" s="110">
        <v>1000000</v>
      </c>
      <c r="R198" s="109">
        <v>1.6083750000000001</v>
      </c>
      <c r="S198" s="110">
        <v>1475155</v>
      </c>
      <c r="T198" s="110">
        <v>1000000</v>
      </c>
      <c r="U198" s="109">
        <v>1.475155</v>
      </c>
      <c r="V198" s="110"/>
      <c r="W198" s="110"/>
      <c r="X198" s="109"/>
      <c r="Y198" s="110"/>
      <c r="Z198" s="110"/>
      <c r="AA198" s="109" t="e">
        <v>#DIV/0!</v>
      </c>
      <c r="AB198" s="110"/>
      <c r="AC198" s="110"/>
      <c r="AD198" s="109" t="e">
        <v>#DIV/0!</v>
      </c>
      <c r="AE198" s="110"/>
      <c r="AF198" s="110"/>
      <c r="AG198" s="109" t="e">
        <v>#DIV/0!</v>
      </c>
      <c r="AH198" s="110"/>
      <c r="AI198" s="110"/>
      <c r="AJ198" s="109"/>
      <c r="AK198" s="110"/>
      <c r="AL198" s="110"/>
      <c r="AM198" s="109" t="e">
        <v>#DIV/0!</v>
      </c>
      <c r="AN198" s="110">
        <v>0</v>
      </c>
      <c r="AO198" s="110">
        <v>0</v>
      </c>
      <c r="AP198" s="109"/>
      <c r="AQ198" s="110"/>
      <c r="AR198" s="110"/>
      <c r="AS198" s="109" t="e">
        <v>#DIV/0!</v>
      </c>
      <c r="AT198" s="110"/>
      <c r="AU198" s="110"/>
      <c r="AV198" s="109" t="e">
        <v>#DIV/0!</v>
      </c>
      <c r="AW198" s="111"/>
      <c r="AX198" s="111"/>
      <c r="AY198" s="112" t="e">
        <v>#DIV/0!</v>
      </c>
      <c r="AZ198" s="111"/>
      <c r="BA198" s="111"/>
      <c r="BB198" s="112" t="e">
        <f t="shared" si="42"/>
        <v>#DIV/0!</v>
      </c>
      <c r="BC198" s="92" t="e">
        <f>VLOOKUP(C198,'[1]PM SELL-OUT JUNE 202 SUMMARY'!$D$9:$H$519,4,FALSE)</f>
        <v>#N/A</v>
      </c>
      <c r="BD198" s="92" t="e">
        <f>VLOOKUP(C198,'[1]PM SELL-OUT JUNE 202 SUMMARY'!$D$9:$H$519,5,FALSE)</f>
        <v>#N/A</v>
      </c>
      <c r="BE198" s="93" t="e">
        <f t="shared" si="51"/>
        <v>#N/A</v>
      </c>
      <c r="BF198" s="113">
        <f t="shared" si="43"/>
        <v>0</v>
      </c>
      <c r="BG198" s="114">
        <f t="shared" si="44"/>
        <v>0</v>
      </c>
      <c r="BH198" s="115">
        <f t="shared" si="45"/>
        <v>0</v>
      </c>
      <c r="BI198" s="110">
        <f t="shared" si="46"/>
        <v>0</v>
      </c>
      <c r="BJ198" s="178"/>
      <c r="BK198" s="110"/>
      <c r="BL198" s="117">
        <f t="shared" si="47"/>
        <v>0</v>
      </c>
      <c r="BM198" s="118"/>
      <c r="BN198" s="119"/>
      <c r="BO198" s="127"/>
      <c r="BP198" s="182">
        <f t="shared" si="50"/>
        <v>0</v>
      </c>
      <c r="BQ198" s="161"/>
      <c r="BR198" s="123"/>
      <c r="BS198" s="124" t="e">
        <f t="shared" si="48"/>
        <v>#DIV/0!</v>
      </c>
      <c r="BT198" s="165">
        <f t="shared" si="49"/>
        <v>0</v>
      </c>
    </row>
    <row r="199" spans="1:72" s="128" customFormat="1">
      <c r="A199" s="126" t="s">
        <v>66</v>
      </c>
      <c r="B199" s="105" t="s">
        <v>239</v>
      </c>
      <c r="C199" s="106" t="s">
        <v>248</v>
      </c>
      <c r="D199" s="110">
        <v>951750</v>
      </c>
      <c r="E199" s="110">
        <v>1300000</v>
      </c>
      <c r="F199" s="109"/>
      <c r="G199" s="110">
        <v>295655</v>
      </c>
      <c r="H199" s="110">
        <v>1450000</v>
      </c>
      <c r="I199" s="109">
        <v>0.2039</v>
      </c>
      <c r="J199" s="110">
        <v>2150295</v>
      </c>
      <c r="K199" s="110">
        <v>1400000</v>
      </c>
      <c r="L199" s="109">
        <v>1.535925</v>
      </c>
      <c r="M199" s="110">
        <v>4147925</v>
      </c>
      <c r="N199" s="110">
        <v>2800000</v>
      </c>
      <c r="O199" s="109">
        <v>1.4814017857142858</v>
      </c>
      <c r="P199" s="110">
        <v>4329135</v>
      </c>
      <c r="Q199" s="110">
        <v>2800000</v>
      </c>
      <c r="R199" s="109">
        <v>1.5461196428571429</v>
      </c>
      <c r="S199" s="110">
        <v>2230835</v>
      </c>
      <c r="T199" s="110">
        <v>2800000</v>
      </c>
      <c r="U199" s="109">
        <v>0.79672678571428579</v>
      </c>
      <c r="V199" s="110">
        <v>1211770</v>
      </c>
      <c r="W199" s="110">
        <v>2650000</v>
      </c>
      <c r="X199" s="109">
        <v>0.45727169811320761</v>
      </c>
      <c r="Y199" s="110">
        <v>733555</v>
      </c>
      <c r="Z199" s="110">
        <v>2450000</v>
      </c>
      <c r="AA199" s="109">
        <v>0.29941020408163266</v>
      </c>
      <c r="AB199" s="110">
        <v>1704760</v>
      </c>
      <c r="AC199" s="110">
        <v>2250000</v>
      </c>
      <c r="AD199" s="109">
        <v>0.75767111111111107</v>
      </c>
      <c r="AE199" s="110">
        <v>3038385</v>
      </c>
      <c r="AF199" s="110">
        <v>1950000</v>
      </c>
      <c r="AG199" s="109">
        <v>1.5581461538461538</v>
      </c>
      <c r="AH199" s="110">
        <v>495940</v>
      </c>
      <c r="AI199" s="110">
        <v>2000000</v>
      </c>
      <c r="AJ199" s="109">
        <v>0.24797000000000002</v>
      </c>
      <c r="AK199" s="110">
        <v>329960</v>
      </c>
      <c r="AL199" s="110">
        <v>2100000</v>
      </c>
      <c r="AM199" s="109">
        <v>0.15712380952380953</v>
      </c>
      <c r="AN199" s="110">
        <v>1413650</v>
      </c>
      <c r="AO199" s="110">
        <v>1800000</v>
      </c>
      <c r="AP199" s="109">
        <v>0.78536111111111107</v>
      </c>
      <c r="AQ199" s="110">
        <v>335045</v>
      </c>
      <c r="AR199" s="110">
        <v>1100892</v>
      </c>
      <c r="AS199" s="109">
        <v>0.30433957191077782</v>
      </c>
      <c r="AT199" s="110">
        <v>835670</v>
      </c>
      <c r="AU199" s="110">
        <v>600000</v>
      </c>
      <c r="AV199" s="109">
        <v>1.3927833333333333</v>
      </c>
      <c r="AW199" s="111">
        <v>1212130</v>
      </c>
      <c r="AX199" s="111">
        <v>750000</v>
      </c>
      <c r="AY199" s="112">
        <v>1.6161733333333332</v>
      </c>
      <c r="AZ199" s="111">
        <v>1927250</v>
      </c>
      <c r="BA199" s="111">
        <v>900000</v>
      </c>
      <c r="BB199" s="112">
        <f t="shared" si="42"/>
        <v>2.1413888888888888</v>
      </c>
      <c r="BC199" s="92">
        <f>VLOOKUP(C199,'[1]PM SELL-OUT JUNE 202 SUMMARY'!$D$9:$H$519,4,FALSE)</f>
        <v>1560925</v>
      </c>
      <c r="BD199" s="92">
        <f>VLOOKUP(C199,'[1]PM SELL-OUT JUNE 202 SUMMARY'!$D$9:$H$519,5,FALSE)</f>
        <v>1400000</v>
      </c>
      <c r="BE199" s="93">
        <f t="shared" si="51"/>
        <v>1.1149464285714286</v>
      </c>
      <c r="BF199" s="113">
        <f t="shared" si="43"/>
        <v>3975050</v>
      </c>
      <c r="BG199" s="114">
        <f t="shared" si="44"/>
        <v>1325016.6666666667</v>
      </c>
      <c r="BH199" s="115">
        <f t="shared" si="45"/>
        <v>6053705</v>
      </c>
      <c r="BI199" s="110">
        <f t="shared" si="46"/>
        <v>1008950.8333333334</v>
      </c>
      <c r="BJ199" s="115"/>
      <c r="BK199" s="110"/>
      <c r="BL199" s="117">
        <f t="shared" si="47"/>
        <v>1471638.7754882488</v>
      </c>
      <c r="BM199" s="118">
        <v>1400000</v>
      </c>
      <c r="BN199" s="119"/>
      <c r="BO199" s="127">
        <v>1211770</v>
      </c>
      <c r="BP199" s="182">
        <f t="shared" si="50"/>
        <v>2.7214243925883255E-2</v>
      </c>
      <c r="BQ199" s="161"/>
      <c r="BR199" s="123"/>
      <c r="BS199" s="124" t="e">
        <f t="shared" si="48"/>
        <v>#DIV/0!</v>
      </c>
      <c r="BT199" s="165">
        <f t="shared" si="49"/>
        <v>1254344.0688720623</v>
      </c>
    </row>
    <row r="200" spans="1:72" s="128" customFormat="1">
      <c r="A200" s="126" t="s">
        <v>66</v>
      </c>
      <c r="B200" s="105" t="s">
        <v>239</v>
      </c>
      <c r="C200" s="162" t="s">
        <v>249</v>
      </c>
      <c r="D200" s="110">
        <v>1517185</v>
      </c>
      <c r="E200" s="110">
        <v>2450000</v>
      </c>
      <c r="F200" s="109"/>
      <c r="G200" s="110">
        <v>2451855</v>
      </c>
      <c r="H200" s="110">
        <v>2400000</v>
      </c>
      <c r="I200" s="109">
        <v>1.02160625</v>
      </c>
      <c r="J200" s="110">
        <v>2493235</v>
      </c>
      <c r="K200" s="110">
        <v>2400000</v>
      </c>
      <c r="L200" s="109">
        <v>1.0388479166666666</v>
      </c>
      <c r="M200" s="110">
        <v>3351320</v>
      </c>
      <c r="N200" s="110">
        <v>3200000</v>
      </c>
      <c r="O200" s="109">
        <v>1.0472874999999999</v>
      </c>
      <c r="P200" s="110">
        <v>3545175</v>
      </c>
      <c r="Q200" s="110">
        <v>3200000</v>
      </c>
      <c r="R200" s="109">
        <v>1.1078671874999999</v>
      </c>
      <c r="S200" s="110">
        <v>3200650</v>
      </c>
      <c r="T200" s="110">
        <v>3100000</v>
      </c>
      <c r="U200" s="109">
        <v>1.032467741935484</v>
      </c>
      <c r="V200" s="110">
        <v>3169995</v>
      </c>
      <c r="W200" s="110">
        <v>3000000</v>
      </c>
      <c r="X200" s="109">
        <v>1.056665</v>
      </c>
      <c r="Y200" s="110">
        <v>3023205</v>
      </c>
      <c r="Z200" s="110">
        <v>2900000</v>
      </c>
      <c r="AA200" s="109">
        <v>1.0424844827586206</v>
      </c>
      <c r="AB200" s="110">
        <v>3029800</v>
      </c>
      <c r="AC200" s="110">
        <v>2900000</v>
      </c>
      <c r="AD200" s="109">
        <v>1.0447586206896551</v>
      </c>
      <c r="AE200" s="110">
        <v>2928595</v>
      </c>
      <c r="AF200" s="110">
        <v>2800000</v>
      </c>
      <c r="AG200" s="109">
        <v>1.0459267857142858</v>
      </c>
      <c r="AH200" s="110">
        <v>3013190</v>
      </c>
      <c r="AI200" s="110">
        <v>2900000</v>
      </c>
      <c r="AJ200" s="109">
        <v>1.0390310344827587</v>
      </c>
      <c r="AK200" s="110">
        <v>1773640</v>
      </c>
      <c r="AL200" s="110">
        <v>2800000</v>
      </c>
      <c r="AM200" s="109">
        <v>0.6334428571428572</v>
      </c>
      <c r="AN200" s="110">
        <v>1796450</v>
      </c>
      <c r="AO200" s="110">
        <v>2800000</v>
      </c>
      <c r="AP200" s="109">
        <v>0.64158928571428575</v>
      </c>
      <c r="AQ200" s="110">
        <v>2828925</v>
      </c>
      <c r="AR200" s="110">
        <v>2800000</v>
      </c>
      <c r="AS200" s="109">
        <v>1.0103303571428572</v>
      </c>
      <c r="AT200" s="110">
        <v>2932675</v>
      </c>
      <c r="AU200" s="110">
        <v>2800000</v>
      </c>
      <c r="AV200" s="109">
        <v>1.0473839285714286</v>
      </c>
      <c r="AW200" s="111">
        <v>3405150</v>
      </c>
      <c r="AX200" s="111">
        <v>3000000</v>
      </c>
      <c r="AY200" s="112">
        <v>1.1350499999999999</v>
      </c>
      <c r="AZ200" s="111">
        <v>4297900</v>
      </c>
      <c r="BA200" s="111">
        <v>3000000</v>
      </c>
      <c r="BB200" s="112">
        <f t="shared" si="42"/>
        <v>1.4326333333333334</v>
      </c>
      <c r="BC200" s="92">
        <f>VLOOKUP(C200,'[1]PM SELL-OUT JUNE 202 SUMMARY'!$D$9:$H$519,4,FALSE)</f>
        <v>3658200</v>
      </c>
      <c r="BD200" s="92">
        <f>VLOOKUP(C200,'[1]PM SELL-OUT JUNE 202 SUMMARY'!$D$9:$H$519,5,FALSE)</f>
        <v>3400000</v>
      </c>
      <c r="BE200" s="93">
        <f t="shared" si="51"/>
        <v>1.0759411764705882</v>
      </c>
      <c r="BF200" s="113">
        <f t="shared" si="43"/>
        <v>10635725</v>
      </c>
      <c r="BG200" s="114">
        <f t="shared" si="44"/>
        <v>3545241.6666666665</v>
      </c>
      <c r="BH200" s="115">
        <f t="shared" si="45"/>
        <v>17034740</v>
      </c>
      <c r="BI200" s="110">
        <f t="shared" si="46"/>
        <v>2839123.3333333335</v>
      </c>
      <c r="BJ200" s="115"/>
      <c r="BK200" s="110"/>
      <c r="BL200" s="117">
        <f t="shared" si="47"/>
        <v>3849812.7203214071</v>
      </c>
      <c r="BM200" s="118">
        <v>3300000</v>
      </c>
      <c r="BN200" s="119"/>
      <c r="BO200" s="127">
        <v>3169995</v>
      </c>
      <c r="BP200" s="182">
        <f t="shared" si="50"/>
        <v>7.1192567214760472E-2</v>
      </c>
      <c r="BQ200" s="161"/>
      <c r="BR200" s="123"/>
      <c r="BS200" s="124" t="e">
        <f t="shared" si="48"/>
        <v>#DIV/0!</v>
      </c>
      <c r="BT200" s="165">
        <f t="shared" si="49"/>
        <v>3351043.1800803519</v>
      </c>
    </row>
    <row r="201" spans="1:72" s="128" customFormat="1">
      <c r="A201" s="126" t="s">
        <v>66</v>
      </c>
      <c r="B201" s="105" t="s">
        <v>239</v>
      </c>
      <c r="C201" s="106" t="s">
        <v>250</v>
      </c>
      <c r="D201" s="110">
        <v>1541775</v>
      </c>
      <c r="E201" s="110">
        <v>2400000</v>
      </c>
      <c r="F201" s="109"/>
      <c r="G201" s="110">
        <v>1608875</v>
      </c>
      <c r="H201" s="110">
        <v>2300000</v>
      </c>
      <c r="I201" s="109">
        <v>0.69951086956521746</v>
      </c>
      <c r="J201" s="110">
        <v>2409965</v>
      </c>
      <c r="K201" s="110">
        <v>2300000</v>
      </c>
      <c r="L201" s="109">
        <v>1.0478108695652173</v>
      </c>
      <c r="M201" s="110">
        <v>4483935</v>
      </c>
      <c r="N201" s="110">
        <v>3000000</v>
      </c>
      <c r="O201" s="109">
        <v>1.494645</v>
      </c>
      <c r="P201" s="110">
        <v>4104900</v>
      </c>
      <c r="Q201" s="110">
        <v>3000000</v>
      </c>
      <c r="R201" s="109">
        <v>1.3683000000000001</v>
      </c>
      <c r="S201" s="110">
        <v>4042655</v>
      </c>
      <c r="T201" s="110">
        <v>3000000</v>
      </c>
      <c r="U201" s="109">
        <v>1.3475516666666667</v>
      </c>
      <c r="V201" s="110">
        <v>861140</v>
      </c>
      <c r="W201" s="110">
        <v>2950000</v>
      </c>
      <c r="X201" s="109">
        <v>0.29191186440677969</v>
      </c>
      <c r="Y201" s="110">
        <v>3728075</v>
      </c>
      <c r="Z201" s="110">
        <v>2750000</v>
      </c>
      <c r="AA201" s="109">
        <v>1.3556636363636363</v>
      </c>
      <c r="AB201" s="110">
        <v>2873405</v>
      </c>
      <c r="AC201" s="110">
        <v>2850000</v>
      </c>
      <c r="AD201" s="109">
        <v>1.0082122807017544</v>
      </c>
      <c r="AE201" s="110">
        <v>1983555</v>
      </c>
      <c r="AF201" s="110">
        <v>2650000</v>
      </c>
      <c r="AG201" s="109">
        <v>0.74851132075471705</v>
      </c>
      <c r="AH201" s="110">
        <v>2234220</v>
      </c>
      <c r="AI201" s="110">
        <v>2700000</v>
      </c>
      <c r="AJ201" s="109">
        <v>0.82748888888888905</v>
      </c>
      <c r="AK201" s="110">
        <v>1802485</v>
      </c>
      <c r="AL201" s="110">
        <v>2700000</v>
      </c>
      <c r="AM201" s="109">
        <v>0.66758703703703703</v>
      </c>
      <c r="AN201" s="110">
        <v>1659245</v>
      </c>
      <c r="AO201" s="110">
        <v>2600000</v>
      </c>
      <c r="AP201" s="109">
        <v>0.63817115384615386</v>
      </c>
      <c r="AQ201" s="110">
        <v>1608085</v>
      </c>
      <c r="AR201" s="110">
        <v>2450000</v>
      </c>
      <c r="AS201" s="109">
        <v>0.65636122448979595</v>
      </c>
      <c r="AT201" s="110">
        <v>2580740</v>
      </c>
      <c r="AU201" s="110">
        <v>2500000</v>
      </c>
      <c r="AV201" s="109">
        <v>1.0322960000000001</v>
      </c>
      <c r="AW201" s="111">
        <v>3401440</v>
      </c>
      <c r="AX201" s="111">
        <v>2500000</v>
      </c>
      <c r="AY201" s="112">
        <v>1.360576</v>
      </c>
      <c r="AZ201" s="111">
        <v>3934335</v>
      </c>
      <c r="BA201" s="111">
        <v>2500000</v>
      </c>
      <c r="BB201" s="112">
        <f t="shared" si="42"/>
        <v>1.573734</v>
      </c>
      <c r="BC201" s="92">
        <f>VLOOKUP(C201,'[1]PM SELL-OUT JUNE 202 SUMMARY'!$D$9:$H$519,4,FALSE)</f>
        <v>3573680</v>
      </c>
      <c r="BD201" s="92">
        <f>VLOOKUP(C201,'[1]PM SELL-OUT JUNE 202 SUMMARY'!$D$9:$H$519,5,FALSE)</f>
        <v>2500000</v>
      </c>
      <c r="BE201" s="93">
        <f t="shared" si="51"/>
        <v>1.4294720000000001</v>
      </c>
      <c r="BF201" s="113">
        <f t="shared" si="43"/>
        <v>9916515</v>
      </c>
      <c r="BG201" s="114">
        <f t="shared" si="44"/>
        <v>3305505</v>
      </c>
      <c r="BH201" s="115">
        <f t="shared" si="45"/>
        <v>14986330</v>
      </c>
      <c r="BI201" s="110">
        <f t="shared" si="46"/>
        <v>2497721.6666666665</v>
      </c>
      <c r="BJ201" s="115"/>
      <c r="BK201" s="110"/>
      <c r="BL201" s="117">
        <f t="shared" si="47"/>
        <v>1045814.8123191288</v>
      </c>
      <c r="BM201" s="118">
        <v>2500000</v>
      </c>
      <c r="BN201" s="119"/>
      <c r="BO201" s="127">
        <v>861140</v>
      </c>
      <c r="BP201" s="182">
        <f t="shared" si="50"/>
        <v>1.9339704741275249E-2</v>
      </c>
      <c r="BQ201" s="161"/>
      <c r="BR201" s="123"/>
      <c r="BS201" s="124" t="e">
        <f t="shared" si="48"/>
        <v>#DIV/0!</v>
      </c>
      <c r="BT201" s="165">
        <f t="shared" si="49"/>
        <v>1927545.3697464487</v>
      </c>
    </row>
    <row r="202" spans="1:72" s="128" customFormat="1">
      <c r="A202" s="126" t="s">
        <v>66</v>
      </c>
      <c r="B202" s="105" t="s">
        <v>239</v>
      </c>
      <c r="C202" s="162" t="s">
        <v>251</v>
      </c>
      <c r="D202" s="110">
        <v>3665220</v>
      </c>
      <c r="E202" s="110">
        <v>3500000</v>
      </c>
      <c r="F202" s="109"/>
      <c r="G202" s="110">
        <v>3431545</v>
      </c>
      <c r="H202" s="110">
        <v>3200000</v>
      </c>
      <c r="I202" s="109">
        <v>1.0723578125</v>
      </c>
      <c r="J202" s="110">
        <v>5323850</v>
      </c>
      <c r="K202" s="110">
        <v>3400000</v>
      </c>
      <c r="L202" s="109">
        <v>1.5658382352941176</v>
      </c>
      <c r="M202" s="110">
        <v>9768665</v>
      </c>
      <c r="N202" s="110">
        <v>4500000</v>
      </c>
      <c r="O202" s="109">
        <v>2.1708144444444444</v>
      </c>
      <c r="P202" s="110">
        <v>8327505</v>
      </c>
      <c r="Q202" s="110">
        <v>4800000</v>
      </c>
      <c r="R202" s="109">
        <v>1.734896875</v>
      </c>
      <c r="S202" s="110">
        <v>8454640</v>
      </c>
      <c r="T202" s="110">
        <v>4900000</v>
      </c>
      <c r="U202" s="109">
        <v>1.7254367346938775</v>
      </c>
      <c r="V202" s="110">
        <v>6769915</v>
      </c>
      <c r="W202" s="110">
        <v>4900000</v>
      </c>
      <c r="X202" s="109">
        <v>1.381615306122449</v>
      </c>
      <c r="Y202" s="110">
        <v>3144400</v>
      </c>
      <c r="Z202" s="110">
        <v>5000000</v>
      </c>
      <c r="AA202" s="109">
        <v>0.62887999999999999</v>
      </c>
      <c r="AB202" s="110">
        <v>980040</v>
      </c>
      <c r="AC202" s="110">
        <v>4800000</v>
      </c>
      <c r="AD202" s="109">
        <v>0.204175</v>
      </c>
      <c r="AE202" s="110">
        <v>3011710</v>
      </c>
      <c r="AF202" s="110">
        <v>4500000</v>
      </c>
      <c r="AG202" s="109">
        <v>0.66926888888888891</v>
      </c>
      <c r="AH202" s="110">
        <v>728470</v>
      </c>
      <c r="AI202" s="110">
        <v>4500000</v>
      </c>
      <c r="AJ202" s="109">
        <v>0.16188222222222226</v>
      </c>
      <c r="AK202" s="110">
        <v>1000980</v>
      </c>
      <c r="AL202" s="110">
        <v>4500000</v>
      </c>
      <c r="AM202" s="109">
        <v>0.22244000000000003</v>
      </c>
      <c r="AN202" s="110">
        <v>1025035</v>
      </c>
      <c r="AO202" s="110">
        <v>4000000</v>
      </c>
      <c r="AP202" s="109">
        <v>0.25625874999999998</v>
      </c>
      <c r="AQ202" s="110">
        <v>863075</v>
      </c>
      <c r="AR202" s="110">
        <v>3700000</v>
      </c>
      <c r="AS202" s="109">
        <v>0.23326351351351352</v>
      </c>
      <c r="AT202" s="110">
        <v>2351480</v>
      </c>
      <c r="AU202" s="110">
        <v>3700000</v>
      </c>
      <c r="AV202" s="109">
        <v>0.63553513513513515</v>
      </c>
      <c r="AW202" s="111">
        <v>4927410</v>
      </c>
      <c r="AX202" s="111">
        <v>3700000</v>
      </c>
      <c r="AY202" s="112">
        <v>1.3317324324324324</v>
      </c>
      <c r="AZ202" s="111">
        <v>3900750</v>
      </c>
      <c r="BA202" s="111">
        <v>3700000</v>
      </c>
      <c r="BB202" s="112">
        <f t="shared" si="42"/>
        <v>1.0542567567567567</v>
      </c>
      <c r="BC202" s="92">
        <f>VLOOKUP(C202,'[1]PM SELL-OUT JUNE 202 SUMMARY'!$D$9:$H$519,4,FALSE)</f>
        <v>2303250</v>
      </c>
      <c r="BD202" s="92">
        <f>VLOOKUP(C202,'[1]PM SELL-OUT JUNE 202 SUMMARY'!$D$9:$H$519,5,FALSE)</f>
        <v>3700000</v>
      </c>
      <c r="BE202" s="93">
        <f t="shared" si="51"/>
        <v>0.62250000000000005</v>
      </c>
      <c r="BF202" s="113">
        <f t="shared" si="43"/>
        <v>11179640</v>
      </c>
      <c r="BG202" s="114">
        <f t="shared" si="44"/>
        <v>3726546.6666666665</v>
      </c>
      <c r="BH202" s="115">
        <f t="shared" si="45"/>
        <v>14068730</v>
      </c>
      <c r="BI202" s="110">
        <f t="shared" si="46"/>
        <v>2344788.3333333335</v>
      </c>
      <c r="BJ202" s="115"/>
      <c r="BK202" s="110"/>
      <c r="BL202" s="117">
        <f t="shared" si="47"/>
        <v>8221749.5240512043</v>
      </c>
      <c r="BM202" s="118">
        <v>2864516</v>
      </c>
      <c r="BN202" s="119"/>
      <c r="BO202" s="127">
        <v>6769915</v>
      </c>
      <c r="BP202" s="182">
        <f t="shared" si="50"/>
        <v>0.15204050122341364</v>
      </c>
      <c r="BQ202" s="161"/>
      <c r="BR202" s="123"/>
      <c r="BS202" s="124" t="e">
        <f t="shared" si="48"/>
        <v>#DIV/0!</v>
      </c>
      <c r="BT202" s="165">
        <f t="shared" si="49"/>
        <v>5265749.8810128011</v>
      </c>
    </row>
    <row r="203" spans="1:72" s="179" customFormat="1">
      <c r="A203" s="126" t="s">
        <v>66</v>
      </c>
      <c r="B203" s="126" t="s">
        <v>239</v>
      </c>
      <c r="C203" s="106" t="s">
        <v>252</v>
      </c>
      <c r="D203" s="149">
        <v>6141795</v>
      </c>
      <c r="E203" s="149">
        <v>4200000</v>
      </c>
      <c r="F203" s="166"/>
      <c r="G203" s="110">
        <v>4185655</v>
      </c>
      <c r="H203" s="110">
        <v>3900000</v>
      </c>
      <c r="I203" s="109">
        <v>1.0732448717948717</v>
      </c>
      <c r="J203" s="110">
        <v>1546575</v>
      </c>
      <c r="K203" s="110">
        <v>4000000</v>
      </c>
      <c r="L203" s="109">
        <v>0.38664375000000001</v>
      </c>
      <c r="M203" s="110">
        <v>8582170</v>
      </c>
      <c r="N203" s="110">
        <v>6200000</v>
      </c>
      <c r="O203" s="109">
        <v>1.3842209677419355</v>
      </c>
      <c r="P203" s="110">
        <v>8490710</v>
      </c>
      <c r="Q203" s="110">
        <v>6200000</v>
      </c>
      <c r="R203" s="109">
        <v>1.3694693548387096</v>
      </c>
      <c r="S203" s="110">
        <v>3972600</v>
      </c>
      <c r="T203" s="110">
        <v>6100000</v>
      </c>
      <c r="U203" s="109">
        <v>0.65124590163934426</v>
      </c>
      <c r="V203" s="110">
        <v>2005275</v>
      </c>
      <c r="W203" s="110">
        <v>5950000</v>
      </c>
      <c r="X203" s="109">
        <v>0.33702100840336141</v>
      </c>
      <c r="Y203" s="110">
        <v>7848305</v>
      </c>
      <c r="Z203" s="110">
        <v>5750000</v>
      </c>
      <c r="AA203" s="109">
        <v>1.3649226086956521</v>
      </c>
      <c r="AB203" s="110">
        <v>3960990</v>
      </c>
      <c r="AC203" s="110">
        <v>5850000</v>
      </c>
      <c r="AD203" s="109">
        <v>0.67709230769230777</v>
      </c>
      <c r="AE203" s="110">
        <v>5969785</v>
      </c>
      <c r="AF203" s="110">
        <v>5550000</v>
      </c>
      <c r="AG203" s="109">
        <v>1.075636936936937</v>
      </c>
      <c r="AH203" s="110">
        <v>3830580</v>
      </c>
      <c r="AI203" s="110">
        <v>5600000</v>
      </c>
      <c r="AJ203" s="109">
        <v>0.68403214285714298</v>
      </c>
      <c r="AK203" s="110">
        <v>3619005</v>
      </c>
      <c r="AL203" s="110">
        <v>5600000</v>
      </c>
      <c r="AM203" s="109">
        <v>0.64625089285714288</v>
      </c>
      <c r="AN203" s="110">
        <v>3405750</v>
      </c>
      <c r="AO203" s="110">
        <v>5200000</v>
      </c>
      <c r="AP203" s="109">
        <v>0.65495192307692307</v>
      </c>
      <c r="AQ203" s="110">
        <v>7416590</v>
      </c>
      <c r="AR203" s="110">
        <v>4800000</v>
      </c>
      <c r="AS203" s="109">
        <v>1.5451229166666667</v>
      </c>
      <c r="AT203" s="110">
        <v>5612930</v>
      </c>
      <c r="AU203" s="110">
        <v>5100000</v>
      </c>
      <c r="AV203" s="109">
        <v>1.1005745098039215</v>
      </c>
      <c r="AW203" s="111">
        <v>7293835</v>
      </c>
      <c r="AX203" s="111">
        <v>5200000</v>
      </c>
      <c r="AY203" s="112">
        <v>1.4026605769230769</v>
      </c>
      <c r="AZ203" s="111">
        <v>4381295</v>
      </c>
      <c r="BA203" s="111">
        <v>4159990</v>
      </c>
      <c r="BB203" s="112">
        <f t="shared" si="42"/>
        <v>1.0531984451885701</v>
      </c>
      <c r="BC203" s="92">
        <f>VLOOKUP(C203,'[1]PM SELL-OUT JUNE 202 SUMMARY'!$D$9:$H$519,4,FALSE)</f>
        <v>3761830</v>
      </c>
      <c r="BD203" s="92">
        <f>VLOOKUP(C203,'[1]PM SELL-OUT JUNE 202 SUMMARY'!$D$9:$H$519,5,FALSE)</f>
        <v>4700000</v>
      </c>
      <c r="BE203" s="93">
        <f t="shared" si="51"/>
        <v>0.80038936170212771</v>
      </c>
      <c r="BF203" s="113">
        <f t="shared" si="43"/>
        <v>17288060</v>
      </c>
      <c r="BG203" s="114">
        <f t="shared" si="44"/>
        <v>5762686.666666667</v>
      </c>
      <c r="BH203" s="115">
        <f t="shared" si="45"/>
        <v>31729405</v>
      </c>
      <c r="BI203" s="110">
        <f t="shared" si="46"/>
        <v>5288234.166666667</v>
      </c>
      <c r="BJ203" s="116"/>
      <c r="BK203" s="107"/>
      <c r="BL203" s="117">
        <f t="shared" si="47"/>
        <v>2435313.9997831252</v>
      </c>
      <c r="BM203" s="118">
        <v>4500000</v>
      </c>
      <c r="BN203" s="119"/>
      <c r="BO203" s="127">
        <v>2005275</v>
      </c>
      <c r="BP203" s="182">
        <f t="shared" si="50"/>
        <v>4.5034984352208374E-2</v>
      </c>
      <c r="BQ203" s="161"/>
      <c r="BR203" s="123"/>
      <c r="BS203" s="124" t="e">
        <f t="shared" si="48"/>
        <v>#DIV/0!</v>
      </c>
      <c r="BT203" s="165">
        <f t="shared" si="49"/>
        <v>3872877.4582791147</v>
      </c>
    </row>
    <row r="204" spans="1:72" s="128" customFormat="1">
      <c r="A204" s="173" t="s">
        <v>66</v>
      </c>
      <c r="B204" s="171" t="s">
        <v>239</v>
      </c>
      <c r="C204" s="172" t="s">
        <v>253</v>
      </c>
      <c r="D204" s="174"/>
      <c r="E204" s="174"/>
      <c r="F204" s="175"/>
      <c r="G204" s="176"/>
      <c r="H204" s="176"/>
      <c r="I204" s="177"/>
      <c r="J204" s="176"/>
      <c r="K204" s="176"/>
      <c r="L204" s="177"/>
      <c r="M204" s="176">
        <v>1334580</v>
      </c>
      <c r="N204" s="176">
        <v>1000000</v>
      </c>
      <c r="O204" s="109">
        <v>1.3345800000000001</v>
      </c>
      <c r="P204" s="110">
        <v>1124325</v>
      </c>
      <c r="Q204" s="110">
        <v>1000000</v>
      </c>
      <c r="R204" s="109">
        <v>1.124325</v>
      </c>
      <c r="S204" s="110"/>
      <c r="T204" s="110"/>
      <c r="U204" s="109" t="e">
        <v>#DIV/0!</v>
      </c>
      <c r="V204" s="110"/>
      <c r="W204" s="110"/>
      <c r="X204" s="109"/>
      <c r="Y204" s="110"/>
      <c r="Z204" s="110"/>
      <c r="AA204" s="109" t="e">
        <v>#DIV/0!</v>
      </c>
      <c r="AB204" s="110"/>
      <c r="AC204" s="110"/>
      <c r="AD204" s="109" t="e">
        <v>#DIV/0!</v>
      </c>
      <c r="AE204" s="110"/>
      <c r="AF204" s="110"/>
      <c r="AG204" s="109" t="e">
        <v>#DIV/0!</v>
      </c>
      <c r="AH204" s="110"/>
      <c r="AI204" s="110"/>
      <c r="AJ204" s="109"/>
      <c r="AK204" s="110"/>
      <c r="AL204" s="110"/>
      <c r="AM204" s="109" t="e">
        <v>#DIV/0!</v>
      </c>
      <c r="AN204" s="110">
        <v>0</v>
      </c>
      <c r="AO204" s="110">
        <v>0</v>
      </c>
      <c r="AP204" s="109"/>
      <c r="AQ204" s="110"/>
      <c r="AR204" s="110"/>
      <c r="AS204" s="109" t="e">
        <v>#DIV/0!</v>
      </c>
      <c r="AT204" s="110">
        <v>462910</v>
      </c>
      <c r="AU204" s="110">
        <v>445161</v>
      </c>
      <c r="AV204" s="109">
        <v>1.0398709680317908</v>
      </c>
      <c r="AW204" s="111">
        <v>1252190</v>
      </c>
      <c r="AX204" s="111">
        <v>600000</v>
      </c>
      <c r="AY204" s="112">
        <v>2.0869833333333334</v>
      </c>
      <c r="AZ204" s="111"/>
      <c r="BA204" s="111"/>
      <c r="BB204" s="112" t="e">
        <f t="shared" si="42"/>
        <v>#DIV/0!</v>
      </c>
      <c r="BC204" s="92" t="e">
        <f>VLOOKUP(C204,'[1]PM SELL-OUT JUNE 202 SUMMARY'!$D$9:$H$519,4,FALSE)</f>
        <v>#N/A</v>
      </c>
      <c r="BD204" s="92" t="e">
        <f>VLOOKUP(C204,'[1]PM SELL-OUT JUNE 202 SUMMARY'!$D$9:$H$519,5,FALSE)</f>
        <v>#N/A</v>
      </c>
      <c r="BE204" s="93" t="e">
        <f t="shared" si="51"/>
        <v>#N/A</v>
      </c>
      <c r="BF204" s="113">
        <f t="shared" si="43"/>
        <v>1715100</v>
      </c>
      <c r="BG204" s="114">
        <f t="shared" si="44"/>
        <v>571700</v>
      </c>
      <c r="BH204" s="115">
        <f t="shared" si="45"/>
        <v>1715100</v>
      </c>
      <c r="BI204" s="110">
        <f t="shared" si="46"/>
        <v>285850</v>
      </c>
      <c r="BJ204" s="178"/>
      <c r="BK204" s="110"/>
      <c r="BL204" s="117">
        <f t="shared" si="47"/>
        <v>0</v>
      </c>
      <c r="BM204" s="118"/>
      <c r="BN204" s="119"/>
      <c r="BO204" s="127"/>
      <c r="BP204" s="182">
        <f t="shared" si="50"/>
        <v>0</v>
      </c>
      <c r="BQ204" s="161"/>
      <c r="BR204" s="123"/>
      <c r="BS204" s="124" t="e">
        <f t="shared" si="48"/>
        <v>#DIV/0!</v>
      </c>
      <c r="BT204" s="165">
        <f t="shared" si="49"/>
        <v>285850</v>
      </c>
    </row>
    <row r="205" spans="1:72" s="128" customFormat="1">
      <c r="A205" s="126" t="s">
        <v>66</v>
      </c>
      <c r="B205" s="126" t="s">
        <v>239</v>
      </c>
      <c r="C205" s="106" t="s">
        <v>254</v>
      </c>
      <c r="D205" s="107"/>
      <c r="E205" s="107"/>
      <c r="F205" s="108"/>
      <c r="G205" s="107"/>
      <c r="H205" s="107"/>
      <c r="I205" s="108"/>
      <c r="J205" s="110">
        <v>1422630</v>
      </c>
      <c r="K205" s="110">
        <v>1000000</v>
      </c>
      <c r="L205" s="109">
        <v>1.4226300000000001</v>
      </c>
      <c r="M205" s="110"/>
      <c r="N205" s="110"/>
      <c r="O205" s="109" t="e">
        <v>#DIV/0!</v>
      </c>
      <c r="P205" s="110"/>
      <c r="Q205" s="110"/>
      <c r="R205" s="109" t="e">
        <v>#DIV/0!</v>
      </c>
      <c r="S205" s="110"/>
      <c r="T205" s="110"/>
      <c r="U205" s="109" t="e">
        <v>#DIV/0!</v>
      </c>
      <c r="V205" s="110"/>
      <c r="W205" s="110"/>
      <c r="X205" s="109"/>
      <c r="Y205" s="110"/>
      <c r="Z205" s="110"/>
      <c r="AA205" s="109" t="e">
        <v>#DIV/0!</v>
      </c>
      <c r="AB205" s="110"/>
      <c r="AC205" s="110"/>
      <c r="AD205" s="109" t="e">
        <v>#DIV/0!</v>
      </c>
      <c r="AE205" s="110"/>
      <c r="AF205" s="110"/>
      <c r="AG205" s="109" t="e">
        <v>#DIV/0!</v>
      </c>
      <c r="AH205" s="110"/>
      <c r="AI205" s="110"/>
      <c r="AJ205" s="109"/>
      <c r="AK205" s="110"/>
      <c r="AL205" s="110"/>
      <c r="AM205" s="109" t="e">
        <v>#DIV/0!</v>
      </c>
      <c r="AN205" s="110">
        <v>0</v>
      </c>
      <c r="AO205" s="110">
        <v>0</v>
      </c>
      <c r="AP205" s="109"/>
      <c r="AQ205" s="110"/>
      <c r="AR205" s="110"/>
      <c r="AS205" s="109" t="e">
        <v>#DIV/0!</v>
      </c>
      <c r="AT205" s="110"/>
      <c r="AU205" s="110"/>
      <c r="AV205" s="109" t="e">
        <v>#DIV/0!</v>
      </c>
      <c r="AW205" s="111"/>
      <c r="AX205" s="111"/>
      <c r="AY205" s="112" t="e">
        <v>#DIV/0!</v>
      </c>
      <c r="AZ205" s="111"/>
      <c r="BA205" s="111"/>
      <c r="BB205" s="112" t="e">
        <f t="shared" si="42"/>
        <v>#DIV/0!</v>
      </c>
      <c r="BC205" s="92" t="e">
        <f>VLOOKUP(C205,'[1]PM SELL-OUT JUNE 202 SUMMARY'!$D$9:$H$519,4,FALSE)</f>
        <v>#N/A</v>
      </c>
      <c r="BD205" s="92" t="e">
        <f>VLOOKUP(C205,'[1]PM SELL-OUT JUNE 202 SUMMARY'!$D$9:$H$519,5,FALSE)</f>
        <v>#N/A</v>
      </c>
      <c r="BE205" s="93" t="e">
        <f t="shared" si="51"/>
        <v>#N/A</v>
      </c>
      <c r="BF205" s="113">
        <f t="shared" si="43"/>
        <v>0</v>
      </c>
      <c r="BG205" s="114">
        <f t="shared" si="44"/>
        <v>0</v>
      </c>
      <c r="BH205" s="115">
        <f t="shared" si="45"/>
        <v>0</v>
      </c>
      <c r="BI205" s="110">
        <f t="shared" si="46"/>
        <v>0</v>
      </c>
      <c r="BJ205" s="116"/>
      <c r="BK205" s="107"/>
      <c r="BL205" s="117">
        <f t="shared" si="47"/>
        <v>0</v>
      </c>
      <c r="BM205" s="118"/>
      <c r="BN205" s="119"/>
      <c r="BO205" s="127"/>
      <c r="BP205" s="182">
        <f t="shared" si="50"/>
        <v>0</v>
      </c>
      <c r="BQ205" s="161"/>
      <c r="BR205" s="123"/>
      <c r="BS205" s="124" t="e">
        <f t="shared" si="48"/>
        <v>#DIV/0!</v>
      </c>
      <c r="BT205" s="165">
        <f t="shared" si="49"/>
        <v>0</v>
      </c>
    </row>
    <row r="206" spans="1:72" s="125" customFormat="1">
      <c r="A206" s="126" t="s">
        <v>66</v>
      </c>
      <c r="B206" s="105" t="s">
        <v>239</v>
      </c>
      <c r="C206" s="106" t="s">
        <v>255</v>
      </c>
      <c r="D206" s="110">
        <v>3638015</v>
      </c>
      <c r="E206" s="110">
        <v>3200000</v>
      </c>
      <c r="F206" s="109"/>
      <c r="G206" s="110">
        <v>4174795</v>
      </c>
      <c r="H206" s="110">
        <v>3000000</v>
      </c>
      <c r="I206" s="109">
        <v>1.3915983333333333</v>
      </c>
      <c r="J206" s="110">
        <v>3591145</v>
      </c>
      <c r="K206" s="110">
        <v>3300000</v>
      </c>
      <c r="L206" s="109">
        <v>1.0882257575757577</v>
      </c>
      <c r="M206" s="110">
        <v>6944945</v>
      </c>
      <c r="N206" s="110">
        <v>4300000</v>
      </c>
      <c r="O206" s="109">
        <v>1.6151034883720929</v>
      </c>
      <c r="P206" s="110">
        <v>7996765</v>
      </c>
      <c r="Q206" s="110">
        <v>4300000</v>
      </c>
      <c r="R206" s="109">
        <v>1.8597127906976745</v>
      </c>
      <c r="S206" s="110">
        <v>4600320</v>
      </c>
      <c r="T206" s="110">
        <v>4400000</v>
      </c>
      <c r="U206" s="109">
        <v>1.0455272727272726</v>
      </c>
      <c r="V206" s="110">
        <v>2711040</v>
      </c>
      <c r="W206" s="110">
        <v>4200000</v>
      </c>
      <c r="X206" s="109">
        <v>0.64548571428571433</v>
      </c>
      <c r="Y206" s="110">
        <v>4337157</v>
      </c>
      <c r="Z206" s="110">
        <v>4200000</v>
      </c>
      <c r="AA206" s="109">
        <v>1.0326564285714286</v>
      </c>
      <c r="AB206" s="110">
        <v>2848630</v>
      </c>
      <c r="AC206" s="110">
        <v>4000000</v>
      </c>
      <c r="AD206" s="109">
        <v>0.7121575</v>
      </c>
      <c r="AE206" s="110">
        <v>5057335</v>
      </c>
      <c r="AF206" s="110">
        <v>3800000</v>
      </c>
      <c r="AG206" s="109">
        <v>1.3308776315789475</v>
      </c>
      <c r="AH206" s="110">
        <v>2507165</v>
      </c>
      <c r="AI206" s="110">
        <v>3900000</v>
      </c>
      <c r="AJ206" s="109">
        <v>0.64286282051282051</v>
      </c>
      <c r="AK206" s="110">
        <v>4186190</v>
      </c>
      <c r="AL206" s="110">
        <v>4000000</v>
      </c>
      <c r="AM206" s="109">
        <v>1.0465475</v>
      </c>
      <c r="AN206" s="110">
        <v>0</v>
      </c>
      <c r="AO206" s="110">
        <v>3750000</v>
      </c>
      <c r="AP206" s="109">
        <v>0</v>
      </c>
      <c r="AQ206" s="110">
        <v>2136540</v>
      </c>
      <c r="AR206" s="110">
        <v>321428</v>
      </c>
      <c r="AS206" s="109">
        <v>6.6470251502669342</v>
      </c>
      <c r="AT206" s="110">
        <v>2372075</v>
      </c>
      <c r="AU206" s="110">
        <v>800000</v>
      </c>
      <c r="AV206" s="109">
        <v>2.9650937499999999</v>
      </c>
      <c r="AW206" s="111">
        <v>2211310</v>
      </c>
      <c r="AX206" s="111">
        <v>2000000</v>
      </c>
      <c r="AY206" s="112">
        <v>1.1056550000000001</v>
      </c>
      <c r="AZ206" s="111">
        <v>0</v>
      </c>
      <c r="BA206" s="111">
        <v>2000000</v>
      </c>
      <c r="BB206" s="112">
        <f t="shared" si="42"/>
        <v>0</v>
      </c>
      <c r="BC206" s="92">
        <f>VLOOKUP(C206,'[1]PM SELL-OUT JUNE 202 SUMMARY'!$D$9:$H$519,4,FALSE)</f>
        <v>1632690</v>
      </c>
      <c r="BD206" s="92">
        <f>VLOOKUP(C206,'[1]PM SELL-OUT JUNE 202 SUMMARY'!$D$9:$H$519,5,FALSE)</f>
        <v>2000000</v>
      </c>
      <c r="BE206" s="93">
        <f t="shared" si="51"/>
        <v>0.81634499999999999</v>
      </c>
      <c r="BF206" s="113">
        <f t="shared" si="43"/>
        <v>4583385</v>
      </c>
      <c r="BG206" s="114">
        <f t="shared" si="44"/>
        <v>1527795</v>
      </c>
      <c r="BH206" s="115">
        <f t="shared" si="45"/>
        <v>10906115</v>
      </c>
      <c r="BI206" s="110">
        <f t="shared" si="46"/>
        <v>1817685.8333333333</v>
      </c>
      <c r="BJ206" s="115"/>
      <c r="BK206" s="110"/>
      <c r="BL206" s="117">
        <f t="shared" si="47"/>
        <v>3292433.0408408046</v>
      </c>
      <c r="BM206" s="118">
        <v>1900000</v>
      </c>
      <c r="BN206" s="119"/>
      <c r="BO206" s="127">
        <v>2711040</v>
      </c>
      <c r="BP206" s="182">
        <f t="shared" si="50"/>
        <v>6.088523717605366E-2</v>
      </c>
      <c r="BQ206" s="161"/>
      <c r="BR206" s="123"/>
      <c r="BS206" s="124" t="e">
        <f t="shared" si="48"/>
        <v>#DIV/0!</v>
      </c>
      <c r="BT206" s="165">
        <f t="shared" si="49"/>
        <v>2337238.4685435342</v>
      </c>
    </row>
    <row r="207" spans="1:72" s="125" customFormat="1">
      <c r="A207" s="126"/>
      <c r="B207" s="105"/>
      <c r="C207" s="106" t="s">
        <v>256</v>
      </c>
      <c r="D207" s="110"/>
      <c r="E207" s="110"/>
      <c r="F207" s="109"/>
      <c r="G207" s="110"/>
      <c r="H207" s="110"/>
      <c r="I207" s="109"/>
      <c r="J207" s="110"/>
      <c r="K207" s="110"/>
      <c r="L207" s="109"/>
      <c r="M207" s="110"/>
      <c r="N207" s="110"/>
      <c r="O207" s="109"/>
      <c r="P207" s="110"/>
      <c r="Q207" s="110"/>
      <c r="R207" s="109"/>
      <c r="S207" s="110"/>
      <c r="T207" s="110"/>
      <c r="U207" s="109"/>
      <c r="V207" s="110"/>
      <c r="W207" s="110"/>
      <c r="X207" s="109"/>
      <c r="Y207" s="110"/>
      <c r="Z207" s="110"/>
      <c r="AA207" s="109"/>
      <c r="AB207" s="110"/>
      <c r="AC207" s="110"/>
      <c r="AD207" s="109"/>
      <c r="AE207" s="110"/>
      <c r="AF207" s="110"/>
      <c r="AG207" s="109"/>
      <c r="AH207" s="110"/>
      <c r="AI207" s="110"/>
      <c r="AJ207" s="109"/>
      <c r="AK207" s="110"/>
      <c r="AL207" s="110"/>
      <c r="AM207" s="109"/>
      <c r="AN207" s="110"/>
      <c r="AO207" s="110"/>
      <c r="AP207" s="109"/>
      <c r="AQ207" s="110"/>
      <c r="AR207" s="110"/>
      <c r="AS207" s="109"/>
      <c r="AT207" s="110"/>
      <c r="AU207" s="110"/>
      <c r="AV207" s="109"/>
      <c r="AW207" s="111">
        <v>1267655</v>
      </c>
      <c r="AX207" s="111">
        <v>420000</v>
      </c>
      <c r="AY207" s="112">
        <v>3.0182261904761907</v>
      </c>
      <c r="AZ207" s="111">
        <v>2018140</v>
      </c>
      <c r="BA207" s="111">
        <v>600000</v>
      </c>
      <c r="BB207" s="112">
        <f t="shared" si="42"/>
        <v>3.3635666666666668</v>
      </c>
      <c r="BC207" s="92">
        <f>VLOOKUP(C207,'[1]PM SELL-OUT JUNE 202 SUMMARY'!$D$9:$H$519,4,FALSE)</f>
        <v>222270</v>
      </c>
      <c r="BD207" s="92">
        <f>VLOOKUP(C207,'[1]PM SELL-OUT JUNE 202 SUMMARY'!$D$9:$H$519,5,FALSE)</f>
        <v>900000</v>
      </c>
      <c r="BE207" s="93">
        <f t="shared" si="51"/>
        <v>0.24696666666666667</v>
      </c>
      <c r="BF207" s="113">
        <f t="shared" si="43"/>
        <v>3285795</v>
      </c>
      <c r="BG207" s="114">
        <f t="shared" si="44"/>
        <v>1095265</v>
      </c>
      <c r="BH207" s="115">
        <f t="shared" si="45"/>
        <v>3285795</v>
      </c>
      <c r="BI207" s="110">
        <f t="shared" si="46"/>
        <v>547632.5</v>
      </c>
      <c r="BJ207" s="115"/>
      <c r="BK207" s="110"/>
      <c r="BL207" s="117"/>
      <c r="BM207" s="118"/>
      <c r="BN207" s="119"/>
      <c r="BO207" s="127"/>
      <c r="BP207" s="182"/>
      <c r="BQ207" s="161"/>
      <c r="BR207" s="123"/>
      <c r="BS207" s="124" t="e">
        <f t="shared" si="48"/>
        <v>#DIV/0!</v>
      </c>
      <c r="BT207" s="165">
        <f t="shared" si="49"/>
        <v>821448.75</v>
      </c>
    </row>
    <row r="208" spans="1:72" s="125" customFormat="1">
      <c r="A208" s="126" t="s">
        <v>66</v>
      </c>
      <c r="B208" s="105" t="s">
        <v>239</v>
      </c>
      <c r="C208" s="106" t="s">
        <v>257</v>
      </c>
      <c r="D208" s="110"/>
      <c r="E208" s="110"/>
      <c r="F208" s="109"/>
      <c r="G208" s="110">
        <v>8177155</v>
      </c>
      <c r="H208" s="110">
        <v>6000000</v>
      </c>
      <c r="I208" s="109">
        <v>1.3628591666666667</v>
      </c>
      <c r="J208" s="110">
        <v>6196755</v>
      </c>
      <c r="K208" s="110">
        <v>6000000</v>
      </c>
      <c r="L208" s="109">
        <v>1.0327925</v>
      </c>
      <c r="M208" s="110">
        <v>10567825</v>
      </c>
      <c r="N208" s="110">
        <v>7300000</v>
      </c>
      <c r="O208" s="109">
        <v>1.4476472602739725</v>
      </c>
      <c r="P208" s="110">
        <v>10351020</v>
      </c>
      <c r="Q208" s="110">
        <v>7300000</v>
      </c>
      <c r="R208" s="109">
        <v>1.4179479452054795</v>
      </c>
      <c r="S208" s="110">
        <v>10000935</v>
      </c>
      <c r="T208" s="110">
        <v>7400000</v>
      </c>
      <c r="U208" s="109">
        <v>1.3514777027027027</v>
      </c>
      <c r="V208" s="110">
        <v>1612320</v>
      </c>
      <c r="W208" s="110">
        <v>7200000</v>
      </c>
      <c r="X208" s="109">
        <v>0.22393333333333335</v>
      </c>
      <c r="Y208" s="110">
        <v>9774810</v>
      </c>
      <c r="Z208" s="110">
        <v>7200000</v>
      </c>
      <c r="AA208" s="109">
        <v>1.3576125000000001</v>
      </c>
      <c r="AB208" s="110">
        <v>1540035</v>
      </c>
      <c r="AC208" s="110">
        <v>7100000</v>
      </c>
      <c r="AD208" s="109">
        <v>0.21690633802816905</v>
      </c>
      <c r="AE208" s="110">
        <v>7476435</v>
      </c>
      <c r="AF208" s="110">
        <v>6900000</v>
      </c>
      <c r="AG208" s="109">
        <v>1.0835413043478261</v>
      </c>
      <c r="AH208" s="110">
        <v>7171205</v>
      </c>
      <c r="AI208" s="110">
        <v>6900000</v>
      </c>
      <c r="AJ208" s="109">
        <v>1.039305072463768</v>
      </c>
      <c r="AK208" s="110">
        <v>4265475</v>
      </c>
      <c r="AL208" s="110">
        <v>4000000</v>
      </c>
      <c r="AM208" s="109">
        <v>1.0663687500000001</v>
      </c>
      <c r="AN208" s="110">
        <v>4467690</v>
      </c>
      <c r="AO208" s="110">
        <v>6500000</v>
      </c>
      <c r="AP208" s="109">
        <v>0.68733692307692307</v>
      </c>
      <c r="AQ208" s="110">
        <v>4569860</v>
      </c>
      <c r="AR208" s="110">
        <v>6500000</v>
      </c>
      <c r="AS208" s="109">
        <v>0.70305538461538464</v>
      </c>
      <c r="AT208" s="110">
        <v>7335840</v>
      </c>
      <c r="AU208" s="110">
        <v>6500000</v>
      </c>
      <c r="AV208" s="109">
        <v>1.1285907692307693</v>
      </c>
      <c r="AW208" s="111">
        <v>9147885</v>
      </c>
      <c r="AX208" s="111">
        <v>6500000</v>
      </c>
      <c r="AY208" s="112">
        <v>1.407366923076923</v>
      </c>
      <c r="AZ208" s="111">
        <v>9672595</v>
      </c>
      <c r="BA208" s="111">
        <v>6500000</v>
      </c>
      <c r="BB208" s="112">
        <f t="shared" si="42"/>
        <v>1.4880915384615385</v>
      </c>
      <c r="BC208" s="92">
        <f>VLOOKUP(C208,'[1]PM SELL-OUT JUNE 202 SUMMARY'!$D$9:$H$519,4,FALSE)</f>
        <v>7772270</v>
      </c>
      <c r="BD208" s="92">
        <f>VLOOKUP(C208,'[1]PM SELL-OUT JUNE 202 SUMMARY'!$D$9:$H$519,5,FALSE)</f>
        <v>7000000</v>
      </c>
      <c r="BE208" s="93">
        <f t="shared" si="51"/>
        <v>1.1103242857142857</v>
      </c>
      <c r="BF208" s="113">
        <f t="shared" si="43"/>
        <v>26156320</v>
      </c>
      <c r="BG208" s="114">
        <f t="shared" si="44"/>
        <v>8718773.333333334</v>
      </c>
      <c r="BH208" s="115">
        <f t="shared" si="45"/>
        <v>39459345</v>
      </c>
      <c r="BI208" s="110">
        <f t="shared" si="46"/>
        <v>6576557.5</v>
      </c>
      <c r="BJ208" s="115"/>
      <c r="BK208" s="110"/>
      <c r="BL208" s="117">
        <f t="shared" si="47"/>
        <v>1958088.2762365902</v>
      </c>
      <c r="BM208" s="118">
        <v>7000000</v>
      </c>
      <c r="BN208" s="119"/>
      <c r="BO208" s="127">
        <v>1612320</v>
      </c>
      <c r="BP208" s="182">
        <f t="shared" si="50"/>
        <v>3.6209899375772701E-2</v>
      </c>
      <c r="BQ208" s="161"/>
      <c r="BR208" s="123"/>
      <c r="BS208" s="124" t="e">
        <f t="shared" si="48"/>
        <v>#DIV/0!</v>
      </c>
      <c r="BT208" s="165">
        <f t="shared" si="49"/>
        <v>4716434.7773924815</v>
      </c>
    </row>
    <row r="209" spans="1:72" s="125" customFormat="1">
      <c r="A209" s="105" t="s">
        <v>66</v>
      </c>
      <c r="B209" s="105" t="s">
        <v>239</v>
      </c>
      <c r="C209" s="106" t="s">
        <v>258</v>
      </c>
      <c r="D209" s="107">
        <v>1123040</v>
      </c>
      <c r="E209" s="107">
        <v>900000</v>
      </c>
      <c r="F209" s="108"/>
      <c r="G209" s="107">
        <v>799180</v>
      </c>
      <c r="H209" s="107">
        <v>1200000</v>
      </c>
      <c r="I209" s="108">
        <v>0.66598333333333337</v>
      </c>
      <c r="J209" s="107">
        <v>1604570</v>
      </c>
      <c r="K209" s="107">
        <v>1150000</v>
      </c>
      <c r="L209" s="108">
        <v>1.3952782608695653</v>
      </c>
      <c r="M209" s="107">
        <v>2110445</v>
      </c>
      <c r="N209" s="107">
        <v>1500000</v>
      </c>
      <c r="O209" s="109">
        <v>1.4069633333333333</v>
      </c>
      <c r="P209" s="110">
        <v>3068335</v>
      </c>
      <c r="Q209" s="110">
        <v>1500000</v>
      </c>
      <c r="R209" s="109">
        <v>2.0455566666666667</v>
      </c>
      <c r="S209" s="110">
        <v>1814900</v>
      </c>
      <c r="T209" s="110">
        <v>1600000</v>
      </c>
      <c r="U209" s="109">
        <v>1.1343125000000001</v>
      </c>
      <c r="V209" s="110">
        <v>1177190</v>
      </c>
      <c r="W209" s="110">
        <v>1400000</v>
      </c>
      <c r="X209" s="109">
        <v>0.8408500000000001</v>
      </c>
      <c r="Y209" s="110">
        <v>1554675</v>
      </c>
      <c r="Z209" s="110">
        <v>1400000</v>
      </c>
      <c r="AA209" s="109">
        <v>1.1104821428571428</v>
      </c>
      <c r="AB209" s="110">
        <v>1936275</v>
      </c>
      <c r="AC209" s="110">
        <v>1400000</v>
      </c>
      <c r="AD209" s="109">
        <v>1.3830535714285714</v>
      </c>
      <c r="AE209" s="110">
        <v>1765335</v>
      </c>
      <c r="AF209" s="110">
        <v>1400000</v>
      </c>
      <c r="AG209" s="109">
        <v>1.2609535714285713</v>
      </c>
      <c r="AH209" s="110">
        <v>1513410</v>
      </c>
      <c r="AI209" s="110">
        <v>1550000</v>
      </c>
      <c r="AJ209" s="109">
        <v>0.9763935483870968</v>
      </c>
      <c r="AK209" s="110">
        <v>631425</v>
      </c>
      <c r="AL209" s="110">
        <v>1700000</v>
      </c>
      <c r="AM209" s="109">
        <v>0.3714264705882353</v>
      </c>
      <c r="AN209" s="110">
        <v>1728865</v>
      </c>
      <c r="AO209" s="110">
        <v>1600000</v>
      </c>
      <c r="AP209" s="109">
        <v>1.080540625</v>
      </c>
      <c r="AQ209" s="110">
        <v>1098650</v>
      </c>
      <c r="AR209" s="110">
        <v>1500000</v>
      </c>
      <c r="AS209" s="109">
        <v>0.73243333333333338</v>
      </c>
      <c r="AT209" s="110">
        <v>1647330</v>
      </c>
      <c r="AU209" s="110">
        <v>1500000</v>
      </c>
      <c r="AV209" s="109">
        <v>1.09822</v>
      </c>
      <c r="AW209" s="111">
        <v>2158455</v>
      </c>
      <c r="AX209" s="111">
        <v>1600000</v>
      </c>
      <c r="AY209" s="112">
        <v>1.349034375</v>
      </c>
      <c r="AZ209" s="111">
        <v>2264475</v>
      </c>
      <c r="BA209" s="111">
        <v>1600000</v>
      </c>
      <c r="BB209" s="112">
        <f t="shared" si="42"/>
        <v>1.4152968749999999</v>
      </c>
      <c r="BC209" s="92">
        <f>VLOOKUP(C209,'[1]PM SELL-OUT JUNE 202 SUMMARY'!$D$9:$H$519,4,FALSE)</f>
        <v>2727945</v>
      </c>
      <c r="BD209" s="92">
        <f>VLOOKUP(C209,'[1]PM SELL-OUT JUNE 202 SUMMARY'!$D$9:$H$519,5,FALSE)</f>
        <v>1900000</v>
      </c>
      <c r="BE209" s="93">
        <f t="shared" si="51"/>
        <v>1.4357605263157895</v>
      </c>
      <c r="BF209" s="113">
        <f t="shared" si="43"/>
        <v>6070260</v>
      </c>
      <c r="BG209" s="114">
        <f t="shared" si="44"/>
        <v>2023420</v>
      </c>
      <c r="BH209" s="115">
        <f t="shared" si="45"/>
        <v>9529200</v>
      </c>
      <c r="BI209" s="110">
        <f t="shared" si="46"/>
        <v>1588200</v>
      </c>
      <c r="BJ209" s="116"/>
      <c r="BK209" s="107"/>
      <c r="BL209" s="117">
        <f t="shared" si="47"/>
        <v>1429642.9603943087</v>
      </c>
      <c r="BM209" s="118">
        <v>1900000</v>
      </c>
      <c r="BN209" s="119"/>
      <c r="BO209" s="120">
        <v>1177190</v>
      </c>
      <c r="BP209" s="182">
        <f t="shared" si="50"/>
        <v>2.6437637346287256E-2</v>
      </c>
      <c r="BQ209" s="161"/>
      <c r="BR209" s="123"/>
      <c r="BS209" s="124" t="e">
        <f t="shared" si="48"/>
        <v>#DIV/0!</v>
      </c>
      <c r="BT209" s="165">
        <f t="shared" si="49"/>
        <v>1554613.2400985772</v>
      </c>
    </row>
    <row r="210" spans="1:72" s="128" customFormat="1">
      <c r="A210" s="126" t="s">
        <v>66</v>
      </c>
      <c r="B210" s="105" t="s">
        <v>239</v>
      </c>
      <c r="C210" s="162" t="s">
        <v>259</v>
      </c>
      <c r="D210" s="110">
        <v>1945715</v>
      </c>
      <c r="E210" s="110">
        <v>1900000</v>
      </c>
      <c r="F210" s="109"/>
      <c r="G210" s="110">
        <v>2060745</v>
      </c>
      <c r="H210" s="110">
        <v>2000000</v>
      </c>
      <c r="I210" s="109">
        <v>1.0303724999999999</v>
      </c>
      <c r="J210" s="110">
        <v>2017060</v>
      </c>
      <c r="K210" s="110">
        <v>2000000</v>
      </c>
      <c r="L210" s="109">
        <v>1.0085299999999999</v>
      </c>
      <c r="M210" s="110">
        <v>3517225</v>
      </c>
      <c r="N210" s="110">
        <v>2100000</v>
      </c>
      <c r="O210" s="109">
        <v>1.6748690476190475</v>
      </c>
      <c r="P210" s="110">
        <v>2957515</v>
      </c>
      <c r="Q210" s="110">
        <v>2100000</v>
      </c>
      <c r="R210" s="109">
        <v>1.4083404761904761</v>
      </c>
      <c r="S210" s="110">
        <v>2013170</v>
      </c>
      <c r="T210" s="110">
        <v>2000000</v>
      </c>
      <c r="U210" s="109">
        <v>1.0065850000000001</v>
      </c>
      <c r="V210" s="110">
        <v>1904965</v>
      </c>
      <c r="W210" s="110">
        <v>1850000</v>
      </c>
      <c r="X210" s="109">
        <v>1.0297108108108108</v>
      </c>
      <c r="Y210" s="110">
        <v>2485805</v>
      </c>
      <c r="Z210" s="110">
        <v>1850000</v>
      </c>
      <c r="AA210" s="109">
        <v>1.3436783783783783</v>
      </c>
      <c r="AB210" s="110">
        <v>1141180</v>
      </c>
      <c r="AC210" s="110">
        <v>1850000</v>
      </c>
      <c r="AD210" s="109">
        <v>0.61685405405405402</v>
      </c>
      <c r="AE210" s="110">
        <v>1103970</v>
      </c>
      <c r="AF210" s="110">
        <v>1750000</v>
      </c>
      <c r="AG210" s="109">
        <v>0.63084000000000007</v>
      </c>
      <c r="AH210" s="110">
        <v>1370125</v>
      </c>
      <c r="AI210" s="110">
        <v>1700000</v>
      </c>
      <c r="AJ210" s="109">
        <v>0.80595588235294113</v>
      </c>
      <c r="AK210" s="110">
        <v>2314425</v>
      </c>
      <c r="AL210" s="110">
        <v>1700000</v>
      </c>
      <c r="AM210" s="109">
        <v>1.3614264705882353</v>
      </c>
      <c r="AN210" s="110">
        <v>2154330</v>
      </c>
      <c r="AO210" s="110">
        <v>1600000</v>
      </c>
      <c r="AP210" s="109">
        <v>1.3464562499999999</v>
      </c>
      <c r="AQ210" s="110">
        <v>0</v>
      </c>
      <c r="AR210" s="110">
        <v>1600000</v>
      </c>
      <c r="AS210" s="109">
        <v>0</v>
      </c>
      <c r="AT210" s="110">
        <v>2268405</v>
      </c>
      <c r="AU210" s="110">
        <v>1600000</v>
      </c>
      <c r="AV210" s="109">
        <v>1.4177531249999999</v>
      </c>
      <c r="AW210" s="111">
        <v>2659365</v>
      </c>
      <c r="AX210" s="111">
        <v>2000000</v>
      </c>
      <c r="AY210" s="112">
        <v>1.3296825000000001</v>
      </c>
      <c r="AZ210" s="111">
        <v>2069110</v>
      </c>
      <c r="BA210" s="111">
        <v>2000000</v>
      </c>
      <c r="BB210" s="112">
        <f t="shared" si="42"/>
        <v>1.0345549999999999</v>
      </c>
      <c r="BC210" s="92">
        <f>VLOOKUP(C210,'[1]PM SELL-OUT JUNE 202 SUMMARY'!$D$9:$H$519,4,FALSE)</f>
        <v>2293780</v>
      </c>
      <c r="BD210" s="92">
        <f>VLOOKUP(C210,'[1]PM SELL-OUT JUNE 202 SUMMARY'!$D$9:$H$519,5,FALSE)</f>
        <v>2000000</v>
      </c>
      <c r="BE210" s="93">
        <f t="shared" si="51"/>
        <v>1.14689</v>
      </c>
      <c r="BF210" s="113">
        <f t="shared" si="43"/>
        <v>6996880</v>
      </c>
      <c r="BG210" s="114">
        <f t="shared" si="44"/>
        <v>2332293.3333333335</v>
      </c>
      <c r="BH210" s="115">
        <f t="shared" si="45"/>
        <v>11465635</v>
      </c>
      <c r="BI210" s="110">
        <f t="shared" si="46"/>
        <v>1910939.1666666667</v>
      </c>
      <c r="BJ210" s="148"/>
      <c r="BK210" s="149"/>
      <c r="BL210" s="117">
        <f t="shared" si="47"/>
        <v>2313492.1313021211</v>
      </c>
      <c r="BM210" s="118">
        <v>2000000</v>
      </c>
      <c r="BN210" s="119"/>
      <c r="BO210" s="127">
        <v>1904965</v>
      </c>
      <c r="BP210" s="182">
        <f t="shared" si="50"/>
        <v>4.2782196440141439E-2</v>
      </c>
      <c r="BQ210" s="161"/>
      <c r="BR210" s="123"/>
      <c r="BS210" s="124" t="e">
        <f t="shared" si="48"/>
        <v>#DIV/0!</v>
      </c>
      <c r="BT210" s="165">
        <f t="shared" si="49"/>
        <v>2115422.4078255305</v>
      </c>
    </row>
    <row r="211" spans="1:72" s="128" customFormat="1">
      <c r="A211" s="126"/>
      <c r="B211" s="105"/>
      <c r="C211" s="162"/>
      <c r="D211" s="110"/>
      <c r="E211" s="110"/>
      <c r="F211" s="109"/>
      <c r="G211" s="110"/>
      <c r="H211" s="110"/>
      <c r="I211" s="109"/>
      <c r="J211" s="107">
        <v>53503440</v>
      </c>
      <c r="K211" s="110"/>
      <c r="L211" s="109"/>
      <c r="M211" s="107">
        <v>89621381</v>
      </c>
      <c r="N211" s="107">
        <v>66526668</v>
      </c>
      <c r="O211" s="109"/>
      <c r="P211" s="107">
        <v>94048335</v>
      </c>
      <c r="Q211" s="107">
        <v>66619677</v>
      </c>
      <c r="R211" s="108">
        <v>1.4117200688319158</v>
      </c>
      <c r="S211" s="107">
        <v>73343635</v>
      </c>
      <c r="T211" s="107">
        <v>63950000</v>
      </c>
      <c r="U211" s="109">
        <v>1.1468903049257233</v>
      </c>
      <c r="V211" s="107">
        <v>44527050</v>
      </c>
      <c r="W211" s="107">
        <v>60000000</v>
      </c>
      <c r="X211" s="108">
        <v>0.7421175000000001</v>
      </c>
      <c r="Y211" s="107">
        <v>63920632</v>
      </c>
      <c r="Z211" s="107">
        <v>58750000</v>
      </c>
      <c r="AA211" s="108">
        <v>1.0880107574468085</v>
      </c>
      <c r="AB211" s="107">
        <v>43039195</v>
      </c>
      <c r="AC211" s="107">
        <v>58650000</v>
      </c>
      <c r="AD211" s="109">
        <v>0.73383111679454394</v>
      </c>
      <c r="AE211" s="107">
        <v>53663430</v>
      </c>
      <c r="AF211" s="107">
        <v>54450000</v>
      </c>
      <c r="AG211" s="109">
        <v>0.98555426997245155</v>
      </c>
      <c r="AH211" s="107">
        <v>46645980</v>
      </c>
      <c r="AI211" s="107">
        <v>55650000</v>
      </c>
      <c r="AJ211" s="109">
        <v>0.8382026954177898</v>
      </c>
      <c r="AK211" s="107">
        <v>44209950</v>
      </c>
      <c r="AL211" s="107">
        <v>52050000</v>
      </c>
      <c r="AM211" s="109">
        <v>0.84937463976945271</v>
      </c>
      <c r="AN211" s="107">
        <v>39132870</v>
      </c>
      <c r="AO211" s="107">
        <v>53000000</v>
      </c>
      <c r="AP211" s="109">
        <v>0.73835603773584901</v>
      </c>
      <c r="AQ211" s="151">
        <v>59296350</v>
      </c>
      <c r="AR211" s="151">
        <v>48072320</v>
      </c>
      <c r="AS211" s="180">
        <v>1.2334821785176999</v>
      </c>
      <c r="AT211" s="110"/>
      <c r="AU211" s="110"/>
      <c r="AV211" s="109" t="e">
        <v>#DIV/0!</v>
      </c>
      <c r="AW211" s="152">
        <v>73000345</v>
      </c>
      <c r="AX211" s="152">
        <v>49950000</v>
      </c>
      <c r="AY211" s="112">
        <v>1.4614683683683685</v>
      </c>
      <c r="AZ211" s="152">
        <v>57523295</v>
      </c>
      <c r="BA211" s="152">
        <v>45109990</v>
      </c>
      <c r="BB211" s="153">
        <f t="shared" si="42"/>
        <v>1.2751786245131067</v>
      </c>
      <c r="BC211" s="92" t="e">
        <f>VLOOKUP(C211,'[1]PM SELL-OUT JUNE 202 SUMMARY'!$D$9:$H$519,4,FALSE)</f>
        <v>#N/A</v>
      </c>
      <c r="BD211" s="92" t="e">
        <f>VLOOKUP(C211,'[1]PM SELL-OUT JUNE 202 SUMMARY'!$D$9:$H$519,5,FALSE)</f>
        <v>#N/A</v>
      </c>
      <c r="BE211" s="93" t="e">
        <f t="shared" si="51"/>
        <v>#N/A</v>
      </c>
      <c r="BF211" s="151">
        <f>SUM(BF191:BF210)</f>
        <v>190063045</v>
      </c>
      <c r="BG211" s="151">
        <f>SUM(BG191:BG210)</f>
        <v>63354348.333333336</v>
      </c>
      <c r="BH211" s="107">
        <f>SUM(BH191:BH210)</f>
        <v>332702215</v>
      </c>
      <c r="BI211" s="107">
        <f>SUM(BI191:BI210)</f>
        <v>55450369.166666664</v>
      </c>
      <c r="BJ211" s="169">
        <f>SUM('[2]2025 TARGET W GROUP'!$J$18:$J$20)</f>
        <v>40506403.399999999</v>
      </c>
      <c r="BK211" s="155">
        <f>BJ211*133.5%</f>
        <v>54076048.538999997</v>
      </c>
      <c r="BL211" s="107">
        <f>SUM(BL191:BL210)</f>
        <v>54076048.538999997</v>
      </c>
      <c r="BM211" s="118"/>
      <c r="BN211" s="119">
        <f>SUM(BM191:BM210)</f>
        <v>49214516</v>
      </c>
      <c r="BO211" s="107">
        <f>SUM(BO191:BO210)</f>
        <v>44527050</v>
      </c>
      <c r="BP211" s="108">
        <v>1</v>
      </c>
      <c r="BQ211" s="107"/>
      <c r="BR211" s="107"/>
      <c r="BS211" s="124" t="e">
        <f t="shared" si="48"/>
        <v>#DIV/0!</v>
      </c>
      <c r="BT211" s="165">
        <v>16</v>
      </c>
    </row>
    <row r="212" spans="1:72" s="128" customFormat="1">
      <c r="A212" s="126"/>
      <c r="B212" s="105"/>
      <c r="C212" s="162"/>
      <c r="D212" s="110"/>
      <c r="E212" s="110"/>
      <c r="F212" s="109"/>
      <c r="G212" s="110"/>
      <c r="H212" s="110"/>
      <c r="I212" s="109"/>
      <c r="J212" s="110"/>
      <c r="K212" s="110"/>
      <c r="L212" s="109"/>
      <c r="M212" s="110"/>
      <c r="N212" s="110"/>
      <c r="O212" s="109"/>
      <c r="P212" s="110"/>
      <c r="Q212" s="110"/>
      <c r="R212" s="109"/>
      <c r="S212" s="110"/>
      <c r="T212" s="110"/>
      <c r="U212" s="109"/>
      <c r="V212" s="110"/>
      <c r="W212" s="110"/>
      <c r="X212" s="109"/>
      <c r="Y212" s="110"/>
      <c r="Z212" s="110"/>
      <c r="AA212" s="109"/>
      <c r="AB212" s="110"/>
      <c r="AC212" s="110"/>
      <c r="AD212" s="109"/>
      <c r="AE212" s="110"/>
      <c r="AF212" s="110"/>
      <c r="AG212" s="109"/>
      <c r="AH212" s="110"/>
      <c r="AI212" s="110"/>
      <c r="AJ212" s="109"/>
      <c r="AK212" s="110"/>
      <c r="AL212" s="110"/>
      <c r="AM212" s="109"/>
      <c r="AN212" s="110"/>
      <c r="AO212" s="110"/>
      <c r="AP212" s="109"/>
      <c r="AQ212" s="110"/>
      <c r="AR212" s="110"/>
      <c r="AS212" s="109"/>
      <c r="AT212" s="110"/>
      <c r="AU212" s="110"/>
      <c r="AV212" s="109" t="e">
        <v>#DIV/0!</v>
      </c>
      <c r="AW212" s="111"/>
      <c r="AX212" s="111"/>
      <c r="AY212" s="112" t="e">
        <v>#DIV/0!</v>
      </c>
      <c r="AZ212" s="111"/>
      <c r="BA212" s="111"/>
      <c r="BB212" s="112"/>
      <c r="BC212" s="92" t="e">
        <f>VLOOKUP(C212,'[1]PM SELL-OUT JUNE 202 SUMMARY'!$D$9:$H$519,4,FALSE)</f>
        <v>#N/A</v>
      </c>
      <c r="BD212" s="92" t="e">
        <f>VLOOKUP(C212,'[1]PM SELL-OUT JUNE 202 SUMMARY'!$D$9:$H$519,5,FALSE)</f>
        <v>#N/A</v>
      </c>
      <c r="BE212" s="93" t="e">
        <f t="shared" si="51"/>
        <v>#N/A</v>
      </c>
      <c r="BF212" s="113"/>
      <c r="BG212" s="114"/>
      <c r="BH212" s="115"/>
      <c r="BI212" s="107"/>
      <c r="BJ212" s="115"/>
      <c r="BK212" s="110"/>
      <c r="BL212" s="117"/>
      <c r="BM212" s="118"/>
      <c r="BN212" s="119"/>
      <c r="BO212" s="127"/>
      <c r="BP212" s="121"/>
      <c r="BQ212" s="159"/>
      <c r="BR212" s="181"/>
      <c r="BS212" s="124"/>
    </row>
    <row r="213" spans="1:72" s="128" customFormat="1">
      <c r="A213" s="126"/>
      <c r="B213" s="105"/>
      <c r="C213" s="162"/>
      <c r="D213" s="110"/>
      <c r="E213" s="110"/>
      <c r="F213" s="109"/>
      <c r="G213" s="110"/>
      <c r="H213" s="110"/>
      <c r="I213" s="109"/>
      <c r="J213" s="110"/>
      <c r="K213" s="110"/>
      <c r="L213" s="109"/>
      <c r="M213" s="110"/>
      <c r="N213" s="110"/>
      <c r="O213" s="109"/>
      <c r="P213" s="110"/>
      <c r="Q213" s="110"/>
      <c r="R213" s="109"/>
      <c r="S213" s="110"/>
      <c r="T213" s="110"/>
      <c r="U213" s="109"/>
      <c r="V213" s="110"/>
      <c r="W213" s="110"/>
      <c r="X213" s="109"/>
      <c r="Y213" s="110"/>
      <c r="Z213" s="110"/>
      <c r="AA213" s="109"/>
      <c r="AB213" s="110"/>
      <c r="AC213" s="110"/>
      <c r="AD213" s="109"/>
      <c r="AE213" s="110"/>
      <c r="AF213" s="110"/>
      <c r="AG213" s="109"/>
      <c r="AH213" s="110"/>
      <c r="AI213" s="110"/>
      <c r="AJ213" s="109"/>
      <c r="AK213" s="110"/>
      <c r="AL213" s="110"/>
      <c r="AM213" s="109"/>
      <c r="AN213" s="110"/>
      <c r="AO213" s="110"/>
      <c r="AP213" s="109"/>
      <c r="AQ213" s="110"/>
      <c r="AR213" s="110"/>
      <c r="AS213" s="109"/>
      <c r="AT213" s="110"/>
      <c r="AU213" s="110"/>
      <c r="AV213" s="109" t="e">
        <v>#DIV/0!</v>
      </c>
      <c r="AW213" s="111"/>
      <c r="AX213" s="111"/>
      <c r="AY213" s="112" t="e">
        <v>#DIV/0!</v>
      </c>
      <c r="AZ213" s="111"/>
      <c r="BA213" s="111"/>
      <c r="BB213" s="112"/>
      <c r="BC213" s="92" t="e">
        <f>VLOOKUP(C213,'[1]PM SELL-OUT JUNE 202 SUMMARY'!$D$9:$H$519,4,FALSE)</f>
        <v>#N/A</v>
      </c>
      <c r="BD213" s="92" t="e">
        <f>VLOOKUP(C213,'[1]PM SELL-OUT JUNE 202 SUMMARY'!$D$9:$H$519,5,FALSE)</f>
        <v>#N/A</v>
      </c>
      <c r="BE213" s="93" t="e">
        <f t="shared" si="51"/>
        <v>#N/A</v>
      </c>
      <c r="BF213" s="113"/>
      <c r="BG213" s="114"/>
      <c r="BH213" s="115"/>
      <c r="BI213" s="107"/>
      <c r="BJ213" s="115"/>
      <c r="BK213" s="110"/>
      <c r="BL213" s="117"/>
      <c r="BM213" s="118"/>
      <c r="BN213" s="119"/>
      <c r="BO213" s="127"/>
      <c r="BP213" s="121"/>
      <c r="BQ213" s="159"/>
      <c r="BR213" s="181"/>
      <c r="BS213" s="124"/>
    </row>
    <row r="214" spans="1:72" s="125" customFormat="1">
      <c r="A214" s="105" t="s">
        <v>91</v>
      </c>
      <c r="B214" s="105" t="s">
        <v>191</v>
      </c>
      <c r="C214" s="162" t="s">
        <v>260</v>
      </c>
      <c r="D214" s="107">
        <v>863470</v>
      </c>
      <c r="E214" s="107">
        <v>500000</v>
      </c>
      <c r="F214" s="108"/>
      <c r="G214" s="107">
        <v>469140</v>
      </c>
      <c r="H214" s="107">
        <v>500000</v>
      </c>
      <c r="I214" s="108">
        <v>0.93828000000000011</v>
      </c>
      <c r="J214" s="107">
        <v>450600</v>
      </c>
      <c r="K214" s="107">
        <v>500000</v>
      </c>
      <c r="L214" s="108">
        <v>0.9012</v>
      </c>
      <c r="M214" s="107">
        <v>1382645</v>
      </c>
      <c r="N214" s="107">
        <v>500000</v>
      </c>
      <c r="O214" s="109">
        <v>2.7652899999999998</v>
      </c>
      <c r="P214" s="110">
        <v>881125</v>
      </c>
      <c r="Q214" s="110">
        <v>700000</v>
      </c>
      <c r="R214" s="109">
        <v>1.25875</v>
      </c>
      <c r="S214" s="110">
        <v>388440</v>
      </c>
      <c r="T214" s="110">
        <v>600000</v>
      </c>
      <c r="U214" s="109">
        <v>0.64740000000000009</v>
      </c>
      <c r="V214" s="110">
        <v>111985</v>
      </c>
      <c r="W214" s="110">
        <v>500000</v>
      </c>
      <c r="X214" s="109">
        <v>0.22397000000000003</v>
      </c>
      <c r="Y214" s="110">
        <v>322130</v>
      </c>
      <c r="Z214" s="110">
        <v>500000</v>
      </c>
      <c r="AA214" s="109">
        <v>0.64426000000000017</v>
      </c>
      <c r="AB214" s="110">
        <v>668020</v>
      </c>
      <c r="AC214" s="110">
        <v>500000</v>
      </c>
      <c r="AD214" s="109">
        <v>1.3360399999999999</v>
      </c>
      <c r="AE214" s="110">
        <v>457030</v>
      </c>
      <c r="AF214" s="110">
        <v>500000</v>
      </c>
      <c r="AG214" s="109">
        <v>0.91406000000000009</v>
      </c>
      <c r="AH214" s="110">
        <v>298545</v>
      </c>
      <c r="AI214" s="110">
        <v>600000</v>
      </c>
      <c r="AJ214" s="109">
        <v>0.49757500000000005</v>
      </c>
      <c r="AK214" s="110">
        <v>273640</v>
      </c>
      <c r="AL214" s="110">
        <v>600000</v>
      </c>
      <c r="AM214" s="109">
        <v>0.45606666666666668</v>
      </c>
      <c r="AN214" s="110">
        <v>578305</v>
      </c>
      <c r="AO214" s="110">
        <v>600000</v>
      </c>
      <c r="AP214" s="109">
        <v>0.96384166666666671</v>
      </c>
      <c r="AQ214" s="110">
        <v>129665</v>
      </c>
      <c r="AR214" s="110">
        <v>600000</v>
      </c>
      <c r="AS214" s="109">
        <v>0.21610833333333335</v>
      </c>
      <c r="AT214" s="110">
        <v>199045</v>
      </c>
      <c r="AU214" s="110">
        <v>600000</v>
      </c>
      <c r="AV214" s="109">
        <v>0.33174166666666666</v>
      </c>
      <c r="AW214" s="111">
        <v>424005</v>
      </c>
      <c r="AX214" s="111">
        <v>600000</v>
      </c>
      <c r="AY214" s="112">
        <v>0.70667500000000005</v>
      </c>
      <c r="AZ214" s="111">
        <v>498110</v>
      </c>
      <c r="BA214" s="111">
        <v>600000</v>
      </c>
      <c r="BB214" s="112">
        <f t="shared" si="42"/>
        <v>0.83018333333333338</v>
      </c>
      <c r="BC214" s="92">
        <f>VLOOKUP(C214,'[1]PM SELL-OUT JUNE 202 SUMMARY'!$D$9:$H$519,4,FALSE)</f>
        <v>891125</v>
      </c>
      <c r="BD214" s="92">
        <f>VLOOKUP(C214,'[1]PM SELL-OUT JUNE 202 SUMMARY'!$D$9:$H$519,5,FALSE)</f>
        <v>550000</v>
      </c>
      <c r="BE214" s="93">
        <f t="shared" si="51"/>
        <v>1.6202272727272726</v>
      </c>
      <c r="BF214" s="113">
        <f t="shared" ref="BF214:BF216" si="52">AW214+AT214+AZ214</f>
        <v>1121160</v>
      </c>
      <c r="BG214" s="114">
        <f t="shared" ref="BG214:BG216" si="53">BF214/3</f>
        <v>373720</v>
      </c>
      <c r="BH214" s="115">
        <f t="shared" ref="BH214:BH216" si="54">SUM(AQ214+AT214+AW214+AZ214+AK214+AN214)</f>
        <v>2102770</v>
      </c>
      <c r="BI214" s="110">
        <f t="shared" ref="BI214:BI216" si="55">BH214/6</f>
        <v>350461.66666666669</v>
      </c>
      <c r="BJ214" s="116"/>
      <c r="BK214" s="107"/>
      <c r="BL214" s="117">
        <f>BK$217*BP214</f>
        <v>111832.71062169212</v>
      </c>
      <c r="BM214" s="118">
        <v>550000</v>
      </c>
      <c r="BN214" s="119"/>
      <c r="BO214" s="120">
        <v>111985</v>
      </c>
      <c r="BP214" s="182">
        <f>BO214/BO$217</f>
        <v>4.1050972341868434E-2</v>
      </c>
      <c r="BQ214" s="159"/>
      <c r="BR214" s="181"/>
      <c r="BS214" s="124" t="e">
        <f t="shared" ref="BS214:BS217" si="56">BQ214/BR214</f>
        <v>#DIV/0!</v>
      </c>
      <c r="BT214" s="165">
        <f t="shared" ref="BT214:BT216" si="57">AVERAGE(BG214,BI214,BL214,BO214)</f>
        <v>236999.84432208972</v>
      </c>
    </row>
    <row r="215" spans="1:72" s="125" customFormat="1">
      <c r="A215" s="105" t="s">
        <v>91</v>
      </c>
      <c r="B215" s="105"/>
      <c r="C215" s="162" t="s">
        <v>261</v>
      </c>
      <c r="D215" s="107">
        <v>0</v>
      </c>
      <c r="E215" s="107">
        <v>167741</v>
      </c>
      <c r="F215" s="108"/>
      <c r="G215" s="107">
        <v>128575</v>
      </c>
      <c r="H215" s="107">
        <v>500000</v>
      </c>
      <c r="I215" s="108">
        <v>0.25715000000000005</v>
      </c>
      <c r="J215" s="107">
        <v>13499</v>
      </c>
      <c r="K215" s="107">
        <v>500000</v>
      </c>
      <c r="L215" s="108">
        <v>2.6998000000000001E-2</v>
      </c>
      <c r="M215" s="107">
        <v>547736</v>
      </c>
      <c r="N215" s="107">
        <v>500000</v>
      </c>
      <c r="O215" s="109">
        <v>1.095472</v>
      </c>
      <c r="P215" s="110">
        <v>656420</v>
      </c>
      <c r="Q215" s="110">
        <v>500000</v>
      </c>
      <c r="R215" s="109">
        <v>1.31284</v>
      </c>
      <c r="S215" s="110">
        <v>282655</v>
      </c>
      <c r="T215" s="110">
        <v>500000</v>
      </c>
      <c r="U215" s="109">
        <v>0.56531000000000009</v>
      </c>
      <c r="V215" s="110">
        <v>0</v>
      </c>
      <c r="W215" s="110">
        <v>500000</v>
      </c>
      <c r="X215" s="109">
        <v>0</v>
      </c>
      <c r="Y215" s="110">
        <v>308960</v>
      </c>
      <c r="Z215" s="110">
        <v>500000</v>
      </c>
      <c r="AA215" s="109">
        <v>0.61792000000000002</v>
      </c>
      <c r="AB215" s="110">
        <v>0</v>
      </c>
      <c r="AC215" s="110">
        <v>500000</v>
      </c>
      <c r="AD215" s="109">
        <v>0</v>
      </c>
      <c r="AE215" s="110">
        <v>0</v>
      </c>
      <c r="AF215" s="110">
        <v>64516</v>
      </c>
      <c r="AG215" s="109">
        <v>0</v>
      </c>
      <c r="AH215" s="110">
        <v>281355</v>
      </c>
      <c r="AI215" s="110">
        <v>500000</v>
      </c>
      <c r="AJ215" s="109">
        <v>0.56271000000000004</v>
      </c>
      <c r="AK215" s="110">
        <v>136075</v>
      </c>
      <c r="AL215" s="110">
        <v>500000</v>
      </c>
      <c r="AM215" s="109">
        <v>0.27215</v>
      </c>
      <c r="AN215" s="110">
        <v>74885</v>
      </c>
      <c r="AO215" s="110">
        <v>550000</v>
      </c>
      <c r="AP215" s="109">
        <v>0.13615454545454544</v>
      </c>
      <c r="AQ215" s="110">
        <v>468940</v>
      </c>
      <c r="AR215" s="110">
        <v>550000</v>
      </c>
      <c r="AS215" s="109">
        <v>0.85261818181818183</v>
      </c>
      <c r="AT215" s="110">
        <v>209495</v>
      </c>
      <c r="AU215" s="110">
        <v>550000</v>
      </c>
      <c r="AV215" s="109">
        <v>0.38090000000000002</v>
      </c>
      <c r="AW215" s="111">
        <v>67085</v>
      </c>
      <c r="AX215" s="111">
        <v>550000</v>
      </c>
      <c r="AY215" s="112">
        <v>0.12197272727272727</v>
      </c>
      <c r="AZ215" s="111">
        <v>142265</v>
      </c>
      <c r="BA215" s="111">
        <v>550000</v>
      </c>
      <c r="BB215" s="112">
        <f t="shared" si="42"/>
        <v>0.25866363636363637</v>
      </c>
      <c r="BC215" s="92">
        <f>VLOOKUP(C215,'[1]PM SELL-OUT JUNE 202 SUMMARY'!$D$9:$H$519,4,FALSE)</f>
        <v>150570</v>
      </c>
      <c r="BD215" s="92">
        <f>VLOOKUP(C215,'[1]PM SELL-OUT JUNE 202 SUMMARY'!$D$9:$H$519,5,FALSE)</f>
        <v>550000</v>
      </c>
      <c r="BE215" s="93">
        <f t="shared" si="51"/>
        <v>0.27376363636363638</v>
      </c>
      <c r="BF215" s="113">
        <f t="shared" si="52"/>
        <v>418845</v>
      </c>
      <c r="BG215" s="114">
        <f t="shared" si="53"/>
        <v>139615</v>
      </c>
      <c r="BH215" s="115">
        <f t="shared" si="54"/>
        <v>1098745</v>
      </c>
      <c r="BI215" s="110">
        <f t="shared" si="55"/>
        <v>183124.16666666666</v>
      </c>
      <c r="BJ215" s="116"/>
      <c r="BK215" s="107"/>
      <c r="BL215" s="117">
        <f>BK$217*BP215</f>
        <v>0</v>
      </c>
      <c r="BM215" s="183"/>
      <c r="BN215" s="119"/>
      <c r="BO215" s="120">
        <v>0</v>
      </c>
      <c r="BP215" s="182">
        <f>BO215/BO$217</f>
        <v>0</v>
      </c>
      <c r="BQ215" s="159"/>
      <c r="BR215" s="181"/>
      <c r="BS215" s="124" t="e">
        <f t="shared" si="56"/>
        <v>#DIV/0!</v>
      </c>
      <c r="BT215" s="165">
        <f t="shared" si="57"/>
        <v>80684.791666666657</v>
      </c>
    </row>
    <row r="216" spans="1:72" s="128" customFormat="1">
      <c r="A216" s="126" t="s">
        <v>91</v>
      </c>
      <c r="B216" s="105" t="s">
        <v>191</v>
      </c>
      <c r="C216" s="106" t="s">
        <v>262</v>
      </c>
      <c r="D216" s="110">
        <v>2413200</v>
      </c>
      <c r="E216" s="110">
        <v>2000000</v>
      </c>
      <c r="F216" s="109"/>
      <c r="G216" s="110">
        <v>1352445</v>
      </c>
      <c r="H216" s="110">
        <v>1900000</v>
      </c>
      <c r="I216" s="109">
        <v>0.71181315789473698</v>
      </c>
      <c r="J216" s="110">
        <v>1726695</v>
      </c>
      <c r="K216" s="110">
        <v>1900000</v>
      </c>
      <c r="L216" s="109">
        <v>0.90878684210526328</v>
      </c>
      <c r="M216" s="110">
        <v>3218660</v>
      </c>
      <c r="N216" s="110">
        <v>2200000</v>
      </c>
      <c r="O216" s="109">
        <v>1.4630272727272726</v>
      </c>
      <c r="P216" s="110">
        <v>3653205</v>
      </c>
      <c r="Q216" s="110">
        <v>2200000</v>
      </c>
      <c r="R216" s="109">
        <v>1.6605477272727274</v>
      </c>
      <c r="S216" s="110">
        <v>1783760</v>
      </c>
      <c r="T216" s="110">
        <v>2100000</v>
      </c>
      <c r="U216" s="109">
        <v>0.84940952380952395</v>
      </c>
      <c r="V216" s="110">
        <v>2615965</v>
      </c>
      <c r="W216" s="110">
        <v>1800000</v>
      </c>
      <c r="X216" s="109">
        <v>1.4533138888888888</v>
      </c>
      <c r="Y216" s="110">
        <v>2536365</v>
      </c>
      <c r="Z216" s="110">
        <v>1700000</v>
      </c>
      <c r="AA216" s="109">
        <v>1.4919794117647058</v>
      </c>
      <c r="AB216" s="110">
        <v>3808215</v>
      </c>
      <c r="AC216" s="110">
        <v>1800000</v>
      </c>
      <c r="AD216" s="109">
        <v>2.115675</v>
      </c>
      <c r="AE216" s="110">
        <v>1970470</v>
      </c>
      <c r="AF216" s="110">
        <v>1800000</v>
      </c>
      <c r="AG216" s="109">
        <v>1.0947055555555556</v>
      </c>
      <c r="AH216" s="110">
        <v>1943115</v>
      </c>
      <c r="AI216" s="110">
        <v>2100000</v>
      </c>
      <c r="AJ216" s="109">
        <v>0.92529285714285736</v>
      </c>
      <c r="AK216" s="110">
        <v>1746435</v>
      </c>
      <c r="AL216" s="110">
        <v>2250000</v>
      </c>
      <c r="AM216" s="109">
        <v>0.77619333333333329</v>
      </c>
      <c r="AN216" s="110">
        <v>1334640</v>
      </c>
      <c r="AO216" s="110">
        <v>2200000</v>
      </c>
      <c r="AP216" s="109">
        <v>0.60665454545454545</v>
      </c>
      <c r="AQ216" s="110">
        <v>1226225</v>
      </c>
      <c r="AR216" s="110">
        <v>2000000</v>
      </c>
      <c r="AS216" s="109">
        <v>0.61311249999999995</v>
      </c>
      <c r="AT216" s="110">
        <v>1807348</v>
      </c>
      <c r="AU216" s="110">
        <v>2200000</v>
      </c>
      <c r="AV216" s="109">
        <v>0.82152181818181813</v>
      </c>
      <c r="AW216" s="111">
        <v>1570500</v>
      </c>
      <c r="AX216" s="111">
        <v>2200000</v>
      </c>
      <c r="AY216" s="112">
        <v>0.71386363636363637</v>
      </c>
      <c r="AZ216" s="111">
        <v>2139985</v>
      </c>
      <c r="BA216" s="111">
        <v>2200000</v>
      </c>
      <c r="BB216" s="112">
        <f t="shared" si="42"/>
        <v>0.97272045454545453</v>
      </c>
      <c r="BC216" s="92">
        <f>VLOOKUP(C216,'[1]PM SELL-OUT JUNE 202 SUMMARY'!$D$9:$H$519,4,FALSE)</f>
        <v>2259810</v>
      </c>
      <c r="BD216" s="92">
        <f>VLOOKUP(C216,'[1]PM SELL-OUT JUNE 202 SUMMARY'!$D$9:$H$519,5,FALSE)</f>
        <v>2000000</v>
      </c>
      <c r="BE216" s="93">
        <f t="shared" si="51"/>
        <v>1.1299049999999999</v>
      </c>
      <c r="BF216" s="113">
        <f t="shared" si="52"/>
        <v>5517833</v>
      </c>
      <c r="BG216" s="114">
        <f t="shared" si="53"/>
        <v>1839277.6666666667</v>
      </c>
      <c r="BH216" s="115">
        <f t="shared" si="54"/>
        <v>9825133</v>
      </c>
      <c r="BI216" s="110">
        <f t="shared" si="55"/>
        <v>1637522.1666666667</v>
      </c>
      <c r="BJ216" s="116"/>
      <c r="BK216" s="107"/>
      <c r="BL216" s="117">
        <f>BK$217*BP216</f>
        <v>2612407.5263783084</v>
      </c>
      <c r="BM216" s="118">
        <v>1900000</v>
      </c>
      <c r="BN216" s="119"/>
      <c r="BO216" s="120">
        <v>2615965</v>
      </c>
      <c r="BP216" s="182">
        <f>BO216/BO$217</f>
        <v>0.95894902765813161</v>
      </c>
      <c r="BQ216" s="159"/>
      <c r="BR216" s="181"/>
      <c r="BS216" s="124" t="e">
        <f t="shared" si="56"/>
        <v>#DIV/0!</v>
      </c>
      <c r="BT216" s="165">
        <f t="shared" si="57"/>
        <v>2176293.0899279104</v>
      </c>
    </row>
    <row r="217" spans="1:72" s="128" customFormat="1">
      <c r="A217" s="126"/>
      <c r="B217" s="105"/>
      <c r="C217" s="106"/>
      <c r="D217" s="110"/>
      <c r="E217" s="110"/>
      <c r="F217" s="109"/>
      <c r="G217" s="110"/>
      <c r="H217" s="110"/>
      <c r="I217" s="109"/>
      <c r="J217" s="107">
        <v>2190794</v>
      </c>
      <c r="K217" s="110"/>
      <c r="L217" s="109"/>
      <c r="M217" s="107">
        <v>5149041</v>
      </c>
      <c r="N217" s="107">
        <v>3200000</v>
      </c>
      <c r="O217" s="109"/>
      <c r="P217" s="107">
        <v>5190750</v>
      </c>
      <c r="Q217" s="107">
        <v>3400000</v>
      </c>
      <c r="R217" s="108">
        <v>1.5266911764705882</v>
      </c>
      <c r="S217" s="107">
        <v>2454855</v>
      </c>
      <c r="T217" s="107">
        <v>3200000</v>
      </c>
      <c r="U217" s="109">
        <v>0.76714218749999985</v>
      </c>
      <c r="V217" s="107">
        <v>2727950</v>
      </c>
      <c r="W217" s="107">
        <v>2800000</v>
      </c>
      <c r="X217" s="108">
        <v>0.97426785714285735</v>
      </c>
      <c r="Y217" s="107">
        <v>3167455</v>
      </c>
      <c r="Z217" s="107">
        <v>2700000</v>
      </c>
      <c r="AA217" s="109">
        <v>1.1731314814814815</v>
      </c>
      <c r="AB217" s="107">
        <v>4476235</v>
      </c>
      <c r="AC217" s="107">
        <v>2800000</v>
      </c>
      <c r="AD217" s="109">
        <v>1.5986553571428572</v>
      </c>
      <c r="AE217" s="107">
        <v>2427500</v>
      </c>
      <c r="AF217" s="107">
        <v>2364516</v>
      </c>
      <c r="AG217" s="109">
        <v>1.0266371638001182</v>
      </c>
      <c r="AH217" s="107">
        <v>2523015</v>
      </c>
      <c r="AI217" s="107">
        <v>3200000</v>
      </c>
      <c r="AJ217" s="109">
        <v>0.78844218749999995</v>
      </c>
      <c r="AK217" s="107">
        <v>2156150</v>
      </c>
      <c r="AL217" s="107">
        <v>3350000</v>
      </c>
      <c r="AM217" s="109">
        <v>0.64362686567164185</v>
      </c>
      <c r="AN217" s="107">
        <v>1987830</v>
      </c>
      <c r="AO217" s="107">
        <v>3350000</v>
      </c>
      <c r="AP217" s="108">
        <v>0.59338208955223881</v>
      </c>
      <c r="AQ217" s="151">
        <v>1824830</v>
      </c>
      <c r="AR217" s="151">
        <v>3150000</v>
      </c>
      <c r="AS217" s="180">
        <v>0.57931111111111111</v>
      </c>
      <c r="AT217" s="110"/>
      <c r="AU217" s="110"/>
      <c r="AV217" s="109" t="e">
        <v>#DIV/0!</v>
      </c>
      <c r="AW217" s="152">
        <v>2061590</v>
      </c>
      <c r="AX217" s="152">
        <v>3350000</v>
      </c>
      <c r="AY217" s="112">
        <v>0.61539999999999995</v>
      </c>
      <c r="AZ217" s="152">
        <v>2780360</v>
      </c>
      <c r="BA217" s="152">
        <v>3350000</v>
      </c>
      <c r="BB217" s="153">
        <f t="shared" si="42"/>
        <v>0.82995820895522388</v>
      </c>
      <c r="BC217" s="92" t="e">
        <f>VLOOKUP(C217,'[1]PM SELL-OUT JUNE 202 SUMMARY'!$D$9:$H$519,4,FALSE)</f>
        <v>#N/A</v>
      </c>
      <c r="BD217" s="92" t="e">
        <f>VLOOKUP(C217,'[1]PM SELL-OUT JUNE 202 SUMMARY'!$D$9:$H$519,5,FALSE)</f>
        <v>#N/A</v>
      </c>
      <c r="BE217" s="93" t="e">
        <f t="shared" si="51"/>
        <v>#N/A</v>
      </c>
      <c r="BF217" s="151">
        <f>SUM(BF214:BF216)</f>
        <v>7057838</v>
      </c>
      <c r="BG217" s="151">
        <f>SUM(BG214:BG216)</f>
        <v>2352612.666666667</v>
      </c>
      <c r="BH217" s="107">
        <f>SUM(BH214:BH216)</f>
        <v>13026648</v>
      </c>
      <c r="BI217" s="107">
        <f>SUM(BI214:BI216)</f>
        <v>2171108</v>
      </c>
      <c r="BJ217" s="169">
        <v>2079572.7000000002</v>
      </c>
      <c r="BK217" s="155">
        <f>BJ217*131%</f>
        <v>2724240.2370000002</v>
      </c>
      <c r="BL217" s="107">
        <f>SUM(BL214:BL216)</f>
        <v>2724240.2370000007</v>
      </c>
      <c r="BM217" s="118"/>
      <c r="BN217" s="119">
        <f>SUM(BM214:BM216)</f>
        <v>2450000</v>
      </c>
      <c r="BO217" s="107">
        <f>SUM(BO214:BO216)</f>
        <v>2727950</v>
      </c>
      <c r="BP217" s="108">
        <v>1</v>
      </c>
      <c r="BQ217" s="107"/>
      <c r="BR217" s="107"/>
      <c r="BS217" s="124" t="e">
        <f t="shared" si="56"/>
        <v>#DIV/0!</v>
      </c>
      <c r="BT217" s="128">
        <v>3</v>
      </c>
    </row>
    <row r="218" spans="1:72" s="128" customFormat="1">
      <c r="A218" s="126"/>
      <c r="B218" s="105"/>
      <c r="C218" s="106"/>
      <c r="D218" s="110"/>
      <c r="E218" s="110"/>
      <c r="F218" s="109"/>
      <c r="G218" s="110"/>
      <c r="H218" s="110"/>
      <c r="I218" s="109"/>
      <c r="J218" s="110"/>
      <c r="K218" s="110"/>
      <c r="L218" s="109"/>
      <c r="M218" s="110"/>
      <c r="N218" s="110"/>
      <c r="O218" s="109"/>
      <c r="P218" s="110"/>
      <c r="Q218" s="110"/>
      <c r="R218" s="109"/>
      <c r="S218" s="110"/>
      <c r="T218" s="110"/>
      <c r="U218" s="109"/>
      <c r="V218" s="110"/>
      <c r="W218" s="110"/>
      <c r="X218" s="109"/>
      <c r="Y218" s="110"/>
      <c r="Z218" s="110"/>
      <c r="AA218" s="109"/>
      <c r="AB218" s="110"/>
      <c r="AC218" s="110"/>
      <c r="AD218" s="109"/>
      <c r="AE218" s="110"/>
      <c r="AF218" s="110"/>
      <c r="AG218" s="109"/>
      <c r="AH218" s="110"/>
      <c r="AI218" s="110"/>
      <c r="AJ218" s="109"/>
      <c r="AK218" s="110"/>
      <c r="AL218" s="110"/>
      <c r="AM218" s="109"/>
      <c r="AN218" s="110"/>
      <c r="AO218" s="110"/>
      <c r="AP218" s="109"/>
      <c r="AQ218" s="110"/>
      <c r="AR218" s="110"/>
      <c r="AS218" s="109"/>
      <c r="AT218" s="110"/>
      <c r="AU218" s="110"/>
      <c r="AV218" s="109" t="e">
        <v>#DIV/0!</v>
      </c>
      <c r="AW218" s="111"/>
      <c r="AX218" s="111"/>
      <c r="AY218" s="112"/>
      <c r="AZ218" s="111"/>
      <c r="BA218" s="111"/>
      <c r="BB218" s="112"/>
      <c r="BC218" s="92" t="e">
        <f>VLOOKUP(C218,'[1]PM SELL-OUT JUNE 202 SUMMARY'!$D$9:$H$519,4,FALSE)</f>
        <v>#N/A</v>
      </c>
      <c r="BD218" s="92" t="e">
        <f>VLOOKUP(C218,'[1]PM SELL-OUT JUNE 202 SUMMARY'!$D$9:$H$519,5,FALSE)</f>
        <v>#N/A</v>
      </c>
      <c r="BE218" s="93" t="e">
        <f t="shared" si="51"/>
        <v>#N/A</v>
      </c>
      <c r="BF218" s="113"/>
      <c r="BG218" s="114"/>
      <c r="BH218" s="115"/>
      <c r="BI218" s="107"/>
      <c r="BJ218" s="115"/>
      <c r="BK218" s="110"/>
      <c r="BL218" s="117"/>
      <c r="BM218" s="118"/>
      <c r="BN218" s="119"/>
      <c r="BO218" s="127"/>
      <c r="BP218" s="121"/>
      <c r="BQ218" s="159"/>
      <c r="BR218" s="181"/>
      <c r="BS218" s="124"/>
    </row>
    <row r="219" spans="1:72" s="128" customFormat="1">
      <c r="A219" s="126"/>
      <c r="B219" s="105"/>
      <c r="C219" s="106"/>
      <c r="D219" s="110"/>
      <c r="E219" s="110"/>
      <c r="F219" s="109"/>
      <c r="G219" s="110"/>
      <c r="H219" s="110"/>
      <c r="I219" s="109"/>
      <c r="J219" s="110"/>
      <c r="K219" s="110"/>
      <c r="L219" s="109"/>
      <c r="M219" s="110"/>
      <c r="N219" s="110"/>
      <c r="O219" s="109"/>
      <c r="P219" s="110"/>
      <c r="Q219" s="110"/>
      <c r="R219" s="109"/>
      <c r="S219" s="110"/>
      <c r="T219" s="110"/>
      <c r="U219" s="109"/>
      <c r="V219" s="110"/>
      <c r="W219" s="110"/>
      <c r="X219" s="109"/>
      <c r="Y219" s="110"/>
      <c r="Z219" s="110"/>
      <c r="AA219" s="109"/>
      <c r="AB219" s="110"/>
      <c r="AC219" s="110"/>
      <c r="AD219" s="109"/>
      <c r="AE219" s="110"/>
      <c r="AF219" s="110"/>
      <c r="AG219" s="109"/>
      <c r="AH219" s="110"/>
      <c r="AI219" s="110"/>
      <c r="AJ219" s="109"/>
      <c r="AK219" s="110"/>
      <c r="AL219" s="110"/>
      <c r="AM219" s="109"/>
      <c r="AN219" s="110"/>
      <c r="AO219" s="110"/>
      <c r="AP219" s="109"/>
      <c r="AQ219" s="110"/>
      <c r="AR219" s="110"/>
      <c r="AS219" s="109"/>
      <c r="AT219" s="110"/>
      <c r="AU219" s="110"/>
      <c r="AV219" s="109" t="e">
        <v>#DIV/0!</v>
      </c>
      <c r="AW219" s="111"/>
      <c r="AX219" s="111"/>
      <c r="AY219" s="112"/>
      <c r="AZ219" s="111"/>
      <c r="BA219" s="111"/>
      <c r="BB219" s="112"/>
      <c r="BC219" s="92" t="e">
        <f>VLOOKUP(C219,'[1]PM SELL-OUT JUNE 202 SUMMARY'!$D$9:$H$519,4,FALSE)</f>
        <v>#N/A</v>
      </c>
      <c r="BD219" s="92" t="e">
        <f>VLOOKUP(C219,'[1]PM SELL-OUT JUNE 202 SUMMARY'!$D$9:$H$519,5,FALSE)</f>
        <v>#N/A</v>
      </c>
      <c r="BE219" s="93" t="e">
        <f t="shared" si="51"/>
        <v>#N/A</v>
      </c>
      <c r="BF219" s="113"/>
      <c r="BG219" s="114"/>
      <c r="BH219" s="115"/>
      <c r="BI219" s="107"/>
      <c r="BJ219" s="115"/>
      <c r="BK219" s="110"/>
      <c r="BL219" s="117"/>
      <c r="BM219" s="118"/>
      <c r="BN219" s="119"/>
      <c r="BO219" s="127"/>
      <c r="BP219" s="121"/>
      <c r="BQ219" s="159"/>
      <c r="BR219" s="181"/>
      <c r="BS219" s="124"/>
    </row>
    <row r="220" spans="1:72" s="125" customFormat="1">
      <c r="A220" s="105" t="s">
        <v>89</v>
      </c>
      <c r="B220" s="105" t="s">
        <v>197</v>
      </c>
      <c r="C220" s="106" t="s">
        <v>263</v>
      </c>
      <c r="D220" s="107"/>
      <c r="E220" s="107"/>
      <c r="F220" s="108"/>
      <c r="G220" s="107">
        <v>417355</v>
      </c>
      <c r="H220" s="107">
        <v>317241</v>
      </c>
      <c r="I220" s="108">
        <v>1.3155771164509</v>
      </c>
      <c r="J220" s="107">
        <v>501075</v>
      </c>
      <c r="K220" s="107">
        <v>500000</v>
      </c>
      <c r="L220" s="108">
        <v>1.0021500000000001</v>
      </c>
      <c r="M220" s="107">
        <v>550210</v>
      </c>
      <c r="N220" s="107">
        <v>550000</v>
      </c>
      <c r="O220" s="109">
        <v>1.0003818181818183</v>
      </c>
      <c r="P220" s="110">
        <v>716850</v>
      </c>
      <c r="Q220" s="110">
        <v>550000</v>
      </c>
      <c r="R220" s="109">
        <v>1.3033636363636363</v>
      </c>
      <c r="S220" s="110">
        <v>774750</v>
      </c>
      <c r="T220" s="110">
        <v>550000</v>
      </c>
      <c r="U220" s="109">
        <v>1.4086363636363637</v>
      </c>
      <c r="V220" s="110">
        <v>2852255</v>
      </c>
      <c r="W220" s="110">
        <v>600000</v>
      </c>
      <c r="X220" s="109">
        <v>4.7537583333333338</v>
      </c>
      <c r="Y220" s="110">
        <v>1723600</v>
      </c>
      <c r="Z220" s="110">
        <v>700000</v>
      </c>
      <c r="AA220" s="109">
        <v>2.4622857142857142</v>
      </c>
      <c r="AB220" s="110">
        <v>3411950</v>
      </c>
      <c r="AC220" s="110">
        <v>1000000</v>
      </c>
      <c r="AD220" s="109">
        <v>3.41195</v>
      </c>
      <c r="AE220" s="110">
        <v>3758485</v>
      </c>
      <c r="AF220" s="110">
        <v>1250000</v>
      </c>
      <c r="AG220" s="109">
        <v>3.0067879999999998</v>
      </c>
      <c r="AH220" s="110">
        <v>2544025</v>
      </c>
      <c r="AI220" s="110">
        <v>1550000</v>
      </c>
      <c r="AJ220" s="109">
        <v>1.6413064516129032</v>
      </c>
      <c r="AK220" s="110">
        <v>1238650</v>
      </c>
      <c r="AL220" s="110">
        <v>2200000</v>
      </c>
      <c r="AM220" s="109">
        <v>0.56302272727272729</v>
      </c>
      <c r="AN220" s="110">
        <v>2619805</v>
      </c>
      <c r="AO220" s="110">
        <v>2000000</v>
      </c>
      <c r="AP220" s="109">
        <v>1.3099025</v>
      </c>
      <c r="AQ220" s="110">
        <v>2254005</v>
      </c>
      <c r="AR220" s="110">
        <v>2000000</v>
      </c>
      <c r="AS220" s="109">
        <v>1.1270024999999999</v>
      </c>
      <c r="AT220" s="110">
        <v>1473735</v>
      </c>
      <c r="AU220" s="110">
        <v>2100000</v>
      </c>
      <c r="AV220" s="109">
        <v>0.70177857142857147</v>
      </c>
      <c r="AW220" s="111">
        <v>1845130</v>
      </c>
      <c r="AX220" s="111">
        <v>2200000</v>
      </c>
      <c r="AY220" s="112">
        <v>0.83869545454545458</v>
      </c>
      <c r="AZ220" s="111">
        <v>1329930</v>
      </c>
      <c r="BA220" s="111">
        <v>2200000</v>
      </c>
      <c r="BB220" s="112">
        <f t="shared" si="42"/>
        <v>0.60451363636363631</v>
      </c>
      <c r="BC220" s="92">
        <f>VLOOKUP(C220,'[1]PM SELL-OUT JUNE 202 SUMMARY'!$D$9:$H$519,4,FALSE)</f>
        <v>3509185</v>
      </c>
      <c r="BD220" s="92">
        <f>VLOOKUP(C220,'[1]PM SELL-OUT JUNE 202 SUMMARY'!$D$9:$H$519,5,FALSE)</f>
        <v>2000000</v>
      </c>
      <c r="BE220" s="93">
        <f t="shared" si="51"/>
        <v>1.7545925</v>
      </c>
      <c r="BF220" s="113">
        <f t="shared" ref="BF220:BF246" si="58">AW220+AT220+AZ220</f>
        <v>4648795</v>
      </c>
      <c r="BG220" s="114">
        <f t="shared" ref="BG220:BG246" si="59">BF220/3</f>
        <v>1549598.3333333333</v>
      </c>
      <c r="BH220" s="115">
        <f t="shared" ref="BH220:BH246" si="60">SUM(AQ220+AT220+AW220+AZ220+AK220+AN220)</f>
        <v>10761255</v>
      </c>
      <c r="BI220" s="110">
        <f t="shared" ref="BI220:BI246" si="61">BH220/6</f>
        <v>1793542.5</v>
      </c>
      <c r="BJ220" s="116"/>
      <c r="BK220" s="107"/>
      <c r="BL220" s="117">
        <f t="shared" ref="BL220:BL246" si="62">BK$247*BP220</f>
        <v>2137961.3256948926</v>
      </c>
      <c r="BM220" s="118">
        <v>2000000</v>
      </c>
      <c r="BN220" s="119"/>
      <c r="BO220" s="120">
        <v>2852255</v>
      </c>
      <c r="BP220" s="182">
        <f>BO220/BO$247</f>
        <v>0.16951826526761224</v>
      </c>
      <c r="BQ220" s="122"/>
      <c r="BR220" s="123"/>
      <c r="BS220" s="124" t="e">
        <f t="shared" ref="BS220:BS247" si="63">BQ220/BR220</f>
        <v>#DIV/0!</v>
      </c>
      <c r="BT220" s="165">
        <f t="shared" ref="BT220:BT246" si="64">AVERAGE(BG220,BI220,BL220,BO220)</f>
        <v>2083339.2897570564</v>
      </c>
    </row>
    <row r="221" spans="1:72" s="128" customFormat="1">
      <c r="A221" s="126" t="s">
        <v>91</v>
      </c>
      <c r="B221" s="105" t="s">
        <v>191</v>
      </c>
      <c r="C221" s="162" t="s">
        <v>264</v>
      </c>
      <c r="D221" s="110">
        <v>1074810</v>
      </c>
      <c r="E221" s="110">
        <v>700000</v>
      </c>
      <c r="F221" s="109"/>
      <c r="G221" s="110">
        <v>509520</v>
      </c>
      <c r="H221" s="110">
        <v>750000</v>
      </c>
      <c r="I221" s="109">
        <v>0.67936000000000007</v>
      </c>
      <c r="J221" s="110">
        <v>1294015</v>
      </c>
      <c r="K221" s="110">
        <v>800000</v>
      </c>
      <c r="L221" s="109">
        <v>1.6175187499999999</v>
      </c>
      <c r="M221" s="110">
        <v>1988595</v>
      </c>
      <c r="N221" s="110">
        <v>900000</v>
      </c>
      <c r="O221" s="109">
        <v>2.2095500000000001</v>
      </c>
      <c r="P221" s="110">
        <v>2086820</v>
      </c>
      <c r="Q221" s="110">
        <v>1100000</v>
      </c>
      <c r="R221" s="109">
        <v>1.8971090909090909</v>
      </c>
      <c r="S221" s="110">
        <v>1211780</v>
      </c>
      <c r="T221" s="110">
        <v>1200000</v>
      </c>
      <c r="U221" s="109">
        <v>1.0098166666666666</v>
      </c>
      <c r="V221" s="110">
        <v>682955</v>
      </c>
      <c r="W221" s="110">
        <v>1000000</v>
      </c>
      <c r="X221" s="109">
        <v>0.68295500000000009</v>
      </c>
      <c r="Y221" s="110">
        <v>448390</v>
      </c>
      <c r="Z221" s="110">
        <v>1000000</v>
      </c>
      <c r="AA221" s="109">
        <v>0.44839000000000001</v>
      </c>
      <c r="AB221" s="110">
        <v>628510</v>
      </c>
      <c r="AC221" s="110">
        <v>800000</v>
      </c>
      <c r="AD221" s="109">
        <v>0.7856375000000001</v>
      </c>
      <c r="AE221" s="110">
        <v>851135</v>
      </c>
      <c r="AF221" s="110">
        <v>700000</v>
      </c>
      <c r="AG221" s="109">
        <v>1.2159071428571429</v>
      </c>
      <c r="AH221" s="110">
        <v>804145</v>
      </c>
      <c r="AI221" s="110">
        <v>750000</v>
      </c>
      <c r="AJ221" s="109">
        <v>1.0721933333333333</v>
      </c>
      <c r="AK221" s="110">
        <v>1168265</v>
      </c>
      <c r="AL221" s="110">
        <v>750000</v>
      </c>
      <c r="AM221" s="109">
        <v>1.5576866666666667</v>
      </c>
      <c r="AN221" s="110">
        <v>659070</v>
      </c>
      <c r="AO221" s="110">
        <v>850000</v>
      </c>
      <c r="AP221" s="109">
        <v>0.77537647058823533</v>
      </c>
      <c r="AQ221" s="110">
        <v>1171290</v>
      </c>
      <c r="AR221" s="110">
        <v>850000</v>
      </c>
      <c r="AS221" s="109">
        <v>1.3779882352941177</v>
      </c>
      <c r="AT221" s="110">
        <v>777740</v>
      </c>
      <c r="AU221" s="110">
        <v>950000</v>
      </c>
      <c r="AV221" s="109">
        <v>0.81867368421052633</v>
      </c>
      <c r="AW221" s="111">
        <v>1305390</v>
      </c>
      <c r="AX221" s="111">
        <v>1050000</v>
      </c>
      <c r="AY221" s="112">
        <v>1.2432285714285713</v>
      </c>
      <c r="AZ221" s="111">
        <v>1146125</v>
      </c>
      <c r="BA221" s="111">
        <v>1050000</v>
      </c>
      <c r="BB221" s="112">
        <f t="shared" si="42"/>
        <v>1.091547619047619</v>
      </c>
      <c r="BC221" s="92">
        <f>VLOOKUP(C221,'[1]PM SELL-OUT JUNE 202 SUMMARY'!$D$9:$H$519,4,FALSE)</f>
        <v>1536715</v>
      </c>
      <c r="BD221" s="92">
        <f>VLOOKUP(C221,'[1]PM SELL-OUT JUNE 202 SUMMARY'!$D$9:$H$519,5,FALSE)</f>
        <v>1050000</v>
      </c>
      <c r="BE221" s="93">
        <f t="shared" si="51"/>
        <v>1.4635380952380952</v>
      </c>
      <c r="BF221" s="113">
        <f t="shared" si="58"/>
        <v>3229255</v>
      </c>
      <c r="BG221" s="114">
        <f t="shared" si="59"/>
        <v>1076418.3333333333</v>
      </c>
      <c r="BH221" s="115">
        <f t="shared" si="60"/>
        <v>6227880</v>
      </c>
      <c r="BI221" s="110">
        <f t="shared" si="61"/>
        <v>1037980</v>
      </c>
      <c r="BJ221" s="115"/>
      <c r="BK221" s="110"/>
      <c r="BL221" s="117">
        <f t="shared" si="62"/>
        <v>511921.75215398183</v>
      </c>
      <c r="BM221" s="118">
        <v>1100000</v>
      </c>
      <c r="BN221" s="119"/>
      <c r="BO221" s="127">
        <v>682955</v>
      </c>
      <c r="BP221" s="182">
        <f t="shared" ref="BP221:BP246" si="65">BO221/BO$247</f>
        <v>4.0590110931821355E-2</v>
      </c>
      <c r="BQ221" s="122"/>
      <c r="BR221" s="123"/>
      <c r="BS221" s="124" t="e">
        <f t="shared" si="63"/>
        <v>#DIV/0!</v>
      </c>
      <c r="BT221" s="165">
        <f t="shared" si="64"/>
        <v>827318.77137182874</v>
      </c>
    </row>
    <row r="222" spans="1:72" s="128" customFormat="1">
      <c r="A222" s="126" t="s">
        <v>89</v>
      </c>
      <c r="B222" s="105"/>
      <c r="C222" s="162" t="s">
        <v>265</v>
      </c>
      <c r="D222" s="110"/>
      <c r="E222" s="110"/>
      <c r="F222" s="109"/>
      <c r="G222" s="110"/>
      <c r="H222" s="110"/>
      <c r="I222" s="109"/>
      <c r="J222" s="110"/>
      <c r="K222" s="110"/>
      <c r="L222" s="109"/>
      <c r="M222" s="110"/>
      <c r="N222" s="110"/>
      <c r="O222" s="109"/>
      <c r="P222" s="110"/>
      <c r="Q222" s="110"/>
      <c r="R222" s="109"/>
      <c r="S222" s="110"/>
      <c r="T222" s="110"/>
      <c r="U222" s="109"/>
      <c r="V222" s="110">
        <v>147070</v>
      </c>
      <c r="W222" s="110">
        <v>258064</v>
      </c>
      <c r="X222" s="109">
        <v>0.56989738979477966</v>
      </c>
      <c r="Y222" s="110">
        <v>509240</v>
      </c>
      <c r="Z222" s="110">
        <v>500000</v>
      </c>
      <c r="AA222" s="109">
        <v>1.0184800000000001</v>
      </c>
      <c r="AB222" s="110">
        <v>275125</v>
      </c>
      <c r="AC222" s="110">
        <v>500000</v>
      </c>
      <c r="AD222" s="109">
        <v>0.55025000000000002</v>
      </c>
      <c r="AE222" s="110">
        <v>516065</v>
      </c>
      <c r="AF222" s="110">
        <v>500000</v>
      </c>
      <c r="AG222" s="109">
        <v>1.03213</v>
      </c>
      <c r="AH222" s="110">
        <v>54170</v>
      </c>
      <c r="AI222" s="110">
        <v>500000</v>
      </c>
      <c r="AJ222" s="109">
        <v>0.10834000000000001</v>
      </c>
      <c r="AK222" s="110">
        <v>648455</v>
      </c>
      <c r="AL222" s="110">
        <v>500000</v>
      </c>
      <c r="AM222" s="109">
        <v>1.29691</v>
      </c>
      <c r="AN222" s="110">
        <v>46875</v>
      </c>
      <c r="AO222" s="110">
        <v>550000</v>
      </c>
      <c r="AP222" s="109">
        <v>8.5227272727272721E-2</v>
      </c>
      <c r="AQ222" s="110">
        <v>431885</v>
      </c>
      <c r="AR222" s="110">
        <v>550000</v>
      </c>
      <c r="AS222" s="109">
        <v>0.78524545454545458</v>
      </c>
      <c r="AT222" s="110">
        <v>44975</v>
      </c>
      <c r="AU222" s="110">
        <v>550000</v>
      </c>
      <c r="AV222" s="109">
        <v>8.1772727272727275E-2</v>
      </c>
      <c r="AW222" s="111">
        <v>715300</v>
      </c>
      <c r="AX222" s="111">
        <v>550000</v>
      </c>
      <c r="AY222" s="112">
        <v>1.3005454545454544</v>
      </c>
      <c r="AZ222" s="111">
        <v>49075</v>
      </c>
      <c r="BA222" s="111">
        <v>600000</v>
      </c>
      <c r="BB222" s="112">
        <f t="shared" si="42"/>
        <v>8.1791666666666665E-2</v>
      </c>
      <c r="BC222" s="92">
        <f>VLOOKUP(C222,'[1]PM SELL-OUT JUNE 202 SUMMARY'!$D$9:$H$519,4,FALSE)</f>
        <v>839615</v>
      </c>
      <c r="BD222" s="92">
        <f>VLOOKUP(C222,'[1]PM SELL-OUT JUNE 202 SUMMARY'!$D$9:$H$519,5,FALSE)</f>
        <v>550000</v>
      </c>
      <c r="BE222" s="93">
        <f t="shared" si="51"/>
        <v>1.5265727272727272</v>
      </c>
      <c r="BF222" s="113">
        <f t="shared" si="58"/>
        <v>809350</v>
      </c>
      <c r="BG222" s="114">
        <f t="shared" si="59"/>
        <v>269783.33333333331</v>
      </c>
      <c r="BH222" s="115">
        <f t="shared" si="60"/>
        <v>1936565</v>
      </c>
      <c r="BI222" s="110">
        <f t="shared" si="61"/>
        <v>322760.83333333331</v>
      </c>
      <c r="BJ222" s="115"/>
      <c r="BK222" s="110"/>
      <c r="BL222" s="117">
        <f t="shared" si="62"/>
        <v>110239.08176861741</v>
      </c>
      <c r="BM222" s="118">
        <v>650000</v>
      </c>
      <c r="BN222" s="119"/>
      <c r="BO222" s="127">
        <v>147070</v>
      </c>
      <c r="BP222" s="182">
        <f t="shared" si="65"/>
        <v>8.7408213055662036E-3</v>
      </c>
      <c r="BQ222" s="122"/>
      <c r="BR222" s="123"/>
      <c r="BS222" s="124" t="e">
        <f t="shared" si="63"/>
        <v>#DIV/0!</v>
      </c>
      <c r="BT222" s="165">
        <f t="shared" si="64"/>
        <v>212463.312108821</v>
      </c>
    </row>
    <row r="223" spans="1:72" s="125" customFormat="1">
      <c r="A223" s="105" t="s">
        <v>89</v>
      </c>
      <c r="B223" s="105" t="s">
        <v>197</v>
      </c>
      <c r="C223" s="106" t="s">
        <v>266</v>
      </c>
      <c r="D223" s="107">
        <v>70275</v>
      </c>
      <c r="E223" s="107">
        <v>500000</v>
      </c>
      <c r="F223" s="108"/>
      <c r="G223" s="107">
        <v>305340</v>
      </c>
      <c r="H223" s="107">
        <v>500000</v>
      </c>
      <c r="I223" s="108">
        <v>0.61068</v>
      </c>
      <c r="J223" s="107">
        <v>98260</v>
      </c>
      <c r="K223" s="107">
        <v>500000</v>
      </c>
      <c r="L223" s="108">
        <v>0.19652000000000003</v>
      </c>
      <c r="M223" s="107">
        <v>419105</v>
      </c>
      <c r="N223" s="107">
        <v>500000</v>
      </c>
      <c r="O223" s="109">
        <v>0.83821000000000001</v>
      </c>
      <c r="P223" s="110">
        <v>341015</v>
      </c>
      <c r="Q223" s="110">
        <v>500000</v>
      </c>
      <c r="R223" s="109">
        <v>0.68203000000000003</v>
      </c>
      <c r="S223" s="110">
        <v>55685</v>
      </c>
      <c r="T223" s="110">
        <v>500000</v>
      </c>
      <c r="U223" s="109">
        <v>0.11137000000000001</v>
      </c>
      <c r="V223" s="110">
        <v>26195</v>
      </c>
      <c r="W223" s="110">
        <v>500000</v>
      </c>
      <c r="X223" s="109">
        <v>5.2389999999999999E-2</v>
      </c>
      <c r="Y223" s="110">
        <v>287835</v>
      </c>
      <c r="Z223" s="110">
        <v>419354</v>
      </c>
      <c r="AA223" s="109">
        <v>0.68637714198505329</v>
      </c>
      <c r="AB223" s="110">
        <v>164930</v>
      </c>
      <c r="AC223" s="110">
        <v>500000</v>
      </c>
      <c r="AD223" s="109">
        <v>0.32986000000000004</v>
      </c>
      <c r="AE223" s="110">
        <v>96370</v>
      </c>
      <c r="AF223" s="110">
        <v>500000</v>
      </c>
      <c r="AG223" s="109">
        <v>0.19274000000000002</v>
      </c>
      <c r="AH223" s="110">
        <v>120160</v>
      </c>
      <c r="AI223" s="110">
        <v>500000</v>
      </c>
      <c r="AJ223" s="109">
        <v>0.24032000000000001</v>
      </c>
      <c r="AK223" s="110">
        <v>96075</v>
      </c>
      <c r="AL223" s="110">
        <v>500000</v>
      </c>
      <c r="AM223" s="109">
        <v>0.19215000000000002</v>
      </c>
      <c r="AN223" s="110">
        <v>104070</v>
      </c>
      <c r="AO223" s="110">
        <v>550000</v>
      </c>
      <c r="AP223" s="109">
        <v>0.18921818181818181</v>
      </c>
      <c r="AQ223" s="110">
        <v>214360</v>
      </c>
      <c r="AR223" s="110">
        <v>550000</v>
      </c>
      <c r="AS223" s="109">
        <v>0.38974545454545456</v>
      </c>
      <c r="AT223" s="110">
        <v>404395</v>
      </c>
      <c r="AU223" s="110">
        <v>550000</v>
      </c>
      <c r="AV223" s="109">
        <v>0.73526363636363634</v>
      </c>
      <c r="AW223" s="111">
        <v>99590</v>
      </c>
      <c r="AX223" s="111">
        <v>109999</v>
      </c>
      <c r="AY223" s="112">
        <v>0.90537186701697292</v>
      </c>
      <c r="AZ223" s="111">
        <v>296915</v>
      </c>
      <c r="BA223" s="111">
        <v>390322</v>
      </c>
      <c r="BB223" s="112">
        <f t="shared" si="42"/>
        <v>0.76069245392265872</v>
      </c>
      <c r="BC223" s="92">
        <f>VLOOKUP(C223,'[1]PM SELL-OUT JUNE 202 SUMMARY'!$D$9:$H$519,4,FALSE)</f>
        <v>215140</v>
      </c>
      <c r="BD223" s="92">
        <f>VLOOKUP(C223,'[1]PM SELL-OUT JUNE 202 SUMMARY'!$D$9:$H$519,5,FALSE)</f>
        <v>550000</v>
      </c>
      <c r="BE223" s="93">
        <f t="shared" si="51"/>
        <v>0.39116363636363638</v>
      </c>
      <c r="BF223" s="113">
        <f t="shared" si="58"/>
        <v>800900</v>
      </c>
      <c r="BG223" s="114">
        <f t="shared" si="59"/>
        <v>266966.66666666669</v>
      </c>
      <c r="BH223" s="115">
        <f t="shared" si="60"/>
        <v>1215405</v>
      </c>
      <c r="BI223" s="110">
        <f t="shared" si="61"/>
        <v>202567.5</v>
      </c>
      <c r="BJ223" s="116"/>
      <c r="BK223" s="107"/>
      <c r="BL223" s="117">
        <f t="shared" si="62"/>
        <v>19634.954422580628</v>
      </c>
      <c r="BM223" s="118">
        <v>550000</v>
      </c>
      <c r="BN223" s="119"/>
      <c r="BO223" s="120">
        <v>26195</v>
      </c>
      <c r="BP223" s="182">
        <f t="shared" si="65"/>
        <v>1.5568492153349202E-3</v>
      </c>
      <c r="BQ223" s="122"/>
      <c r="BR223" s="123"/>
      <c r="BS223" s="124" t="e">
        <f t="shared" si="63"/>
        <v>#DIV/0!</v>
      </c>
      <c r="BT223" s="165">
        <f t="shared" si="64"/>
        <v>128841.03027231182</v>
      </c>
    </row>
    <row r="224" spans="1:72" s="125" customFormat="1">
      <c r="A224" s="105"/>
      <c r="B224" s="105"/>
      <c r="C224" s="106" t="s">
        <v>267</v>
      </c>
      <c r="D224" s="107"/>
      <c r="E224" s="107"/>
      <c r="F224" s="108"/>
      <c r="G224" s="107"/>
      <c r="H224" s="107"/>
      <c r="I224" s="108"/>
      <c r="J224" s="107"/>
      <c r="K224" s="107"/>
      <c r="L224" s="108"/>
      <c r="M224" s="107"/>
      <c r="N224" s="107"/>
      <c r="O224" s="109"/>
      <c r="P224" s="110"/>
      <c r="Q224" s="110"/>
      <c r="R224" s="109"/>
      <c r="S224" s="110"/>
      <c r="T224" s="110"/>
      <c r="U224" s="109"/>
      <c r="V224" s="110"/>
      <c r="W224" s="110"/>
      <c r="X224" s="109"/>
      <c r="Y224" s="110"/>
      <c r="Z224" s="110"/>
      <c r="AA224" s="109"/>
      <c r="AB224" s="110"/>
      <c r="AC224" s="110"/>
      <c r="AD224" s="109"/>
      <c r="AE224" s="110"/>
      <c r="AF224" s="110"/>
      <c r="AG224" s="109"/>
      <c r="AH224" s="110"/>
      <c r="AI224" s="110"/>
      <c r="AJ224" s="109"/>
      <c r="AK224" s="110"/>
      <c r="AL224" s="110"/>
      <c r="AM224" s="109"/>
      <c r="AN224" s="110"/>
      <c r="AO224" s="110"/>
      <c r="AP224" s="109"/>
      <c r="AQ224" s="110"/>
      <c r="AR224" s="110"/>
      <c r="AS224" s="109"/>
      <c r="AT224" s="110"/>
      <c r="AU224" s="110"/>
      <c r="AV224" s="109"/>
      <c r="AW224" s="111"/>
      <c r="AX224" s="111"/>
      <c r="AY224" s="112"/>
      <c r="AZ224" s="111">
        <v>34990</v>
      </c>
      <c r="BA224" s="111">
        <v>106451</v>
      </c>
      <c r="BB224" s="112">
        <f t="shared" si="42"/>
        <v>0.32869583188509266</v>
      </c>
      <c r="BC224" s="92">
        <f>VLOOKUP(C224,'[1]PM SELL-OUT JUNE 202 SUMMARY'!$D$9:$H$519,4,FALSE)</f>
        <v>167255</v>
      </c>
      <c r="BD224" s="92">
        <f>VLOOKUP(C224,'[1]PM SELL-OUT JUNE 202 SUMMARY'!$D$9:$H$519,5,FALSE)</f>
        <v>550000</v>
      </c>
      <c r="BE224" s="93">
        <f t="shared" si="51"/>
        <v>0.30409999999999998</v>
      </c>
      <c r="BF224" s="113">
        <f t="shared" si="58"/>
        <v>34990</v>
      </c>
      <c r="BG224" s="114"/>
      <c r="BH224" s="115">
        <f t="shared" si="60"/>
        <v>34990</v>
      </c>
      <c r="BI224" s="110"/>
      <c r="BJ224" s="116"/>
      <c r="BK224" s="107"/>
      <c r="BL224" s="117"/>
      <c r="BM224" s="118">
        <v>550000</v>
      </c>
      <c r="BN224" s="119"/>
      <c r="BO224" s="120"/>
      <c r="BP224" s="182"/>
      <c r="BQ224" s="122"/>
      <c r="BR224" s="123"/>
      <c r="BS224" s="124" t="e">
        <f t="shared" si="63"/>
        <v>#DIV/0!</v>
      </c>
      <c r="BT224" s="165" t="e">
        <f t="shared" si="64"/>
        <v>#DIV/0!</v>
      </c>
    </row>
    <row r="225" spans="1:72" s="128" customFormat="1">
      <c r="A225" s="126" t="s">
        <v>89</v>
      </c>
      <c r="B225" s="105" t="s">
        <v>197</v>
      </c>
      <c r="C225" s="106" t="s">
        <v>268</v>
      </c>
      <c r="D225" s="110"/>
      <c r="E225" s="110">
        <v>500000</v>
      </c>
      <c r="F225" s="109"/>
      <c r="G225" s="110"/>
      <c r="H225" s="110"/>
      <c r="I225" s="109"/>
      <c r="J225" s="110"/>
      <c r="K225" s="110"/>
      <c r="L225" s="109"/>
      <c r="M225" s="110"/>
      <c r="N225" s="110"/>
      <c r="O225" s="109" t="e">
        <v>#DIV/0!</v>
      </c>
      <c r="P225" s="110">
        <v>220925</v>
      </c>
      <c r="Q225" s="110">
        <v>258064</v>
      </c>
      <c r="R225" s="109">
        <v>0.85608608717217449</v>
      </c>
      <c r="S225" s="110">
        <v>673050</v>
      </c>
      <c r="T225" s="110">
        <v>500000</v>
      </c>
      <c r="U225" s="109">
        <v>1.3461000000000001</v>
      </c>
      <c r="V225" s="110">
        <v>636850</v>
      </c>
      <c r="W225" s="110">
        <v>550000</v>
      </c>
      <c r="X225" s="109">
        <v>1.157909090909091</v>
      </c>
      <c r="Y225" s="110">
        <v>652140</v>
      </c>
      <c r="Z225" s="110">
        <v>550000</v>
      </c>
      <c r="AA225" s="109">
        <v>1.1857090909090908</v>
      </c>
      <c r="AB225" s="110">
        <v>611165</v>
      </c>
      <c r="AC225" s="110">
        <v>600000</v>
      </c>
      <c r="AD225" s="109">
        <v>1.0186083333333333</v>
      </c>
      <c r="AE225" s="110">
        <v>587820</v>
      </c>
      <c r="AF225" s="110">
        <v>500000</v>
      </c>
      <c r="AG225" s="109">
        <v>1.17564</v>
      </c>
      <c r="AH225" s="110">
        <v>994980</v>
      </c>
      <c r="AI225" s="110">
        <v>550000</v>
      </c>
      <c r="AJ225" s="109">
        <v>1.8090545454545455</v>
      </c>
      <c r="AK225" s="110">
        <v>710345</v>
      </c>
      <c r="AL225" s="110">
        <v>650000</v>
      </c>
      <c r="AM225" s="109">
        <v>1.0928384615384616</v>
      </c>
      <c r="AN225" s="110">
        <v>663445</v>
      </c>
      <c r="AO225" s="110">
        <v>650000</v>
      </c>
      <c r="AP225" s="109">
        <v>1.0206846153846154</v>
      </c>
      <c r="AQ225" s="110">
        <v>387195</v>
      </c>
      <c r="AR225" s="110">
        <v>650000</v>
      </c>
      <c r="AS225" s="109">
        <v>0.59568461538461537</v>
      </c>
      <c r="AT225" s="110">
        <v>101250</v>
      </c>
      <c r="AU225" s="110">
        <v>650000</v>
      </c>
      <c r="AV225" s="109">
        <v>0.15576923076923077</v>
      </c>
      <c r="AW225" s="111">
        <v>694120</v>
      </c>
      <c r="AX225" s="111">
        <v>650000</v>
      </c>
      <c r="AY225" s="112">
        <v>1.0678769230769232</v>
      </c>
      <c r="AZ225" s="111">
        <v>702940</v>
      </c>
      <c r="BA225" s="111">
        <v>650000</v>
      </c>
      <c r="BB225" s="112">
        <f t="shared" si="42"/>
        <v>1.0814461538461539</v>
      </c>
      <c r="BC225" s="92">
        <f>VLOOKUP(C225,'[1]PM SELL-OUT JUNE 202 SUMMARY'!$D$9:$H$519,4,FALSE)</f>
        <v>572270</v>
      </c>
      <c r="BD225" s="92">
        <f>VLOOKUP(C225,'[1]PM SELL-OUT JUNE 202 SUMMARY'!$D$9:$H$519,5,FALSE)</f>
        <v>550000</v>
      </c>
      <c r="BE225" s="93">
        <f t="shared" si="51"/>
        <v>1.0404909090909091</v>
      </c>
      <c r="BF225" s="113">
        <f t="shared" si="58"/>
        <v>1498310</v>
      </c>
      <c r="BG225" s="114">
        <f t="shared" si="59"/>
        <v>499436.66666666669</v>
      </c>
      <c r="BH225" s="115">
        <f t="shared" si="60"/>
        <v>3259295</v>
      </c>
      <c r="BI225" s="110">
        <f t="shared" si="61"/>
        <v>543215.83333333337</v>
      </c>
      <c r="BJ225" s="115"/>
      <c r="BK225" s="110"/>
      <c r="BL225" s="117">
        <f t="shared" si="62"/>
        <v>477362.88314642006</v>
      </c>
      <c r="BM225" s="118">
        <v>550000</v>
      </c>
      <c r="BN225" s="119"/>
      <c r="BO225" s="127">
        <v>636850</v>
      </c>
      <c r="BP225" s="182">
        <f t="shared" si="65"/>
        <v>3.7849949333309561E-2</v>
      </c>
      <c r="BQ225" s="122"/>
      <c r="BR225" s="123"/>
      <c r="BS225" s="124" t="e">
        <f t="shared" si="63"/>
        <v>#DIV/0!</v>
      </c>
      <c r="BT225" s="165">
        <f t="shared" si="64"/>
        <v>539216.34578660503</v>
      </c>
    </row>
    <row r="226" spans="1:72" s="128" customFormat="1">
      <c r="A226" s="126" t="s">
        <v>118</v>
      </c>
      <c r="B226" s="105" t="s">
        <v>195</v>
      </c>
      <c r="C226" s="106" t="s">
        <v>269</v>
      </c>
      <c r="D226" s="110">
        <v>613235</v>
      </c>
      <c r="E226" s="110">
        <v>500000</v>
      </c>
      <c r="F226" s="109"/>
      <c r="G226" s="110">
        <v>354905</v>
      </c>
      <c r="H226" s="110">
        <v>550000</v>
      </c>
      <c r="I226" s="109">
        <v>0.64528181818181818</v>
      </c>
      <c r="J226" s="110">
        <v>357985</v>
      </c>
      <c r="K226" s="110">
        <v>550000</v>
      </c>
      <c r="L226" s="109">
        <v>0.65088181818181834</v>
      </c>
      <c r="M226" s="110">
        <v>828490</v>
      </c>
      <c r="N226" s="110">
        <v>600000</v>
      </c>
      <c r="O226" s="109">
        <v>1.3808166666666666</v>
      </c>
      <c r="P226" s="110">
        <v>1024635</v>
      </c>
      <c r="Q226" s="110">
        <v>700000</v>
      </c>
      <c r="R226" s="109">
        <v>1.4637642857142856</v>
      </c>
      <c r="S226" s="110">
        <v>1043675</v>
      </c>
      <c r="T226" s="110">
        <v>700000</v>
      </c>
      <c r="U226" s="109">
        <v>1.4909642857142857</v>
      </c>
      <c r="V226" s="110">
        <v>508370</v>
      </c>
      <c r="W226" s="110">
        <v>700000</v>
      </c>
      <c r="X226" s="109">
        <v>0.7262428571428573</v>
      </c>
      <c r="Y226" s="110">
        <v>719420</v>
      </c>
      <c r="Z226" s="110">
        <v>700000</v>
      </c>
      <c r="AA226" s="109">
        <v>1.0277428571428571</v>
      </c>
      <c r="AB226" s="110">
        <v>709760</v>
      </c>
      <c r="AC226" s="110">
        <v>700000</v>
      </c>
      <c r="AD226" s="109">
        <v>1.013942857142857</v>
      </c>
      <c r="AE226" s="110">
        <v>434420</v>
      </c>
      <c r="AF226" s="110">
        <v>700000</v>
      </c>
      <c r="AG226" s="109">
        <v>0.62060000000000004</v>
      </c>
      <c r="AH226" s="110">
        <v>716140</v>
      </c>
      <c r="AI226" s="110">
        <v>700000</v>
      </c>
      <c r="AJ226" s="109">
        <v>1.0230571428571429</v>
      </c>
      <c r="AK226" s="110">
        <v>672365</v>
      </c>
      <c r="AL226" s="110">
        <v>650000</v>
      </c>
      <c r="AM226" s="109">
        <v>1.0344076923076924</v>
      </c>
      <c r="AN226" s="110">
        <v>209750</v>
      </c>
      <c r="AO226" s="110">
        <v>650000</v>
      </c>
      <c r="AP226" s="109">
        <v>0.32269230769230767</v>
      </c>
      <c r="AQ226" s="110">
        <v>693375</v>
      </c>
      <c r="AR226" s="110">
        <v>650000</v>
      </c>
      <c r="AS226" s="109">
        <v>1.0667307692307693</v>
      </c>
      <c r="AT226" s="110">
        <v>158265</v>
      </c>
      <c r="AU226" s="110">
        <v>650000</v>
      </c>
      <c r="AV226" s="109">
        <v>0.24348461538461538</v>
      </c>
      <c r="AW226" s="111">
        <v>859505</v>
      </c>
      <c r="AX226" s="111">
        <v>476666</v>
      </c>
      <c r="AY226" s="112">
        <v>1.803159864559251</v>
      </c>
      <c r="AZ226" s="111">
        <v>79185</v>
      </c>
      <c r="BA226" s="111">
        <v>177419</v>
      </c>
      <c r="BB226" s="112">
        <f t="shared" si="42"/>
        <v>0.44631634717814889</v>
      </c>
      <c r="BC226" s="92">
        <f>VLOOKUP(C226,'[1]PM SELL-OUT JUNE 202 SUMMARY'!$D$9:$H$519,4,FALSE)</f>
        <v>1180805</v>
      </c>
      <c r="BD226" s="92">
        <f>VLOOKUP(C226,'[1]PM SELL-OUT JUNE 202 SUMMARY'!$D$9:$H$519,5,FALSE)</f>
        <v>550000</v>
      </c>
      <c r="BE226" s="93">
        <f t="shared" si="51"/>
        <v>2.1469181818181817</v>
      </c>
      <c r="BF226" s="113">
        <f t="shared" si="58"/>
        <v>1096955</v>
      </c>
      <c r="BG226" s="114">
        <f t="shared" si="59"/>
        <v>365651.66666666669</v>
      </c>
      <c r="BH226" s="115">
        <f t="shared" si="60"/>
        <v>2672445</v>
      </c>
      <c r="BI226" s="110">
        <f t="shared" si="61"/>
        <v>445407.5</v>
      </c>
      <c r="BJ226" s="115"/>
      <c r="BK226" s="110"/>
      <c r="BL226" s="117">
        <f t="shared" si="62"/>
        <v>381058.28516156954</v>
      </c>
      <c r="BM226" s="118">
        <v>700000</v>
      </c>
      <c r="BN226" s="119"/>
      <c r="BO226" s="127">
        <v>508370</v>
      </c>
      <c r="BP226" s="182">
        <f t="shared" si="65"/>
        <v>3.0213988761206848E-2</v>
      </c>
      <c r="BQ226" s="122"/>
      <c r="BR226" s="123"/>
      <c r="BS226" s="124" t="e">
        <f t="shared" si="63"/>
        <v>#DIV/0!</v>
      </c>
      <c r="BT226" s="165">
        <f t="shared" si="64"/>
        <v>425121.86295705906</v>
      </c>
    </row>
    <row r="227" spans="1:72" s="128" customFormat="1">
      <c r="A227" s="126" t="s">
        <v>89</v>
      </c>
      <c r="B227" s="105"/>
      <c r="C227" s="106" t="s">
        <v>270</v>
      </c>
      <c r="D227" s="149">
        <v>133065</v>
      </c>
      <c r="E227" s="149">
        <v>500000</v>
      </c>
      <c r="F227" s="166"/>
      <c r="G227" s="110">
        <v>0</v>
      </c>
      <c r="H227" s="110">
        <v>51612</v>
      </c>
      <c r="I227" s="109">
        <v>0</v>
      </c>
      <c r="J227" s="110"/>
      <c r="K227" s="110"/>
      <c r="L227" s="109"/>
      <c r="M227" s="110"/>
      <c r="N227" s="110"/>
      <c r="O227" s="109" t="e">
        <v>#DIV/0!</v>
      </c>
      <c r="P227" s="110">
        <v>144165</v>
      </c>
      <c r="Q227" s="110">
        <v>193548</v>
      </c>
      <c r="R227" s="109">
        <v>0.74485398970797945</v>
      </c>
      <c r="S227" s="110">
        <v>171245</v>
      </c>
      <c r="T227" s="110">
        <v>500000</v>
      </c>
      <c r="U227" s="109">
        <v>0.34249000000000002</v>
      </c>
      <c r="V227" s="110">
        <v>510790</v>
      </c>
      <c r="W227" s="110">
        <v>500000</v>
      </c>
      <c r="X227" s="109">
        <v>1.0215799999999999</v>
      </c>
      <c r="Y227" s="110">
        <v>506740</v>
      </c>
      <c r="Z227" s="110">
        <v>500000</v>
      </c>
      <c r="AA227" s="109">
        <v>1.0134799999999999</v>
      </c>
      <c r="AB227" s="110">
        <v>701830</v>
      </c>
      <c r="AC227" s="110">
        <v>500000</v>
      </c>
      <c r="AD227" s="109">
        <v>1.4036599999999999</v>
      </c>
      <c r="AE227" s="110">
        <v>560375</v>
      </c>
      <c r="AF227" s="110">
        <v>550000</v>
      </c>
      <c r="AG227" s="109">
        <v>1.0188636363636363</v>
      </c>
      <c r="AH227" s="110">
        <v>557340</v>
      </c>
      <c r="AI227" s="110">
        <v>550000</v>
      </c>
      <c r="AJ227" s="109">
        <v>1.0133454545454545</v>
      </c>
      <c r="AK227" s="110">
        <v>554285</v>
      </c>
      <c r="AL227" s="110">
        <v>550000</v>
      </c>
      <c r="AM227" s="109">
        <v>1.0077909090909092</v>
      </c>
      <c r="AN227" s="110">
        <v>572975</v>
      </c>
      <c r="AO227" s="110">
        <v>550000</v>
      </c>
      <c r="AP227" s="109">
        <v>1.0417727272727273</v>
      </c>
      <c r="AQ227" s="110">
        <v>283915</v>
      </c>
      <c r="AR227" s="110">
        <v>550000</v>
      </c>
      <c r="AS227" s="109">
        <v>0.51620909090909095</v>
      </c>
      <c r="AT227" s="110">
        <v>205745</v>
      </c>
      <c r="AU227" s="110">
        <v>550000</v>
      </c>
      <c r="AV227" s="109">
        <v>0.37408181818181818</v>
      </c>
      <c r="AW227" s="111">
        <v>579555</v>
      </c>
      <c r="AX227" s="111">
        <v>550000</v>
      </c>
      <c r="AY227" s="112">
        <v>1.0537363636363637</v>
      </c>
      <c r="AZ227" s="111">
        <v>569070</v>
      </c>
      <c r="BA227" s="111">
        <v>550000</v>
      </c>
      <c r="BB227" s="112">
        <f t="shared" si="42"/>
        <v>1.0346727272727272</v>
      </c>
      <c r="BC227" s="92">
        <f>VLOOKUP(C227,'[1]PM SELL-OUT JUNE 202 SUMMARY'!$D$9:$H$519,4,FALSE)</f>
        <v>583375</v>
      </c>
      <c r="BD227" s="92">
        <f>VLOOKUP(C227,'[1]PM SELL-OUT JUNE 202 SUMMARY'!$D$9:$H$519,5,FALSE)</f>
        <v>550000</v>
      </c>
      <c r="BE227" s="93">
        <f t="shared" si="51"/>
        <v>1.0606818181818183</v>
      </c>
      <c r="BF227" s="113">
        <f t="shared" si="58"/>
        <v>1354370</v>
      </c>
      <c r="BG227" s="114">
        <f t="shared" si="59"/>
        <v>451456.66666666669</v>
      </c>
      <c r="BH227" s="115">
        <f t="shared" si="60"/>
        <v>2765545</v>
      </c>
      <c r="BI227" s="110">
        <f t="shared" si="61"/>
        <v>460924.16666666669</v>
      </c>
      <c r="BJ227" s="115"/>
      <c r="BK227" s="110"/>
      <c r="BL227" s="117">
        <f t="shared" si="62"/>
        <v>382872.24163046229</v>
      </c>
      <c r="BM227" s="118">
        <v>550000</v>
      </c>
      <c r="BN227" s="119"/>
      <c r="BO227" s="127">
        <v>510790</v>
      </c>
      <c r="BP227" s="182">
        <f t="shared" si="65"/>
        <v>3.0357816785681384E-2</v>
      </c>
      <c r="BQ227" s="122"/>
      <c r="BR227" s="123"/>
      <c r="BS227" s="124" t="e">
        <f t="shared" si="63"/>
        <v>#DIV/0!</v>
      </c>
      <c r="BT227" s="165">
        <f t="shared" si="64"/>
        <v>451510.76874094893</v>
      </c>
    </row>
    <row r="228" spans="1:72" s="125" customFormat="1">
      <c r="A228" s="105" t="s">
        <v>118</v>
      </c>
      <c r="B228" s="105" t="s">
        <v>195</v>
      </c>
      <c r="C228" s="106" t="s">
        <v>271</v>
      </c>
      <c r="D228" s="107">
        <v>1077200</v>
      </c>
      <c r="E228" s="107">
        <v>500000</v>
      </c>
      <c r="F228" s="108"/>
      <c r="G228" s="107">
        <v>981675</v>
      </c>
      <c r="H228" s="107">
        <v>850000</v>
      </c>
      <c r="I228" s="108">
        <v>1.1549117647058824</v>
      </c>
      <c r="J228" s="107">
        <v>650300</v>
      </c>
      <c r="K228" s="107">
        <v>850000</v>
      </c>
      <c r="L228" s="108">
        <v>0.7650588235294119</v>
      </c>
      <c r="M228" s="107">
        <v>1651650</v>
      </c>
      <c r="N228" s="107">
        <v>900000</v>
      </c>
      <c r="O228" s="109">
        <v>1.8351666666666666</v>
      </c>
      <c r="P228" s="110">
        <v>1459785</v>
      </c>
      <c r="Q228" s="110">
        <v>1100000</v>
      </c>
      <c r="R228" s="109">
        <v>1.3270772727272728</v>
      </c>
      <c r="S228" s="110">
        <v>461330</v>
      </c>
      <c r="T228" s="110">
        <v>1100000</v>
      </c>
      <c r="U228" s="109">
        <v>0.41939090909090909</v>
      </c>
      <c r="V228" s="110">
        <v>1034850</v>
      </c>
      <c r="W228" s="110">
        <v>1000000</v>
      </c>
      <c r="X228" s="109">
        <v>1.03485</v>
      </c>
      <c r="Y228" s="110">
        <v>773690</v>
      </c>
      <c r="Z228" s="110">
        <v>1000000</v>
      </c>
      <c r="AA228" s="109">
        <v>0.7736900000000001</v>
      </c>
      <c r="AB228" s="110">
        <v>234555</v>
      </c>
      <c r="AC228" s="110">
        <v>683333</v>
      </c>
      <c r="AD228" s="109">
        <v>0.34325138695189605</v>
      </c>
      <c r="AE228" s="110">
        <v>719820</v>
      </c>
      <c r="AF228" s="110">
        <v>500000</v>
      </c>
      <c r="AG228" s="109">
        <v>1.43964</v>
      </c>
      <c r="AH228" s="110">
        <v>489205</v>
      </c>
      <c r="AI228" s="110">
        <v>500000</v>
      </c>
      <c r="AJ228" s="109">
        <v>0.97841000000000011</v>
      </c>
      <c r="AK228" s="110">
        <v>1426005</v>
      </c>
      <c r="AL228" s="110">
        <v>500000</v>
      </c>
      <c r="AM228" s="109">
        <v>2.8520099999999999</v>
      </c>
      <c r="AN228" s="110">
        <v>1391500</v>
      </c>
      <c r="AO228" s="110">
        <v>550000</v>
      </c>
      <c r="AP228" s="109">
        <v>2.5299999999999998</v>
      </c>
      <c r="AQ228" s="110">
        <v>649810</v>
      </c>
      <c r="AR228" s="110">
        <v>850000</v>
      </c>
      <c r="AS228" s="109">
        <v>0.7644823529411765</v>
      </c>
      <c r="AT228" s="110">
        <v>648590</v>
      </c>
      <c r="AU228" s="110">
        <v>850000</v>
      </c>
      <c r="AV228" s="109">
        <v>0.76304705882352941</v>
      </c>
      <c r="AW228" s="111">
        <v>1517000</v>
      </c>
      <c r="AX228" s="111">
        <v>850000</v>
      </c>
      <c r="AY228" s="112">
        <v>1.7847058823529411</v>
      </c>
      <c r="AZ228" s="111">
        <v>697745</v>
      </c>
      <c r="BA228" s="111">
        <v>820967</v>
      </c>
      <c r="BB228" s="112">
        <f t="shared" si="42"/>
        <v>0.8499062690704986</v>
      </c>
      <c r="BC228" s="92">
        <f>VLOOKUP(C228,'[1]PM SELL-OUT JUNE 202 SUMMARY'!$D$9:$H$519,4,FALSE)</f>
        <v>569010</v>
      </c>
      <c r="BD228" s="92">
        <f>VLOOKUP(C228,'[1]PM SELL-OUT JUNE 202 SUMMARY'!$D$9:$H$519,5,FALSE)</f>
        <v>950000</v>
      </c>
      <c r="BE228" s="93">
        <f t="shared" si="51"/>
        <v>0.59895789473684213</v>
      </c>
      <c r="BF228" s="113">
        <f t="shared" si="58"/>
        <v>2863335</v>
      </c>
      <c r="BG228" s="114">
        <f t="shared" si="59"/>
        <v>954445</v>
      </c>
      <c r="BH228" s="115">
        <f t="shared" si="60"/>
        <v>6330650</v>
      </c>
      <c r="BI228" s="110">
        <f t="shared" si="61"/>
        <v>1055108.3333333333</v>
      </c>
      <c r="BJ228" s="116"/>
      <c r="BK228" s="107"/>
      <c r="BL228" s="117">
        <f t="shared" si="62"/>
        <v>775691.26108828257</v>
      </c>
      <c r="BM228" s="118">
        <v>950000</v>
      </c>
      <c r="BN228" s="119"/>
      <c r="BO228" s="120">
        <v>1034850</v>
      </c>
      <c r="BP228" s="182">
        <f t="shared" si="65"/>
        <v>6.1504310383254136E-2</v>
      </c>
      <c r="BQ228" s="122"/>
      <c r="BR228" s="123"/>
      <c r="BS228" s="124" t="e">
        <f t="shared" si="63"/>
        <v>#DIV/0!</v>
      </c>
      <c r="BT228" s="165">
        <f t="shared" si="64"/>
        <v>955023.64860540396</v>
      </c>
    </row>
    <row r="229" spans="1:72" s="125" customFormat="1">
      <c r="A229" s="105" t="s">
        <v>89</v>
      </c>
      <c r="B229" s="105" t="s">
        <v>197</v>
      </c>
      <c r="C229" s="106" t="s">
        <v>272</v>
      </c>
      <c r="D229" s="107">
        <v>1517795</v>
      </c>
      <c r="E229" s="107">
        <v>800000</v>
      </c>
      <c r="F229" s="108"/>
      <c r="G229" s="107">
        <v>814625</v>
      </c>
      <c r="H229" s="107">
        <v>800000</v>
      </c>
      <c r="I229" s="108">
        <v>1.01828125</v>
      </c>
      <c r="J229" s="107"/>
      <c r="K229" s="107"/>
      <c r="L229" s="108"/>
      <c r="M229" s="107"/>
      <c r="N229" s="107"/>
      <c r="O229" s="109" t="e">
        <v>#DIV/0!</v>
      </c>
      <c r="P229" s="110">
        <v>1665505</v>
      </c>
      <c r="Q229" s="110">
        <v>241935</v>
      </c>
      <c r="R229" s="109">
        <v>6.8841011015355367</v>
      </c>
      <c r="S229" s="110">
        <v>582485</v>
      </c>
      <c r="T229" s="110">
        <v>500000</v>
      </c>
      <c r="U229" s="109">
        <v>1.1649700000000001</v>
      </c>
      <c r="V229" s="110">
        <v>1672445</v>
      </c>
      <c r="W229" s="110">
        <v>500000</v>
      </c>
      <c r="X229" s="109">
        <v>3.3448899999999999</v>
      </c>
      <c r="Y229" s="110">
        <v>927835</v>
      </c>
      <c r="Z229" s="110">
        <v>700000</v>
      </c>
      <c r="AA229" s="109">
        <v>1.3254785714285715</v>
      </c>
      <c r="AB229" s="110">
        <v>701665</v>
      </c>
      <c r="AC229" s="110">
        <v>650000</v>
      </c>
      <c r="AD229" s="109">
        <v>1.0794846153846154</v>
      </c>
      <c r="AE229" s="110">
        <v>763630</v>
      </c>
      <c r="AF229" s="110">
        <v>750000</v>
      </c>
      <c r="AG229" s="109">
        <v>1.0181733333333334</v>
      </c>
      <c r="AH229" s="110">
        <v>887010</v>
      </c>
      <c r="AI229" s="110">
        <v>750000</v>
      </c>
      <c r="AJ229" s="109">
        <v>1.18268</v>
      </c>
      <c r="AK229" s="110">
        <v>1275610</v>
      </c>
      <c r="AL229" s="110">
        <v>850000</v>
      </c>
      <c r="AM229" s="109">
        <v>1.5007176470588235</v>
      </c>
      <c r="AN229" s="110">
        <v>974695</v>
      </c>
      <c r="AO229" s="110">
        <v>800000</v>
      </c>
      <c r="AP229" s="109">
        <v>1.21836875</v>
      </c>
      <c r="AQ229" s="110">
        <v>637260</v>
      </c>
      <c r="AR229" s="110">
        <v>850000</v>
      </c>
      <c r="AS229" s="109">
        <v>0.74971764705882349</v>
      </c>
      <c r="AT229" s="110">
        <v>489870</v>
      </c>
      <c r="AU229" s="110">
        <v>850000</v>
      </c>
      <c r="AV229" s="109">
        <v>0.57631764705882349</v>
      </c>
      <c r="AW229" s="111">
        <v>1575645</v>
      </c>
      <c r="AX229" s="111">
        <v>850000</v>
      </c>
      <c r="AY229" s="112">
        <v>1.8536999999999999</v>
      </c>
      <c r="AZ229" s="111">
        <v>1175775</v>
      </c>
      <c r="BA229" s="111">
        <v>1000000</v>
      </c>
      <c r="BB229" s="112">
        <f t="shared" si="42"/>
        <v>1.175775</v>
      </c>
      <c r="BC229" s="92">
        <f>VLOOKUP(C229,'[1]PM SELL-OUT JUNE 202 SUMMARY'!$D$9:$H$519,4,FALSE)</f>
        <v>951160</v>
      </c>
      <c r="BD229" s="92">
        <f>VLOOKUP(C229,'[1]PM SELL-OUT JUNE 202 SUMMARY'!$D$9:$H$519,5,FALSE)</f>
        <v>950000</v>
      </c>
      <c r="BE229" s="93">
        <f t="shared" si="51"/>
        <v>1.001221052631579</v>
      </c>
      <c r="BF229" s="113">
        <f t="shared" si="58"/>
        <v>3241290</v>
      </c>
      <c r="BG229" s="114">
        <f t="shared" si="59"/>
        <v>1080430</v>
      </c>
      <c r="BH229" s="115">
        <f t="shared" si="60"/>
        <v>6128855</v>
      </c>
      <c r="BI229" s="110">
        <f t="shared" si="61"/>
        <v>1021475.8333333334</v>
      </c>
      <c r="BJ229" s="116"/>
      <c r="BK229" s="107"/>
      <c r="BL229" s="117">
        <f t="shared" si="62"/>
        <v>1253612.5729823578</v>
      </c>
      <c r="BM229" s="118">
        <v>950000</v>
      </c>
      <c r="BN229" s="119"/>
      <c r="BO229" s="120">
        <v>1672445</v>
      </c>
      <c r="BP229" s="182">
        <f t="shared" si="65"/>
        <v>9.9398537352197391E-2</v>
      </c>
      <c r="BQ229" s="122"/>
      <c r="BR229" s="123"/>
      <c r="BS229" s="124" t="e">
        <f t="shared" si="63"/>
        <v>#DIV/0!</v>
      </c>
      <c r="BT229" s="165">
        <f t="shared" si="64"/>
        <v>1256990.8515789229</v>
      </c>
    </row>
    <row r="230" spans="1:72" s="125" customFormat="1">
      <c r="A230" s="105" t="s">
        <v>89</v>
      </c>
      <c r="B230" s="105" t="s">
        <v>273</v>
      </c>
      <c r="C230" s="106" t="s">
        <v>274</v>
      </c>
      <c r="D230" s="107">
        <v>75475</v>
      </c>
      <c r="E230" s="107">
        <v>500000</v>
      </c>
      <c r="F230" s="108"/>
      <c r="G230" s="107">
        <v>149165</v>
      </c>
      <c r="H230" s="107">
        <v>500000</v>
      </c>
      <c r="I230" s="108">
        <v>0.29833000000000004</v>
      </c>
      <c r="J230" s="107">
        <v>306620</v>
      </c>
      <c r="K230" s="107">
        <v>500000</v>
      </c>
      <c r="L230" s="108">
        <v>0.61324000000000001</v>
      </c>
      <c r="M230" s="107">
        <v>312710</v>
      </c>
      <c r="N230" s="107">
        <v>500000</v>
      </c>
      <c r="O230" s="109">
        <v>0.62542000000000009</v>
      </c>
      <c r="P230" s="110">
        <v>665600</v>
      </c>
      <c r="Q230" s="110">
        <v>500000</v>
      </c>
      <c r="R230" s="109">
        <v>1.3311999999999999</v>
      </c>
      <c r="S230" s="110">
        <v>135765</v>
      </c>
      <c r="T230" s="110">
        <v>500000</v>
      </c>
      <c r="U230" s="109">
        <v>0.27152999999999999</v>
      </c>
      <c r="V230" s="110">
        <v>1390655</v>
      </c>
      <c r="W230" s="110">
        <v>500000</v>
      </c>
      <c r="X230" s="109">
        <v>2.7813099999999999</v>
      </c>
      <c r="Y230" s="110">
        <v>119570</v>
      </c>
      <c r="Z230" s="110">
        <v>500000</v>
      </c>
      <c r="AA230" s="109">
        <v>0.23914000000000002</v>
      </c>
      <c r="AB230" s="110">
        <v>93470</v>
      </c>
      <c r="AC230" s="110">
        <v>500000</v>
      </c>
      <c r="AD230" s="109">
        <v>0.18694000000000002</v>
      </c>
      <c r="AE230" s="110">
        <v>105270</v>
      </c>
      <c r="AF230" s="110">
        <v>500000</v>
      </c>
      <c r="AG230" s="109">
        <v>0.21054</v>
      </c>
      <c r="AH230" s="110">
        <v>83880</v>
      </c>
      <c r="AI230" s="110">
        <v>500000</v>
      </c>
      <c r="AJ230" s="109">
        <v>0.16776000000000002</v>
      </c>
      <c r="AK230" s="110">
        <v>373620</v>
      </c>
      <c r="AL230" s="110">
        <v>500000</v>
      </c>
      <c r="AM230" s="109">
        <v>0.74724000000000002</v>
      </c>
      <c r="AN230" s="110">
        <v>124870</v>
      </c>
      <c r="AO230" s="110">
        <v>550000</v>
      </c>
      <c r="AP230" s="109">
        <v>0.22703636363636365</v>
      </c>
      <c r="AQ230" s="110">
        <v>172455</v>
      </c>
      <c r="AR230" s="110">
        <v>235714</v>
      </c>
      <c r="AS230" s="109">
        <v>0.73162815954928428</v>
      </c>
      <c r="AT230" s="110"/>
      <c r="AU230" s="110"/>
      <c r="AV230" s="109" t="e">
        <v>#DIV/0!</v>
      </c>
      <c r="AW230" s="111"/>
      <c r="AX230" s="111"/>
      <c r="AY230" s="112" t="e">
        <v>#DIV/0!</v>
      </c>
      <c r="AZ230" s="111">
        <v>337895</v>
      </c>
      <c r="BA230" s="111">
        <v>425806</v>
      </c>
      <c r="BB230" s="112">
        <f t="shared" si="42"/>
        <v>0.79354212951437975</v>
      </c>
      <c r="BC230" s="92">
        <f>VLOOKUP(C230,'[1]PM SELL-OUT JUNE 202 SUMMARY'!$D$9:$H$519,4,FALSE)</f>
        <v>335715</v>
      </c>
      <c r="BD230" s="92">
        <f>VLOOKUP(C230,'[1]PM SELL-OUT JUNE 202 SUMMARY'!$D$9:$H$519,5,FALSE)</f>
        <v>550000</v>
      </c>
      <c r="BE230" s="93">
        <f t="shared" si="51"/>
        <v>0.6103909090909091</v>
      </c>
      <c r="BF230" s="113">
        <f t="shared" si="58"/>
        <v>337895</v>
      </c>
      <c r="BG230" s="114">
        <f t="shared" si="59"/>
        <v>112631.66666666667</v>
      </c>
      <c r="BH230" s="115">
        <f t="shared" si="60"/>
        <v>1008840</v>
      </c>
      <c r="BI230" s="110">
        <f t="shared" si="61"/>
        <v>168140</v>
      </c>
      <c r="BJ230" s="116"/>
      <c r="BK230" s="107"/>
      <c r="BL230" s="117">
        <f t="shared" si="62"/>
        <v>1042391.5839867862</v>
      </c>
      <c r="BM230" s="118">
        <v>550000</v>
      </c>
      <c r="BN230" s="119"/>
      <c r="BO230" s="120">
        <v>1390655</v>
      </c>
      <c r="BP230" s="182">
        <f t="shared" si="65"/>
        <v>8.2650893130428837E-2</v>
      </c>
      <c r="BQ230" s="122"/>
      <c r="BR230" s="123"/>
      <c r="BS230" s="124" t="e">
        <f t="shared" si="63"/>
        <v>#DIV/0!</v>
      </c>
      <c r="BT230" s="165">
        <f t="shared" si="64"/>
        <v>678454.56266336329</v>
      </c>
    </row>
    <row r="231" spans="1:72" s="125" customFormat="1">
      <c r="A231" s="105" t="s">
        <v>200</v>
      </c>
      <c r="B231" s="105"/>
      <c r="C231" s="106" t="s">
        <v>275</v>
      </c>
      <c r="D231" s="107"/>
      <c r="E231" s="107"/>
      <c r="F231" s="108"/>
      <c r="G231" s="107"/>
      <c r="H231" s="107"/>
      <c r="I231" s="108"/>
      <c r="J231" s="107"/>
      <c r="K231" s="107"/>
      <c r="L231" s="108"/>
      <c r="M231" s="107"/>
      <c r="N231" s="107"/>
      <c r="O231" s="109"/>
      <c r="P231" s="110"/>
      <c r="Q231" s="110"/>
      <c r="R231" s="109"/>
      <c r="S231" s="110"/>
      <c r="T231" s="110"/>
      <c r="U231" s="109"/>
      <c r="V231" s="110"/>
      <c r="W231" s="110"/>
      <c r="X231" s="109"/>
      <c r="Y231" s="110"/>
      <c r="Z231" s="110"/>
      <c r="AA231" s="109"/>
      <c r="AB231" s="110">
        <v>20390</v>
      </c>
      <c r="AC231" s="110">
        <v>249999</v>
      </c>
      <c r="AD231" s="109">
        <v>8.1560326241304965E-2</v>
      </c>
      <c r="AE231" s="110">
        <v>0</v>
      </c>
      <c r="AF231" s="110">
        <v>500000</v>
      </c>
      <c r="AG231" s="109">
        <v>0</v>
      </c>
      <c r="AH231" s="110">
        <v>0</v>
      </c>
      <c r="AI231" s="110">
        <v>500000</v>
      </c>
      <c r="AJ231" s="109">
        <v>0</v>
      </c>
      <c r="AK231" s="110">
        <v>0</v>
      </c>
      <c r="AL231" s="110">
        <v>500000</v>
      </c>
      <c r="AM231" s="109">
        <v>0</v>
      </c>
      <c r="AN231" s="110">
        <v>61990</v>
      </c>
      <c r="AO231" s="110">
        <v>550000</v>
      </c>
      <c r="AP231" s="109">
        <v>0.11270909090909091</v>
      </c>
      <c r="AQ231" s="110">
        <v>134965</v>
      </c>
      <c r="AR231" s="110">
        <v>550000</v>
      </c>
      <c r="AS231" s="109">
        <v>0.2453909090909091</v>
      </c>
      <c r="AT231" s="110">
        <v>393145</v>
      </c>
      <c r="AU231" s="110">
        <v>550000</v>
      </c>
      <c r="AV231" s="109">
        <v>0.71480909090909095</v>
      </c>
      <c r="AW231" s="111">
        <v>125975</v>
      </c>
      <c r="AX231" s="111">
        <v>550000</v>
      </c>
      <c r="AY231" s="112">
        <v>0.22904545454545455</v>
      </c>
      <c r="AZ231" s="111">
        <v>341440</v>
      </c>
      <c r="BA231" s="111">
        <v>550000</v>
      </c>
      <c r="BB231" s="112">
        <f t="shared" si="42"/>
        <v>0.62080000000000002</v>
      </c>
      <c r="BC231" s="92">
        <f>VLOOKUP(C231,'[1]PM SELL-OUT JUNE 202 SUMMARY'!$D$9:$H$519,4,FALSE)</f>
        <v>236250</v>
      </c>
      <c r="BD231" s="92">
        <f>VLOOKUP(C231,'[1]PM SELL-OUT JUNE 202 SUMMARY'!$D$9:$H$519,5,FALSE)</f>
        <v>550000</v>
      </c>
      <c r="BE231" s="93">
        <f t="shared" si="51"/>
        <v>0.42954545454545456</v>
      </c>
      <c r="BF231" s="113">
        <f t="shared" si="58"/>
        <v>860560</v>
      </c>
      <c r="BG231" s="114">
        <f t="shared" si="59"/>
        <v>286853.33333333331</v>
      </c>
      <c r="BH231" s="115">
        <f t="shared" si="60"/>
        <v>1057515</v>
      </c>
      <c r="BI231" s="110">
        <f t="shared" si="61"/>
        <v>176252.5</v>
      </c>
      <c r="BJ231" s="116"/>
      <c r="BK231" s="107"/>
      <c r="BL231" s="117">
        <f t="shared" si="62"/>
        <v>0</v>
      </c>
      <c r="BM231" s="118">
        <v>550000</v>
      </c>
      <c r="BN231" s="119"/>
      <c r="BO231" s="120"/>
      <c r="BP231" s="182">
        <f t="shared" si="65"/>
        <v>0</v>
      </c>
      <c r="BQ231" s="122"/>
      <c r="BR231" s="123"/>
      <c r="BS231" s="124" t="e">
        <f t="shared" si="63"/>
        <v>#DIV/0!</v>
      </c>
      <c r="BT231" s="165">
        <f t="shared" si="64"/>
        <v>154368.61111111109</v>
      </c>
    </row>
    <row r="232" spans="1:72" s="125" customFormat="1">
      <c r="A232" s="105" t="s">
        <v>118</v>
      </c>
      <c r="B232" s="105"/>
      <c r="C232" s="106" t="s">
        <v>276</v>
      </c>
      <c r="D232" s="107"/>
      <c r="E232" s="107"/>
      <c r="F232" s="108"/>
      <c r="G232" s="107"/>
      <c r="H232" s="107"/>
      <c r="I232" s="108"/>
      <c r="J232" s="107"/>
      <c r="K232" s="107"/>
      <c r="L232" s="108"/>
      <c r="M232" s="107"/>
      <c r="N232" s="107"/>
      <c r="O232" s="109"/>
      <c r="P232" s="110"/>
      <c r="Q232" s="110"/>
      <c r="R232" s="109"/>
      <c r="S232" s="110"/>
      <c r="T232" s="110"/>
      <c r="U232" s="109"/>
      <c r="V232" s="110">
        <v>117575</v>
      </c>
      <c r="W232" s="110">
        <v>161290</v>
      </c>
      <c r="X232" s="109">
        <v>0.72896645793291592</v>
      </c>
      <c r="Y232" s="110">
        <v>292130</v>
      </c>
      <c r="Z232" s="110">
        <v>500000</v>
      </c>
      <c r="AA232" s="109">
        <v>0.58426</v>
      </c>
      <c r="AB232" s="110">
        <v>362315</v>
      </c>
      <c r="AC232" s="110">
        <v>500000</v>
      </c>
      <c r="AD232" s="109">
        <v>0.72463000000000011</v>
      </c>
      <c r="AE232" s="110">
        <v>183350</v>
      </c>
      <c r="AF232" s="110">
        <v>500000</v>
      </c>
      <c r="AG232" s="109">
        <v>0.36670000000000003</v>
      </c>
      <c r="AH232" s="110">
        <v>217550</v>
      </c>
      <c r="AI232" s="110">
        <v>500000</v>
      </c>
      <c r="AJ232" s="109">
        <v>0.43510000000000004</v>
      </c>
      <c r="AK232" s="110">
        <v>0</v>
      </c>
      <c r="AL232" s="110">
        <v>500000</v>
      </c>
      <c r="AM232" s="109">
        <v>0</v>
      </c>
      <c r="AN232" s="110">
        <v>0</v>
      </c>
      <c r="AO232" s="110">
        <v>550000</v>
      </c>
      <c r="AP232" s="109">
        <v>0</v>
      </c>
      <c r="AQ232" s="110">
        <v>50990</v>
      </c>
      <c r="AR232" s="110">
        <v>550000</v>
      </c>
      <c r="AS232" s="109">
        <v>9.2709090909090908E-2</v>
      </c>
      <c r="AT232" s="110">
        <v>626675</v>
      </c>
      <c r="AU232" s="110">
        <v>550000</v>
      </c>
      <c r="AV232" s="109">
        <v>1.1394090909090908</v>
      </c>
      <c r="AW232" s="111">
        <v>674265</v>
      </c>
      <c r="AX232" s="111">
        <v>550000</v>
      </c>
      <c r="AY232" s="112">
        <v>1.2259363636363636</v>
      </c>
      <c r="AZ232" s="111">
        <v>650920</v>
      </c>
      <c r="BA232" s="111">
        <v>550000</v>
      </c>
      <c r="BB232" s="112">
        <f t="shared" si="42"/>
        <v>1.1834909090909091</v>
      </c>
      <c r="BC232" s="92">
        <f>VLOOKUP(C232,'[1]PM SELL-OUT JUNE 202 SUMMARY'!$D$9:$H$519,4,FALSE)</f>
        <v>718560</v>
      </c>
      <c r="BD232" s="92">
        <f>VLOOKUP(C232,'[1]PM SELL-OUT JUNE 202 SUMMARY'!$D$9:$H$519,5,FALSE)</f>
        <v>550000</v>
      </c>
      <c r="BE232" s="93">
        <f t="shared" si="51"/>
        <v>1.3064727272727272</v>
      </c>
      <c r="BF232" s="113">
        <f t="shared" si="58"/>
        <v>1951860</v>
      </c>
      <c r="BG232" s="114">
        <f t="shared" si="59"/>
        <v>650620</v>
      </c>
      <c r="BH232" s="115">
        <f t="shared" si="60"/>
        <v>2002850</v>
      </c>
      <c r="BI232" s="110">
        <f t="shared" si="61"/>
        <v>333808.33333333331</v>
      </c>
      <c r="BJ232" s="116"/>
      <c r="BK232" s="107"/>
      <c r="BL232" s="117">
        <f t="shared" si="62"/>
        <v>88130.550343001232</v>
      </c>
      <c r="BM232" s="118">
        <v>550000</v>
      </c>
      <c r="BN232" s="119"/>
      <c r="BO232" s="120">
        <v>117575</v>
      </c>
      <c r="BP232" s="182">
        <f t="shared" si="65"/>
        <v>6.9878429659478236E-3</v>
      </c>
      <c r="BQ232" s="122"/>
      <c r="BR232" s="123"/>
      <c r="BS232" s="124" t="e">
        <f t="shared" si="63"/>
        <v>#DIV/0!</v>
      </c>
      <c r="BT232" s="165">
        <f t="shared" si="64"/>
        <v>297533.47091908363</v>
      </c>
    </row>
    <row r="233" spans="1:72" s="125" customFormat="1">
      <c r="A233" s="105" t="s">
        <v>89</v>
      </c>
      <c r="B233" s="105" t="s">
        <v>277</v>
      </c>
      <c r="C233" s="106" t="s">
        <v>277</v>
      </c>
      <c r="D233" s="107">
        <v>398340</v>
      </c>
      <c r="E233" s="107">
        <v>500000</v>
      </c>
      <c r="F233" s="108"/>
      <c r="G233" s="107">
        <v>343940</v>
      </c>
      <c r="H233" s="107">
        <v>500000</v>
      </c>
      <c r="I233" s="108">
        <v>0.68788000000000016</v>
      </c>
      <c r="J233" s="107">
        <v>357120</v>
      </c>
      <c r="K233" s="107">
        <v>500000</v>
      </c>
      <c r="L233" s="108">
        <v>0.7142400000000001</v>
      </c>
      <c r="M233" s="107">
        <v>793925</v>
      </c>
      <c r="N233" s="107">
        <v>500000</v>
      </c>
      <c r="O233" s="109">
        <v>1.58785</v>
      </c>
      <c r="P233" s="110">
        <v>587850</v>
      </c>
      <c r="Q233" s="110">
        <v>500000</v>
      </c>
      <c r="R233" s="109">
        <v>1.1757</v>
      </c>
      <c r="S233" s="110">
        <v>131970</v>
      </c>
      <c r="T233" s="110">
        <v>500000</v>
      </c>
      <c r="U233" s="109">
        <v>0.26394000000000001</v>
      </c>
      <c r="V233" s="110">
        <v>145655</v>
      </c>
      <c r="W233" s="110">
        <v>500000</v>
      </c>
      <c r="X233" s="109">
        <v>0.29131000000000001</v>
      </c>
      <c r="Y233" s="110">
        <v>182855</v>
      </c>
      <c r="Z233" s="110">
        <v>241935</v>
      </c>
      <c r="AA233" s="109">
        <v>0.75580217827102325</v>
      </c>
      <c r="AB233" s="110">
        <v>385920</v>
      </c>
      <c r="AC233" s="110">
        <v>500000</v>
      </c>
      <c r="AD233" s="109">
        <v>0.77183999999999986</v>
      </c>
      <c r="AE233" s="110">
        <v>302230</v>
      </c>
      <c r="AF233" s="110">
        <v>500000</v>
      </c>
      <c r="AG233" s="109">
        <v>0.60446</v>
      </c>
      <c r="AH233" s="110">
        <v>500715</v>
      </c>
      <c r="AI233" s="110">
        <v>500000</v>
      </c>
      <c r="AJ233" s="109">
        <v>1.00143</v>
      </c>
      <c r="AK233" s="110">
        <v>307100</v>
      </c>
      <c r="AL233" s="110">
        <v>500000</v>
      </c>
      <c r="AM233" s="109">
        <v>0.61420000000000008</v>
      </c>
      <c r="AN233" s="110">
        <v>365410</v>
      </c>
      <c r="AO233" s="110">
        <v>550000</v>
      </c>
      <c r="AP233" s="109">
        <v>0.66438181818181818</v>
      </c>
      <c r="AQ233" s="110">
        <v>583935</v>
      </c>
      <c r="AR233" s="110">
        <v>550000</v>
      </c>
      <c r="AS233" s="109">
        <v>1.0617000000000001</v>
      </c>
      <c r="AT233" s="110">
        <v>584895</v>
      </c>
      <c r="AU233" s="110">
        <v>550000</v>
      </c>
      <c r="AV233" s="109">
        <v>1.0634454545454546</v>
      </c>
      <c r="AW233" s="111">
        <v>602700</v>
      </c>
      <c r="AX233" s="111">
        <v>550000</v>
      </c>
      <c r="AY233" s="112">
        <v>1.0958181818181818</v>
      </c>
      <c r="AZ233" s="111">
        <v>575255</v>
      </c>
      <c r="BA233" s="111">
        <v>550000</v>
      </c>
      <c r="BB233" s="112">
        <f t="shared" si="42"/>
        <v>1.0459181818181817</v>
      </c>
      <c r="BC233" s="92">
        <f>VLOOKUP(C233,'[1]PM SELL-OUT JUNE 202 SUMMARY'!$D$9:$H$519,4,FALSE)</f>
        <v>366905</v>
      </c>
      <c r="BD233" s="92">
        <f>VLOOKUP(C233,'[1]PM SELL-OUT JUNE 202 SUMMARY'!$D$9:$H$519,5,FALSE)</f>
        <v>550000</v>
      </c>
      <c r="BE233" s="93">
        <f t="shared" si="51"/>
        <v>0.66710000000000003</v>
      </c>
      <c r="BF233" s="113">
        <f t="shared" si="58"/>
        <v>1762850</v>
      </c>
      <c r="BG233" s="114">
        <f t="shared" si="59"/>
        <v>587616.66666666663</v>
      </c>
      <c r="BH233" s="115">
        <f t="shared" si="60"/>
        <v>3019295</v>
      </c>
      <c r="BI233" s="110">
        <f t="shared" si="61"/>
        <v>503215.83333333331</v>
      </c>
      <c r="BJ233" s="116"/>
      <c r="BK233" s="107"/>
      <c r="BL233" s="117">
        <f t="shared" si="62"/>
        <v>109178.44193246732</v>
      </c>
      <c r="BM233" s="118">
        <v>550000</v>
      </c>
      <c r="BN233" s="119"/>
      <c r="BO233" s="120">
        <v>145655</v>
      </c>
      <c r="BP233" s="182">
        <f t="shared" si="65"/>
        <v>8.6567235143961748E-3</v>
      </c>
      <c r="BQ233" s="122"/>
      <c r="BR233" s="123"/>
      <c r="BS233" s="124" t="e">
        <f t="shared" si="63"/>
        <v>#DIV/0!</v>
      </c>
      <c r="BT233" s="165">
        <f t="shared" si="64"/>
        <v>336416.48548311682</v>
      </c>
    </row>
    <row r="234" spans="1:72" s="125" customFormat="1">
      <c r="A234" s="105" t="s">
        <v>89</v>
      </c>
      <c r="B234" s="105" t="s">
        <v>197</v>
      </c>
      <c r="C234" s="106" t="s">
        <v>278</v>
      </c>
      <c r="D234" s="107">
        <v>534585</v>
      </c>
      <c r="E234" s="107">
        <v>500000</v>
      </c>
      <c r="F234" s="108"/>
      <c r="G234" s="107">
        <v>522400</v>
      </c>
      <c r="H234" s="107">
        <v>500000</v>
      </c>
      <c r="I234" s="108">
        <v>1.0448</v>
      </c>
      <c r="J234" s="107">
        <v>550560</v>
      </c>
      <c r="K234" s="107">
        <v>500000</v>
      </c>
      <c r="L234" s="108">
        <v>1.1011200000000001</v>
      </c>
      <c r="M234" s="107">
        <v>818880</v>
      </c>
      <c r="N234" s="107">
        <v>550000</v>
      </c>
      <c r="O234" s="109">
        <v>1.4888727272727273</v>
      </c>
      <c r="P234" s="110">
        <v>897465</v>
      </c>
      <c r="Q234" s="110">
        <v>700000</v>
      </c>
      <c r="R234" s="109">
        <v>1.2820928571428571</v>
      </c>
      <c r="S234" s="110">
        <v>710540</v>
      </c>
      <c r="T234" s="110">
        <v>700000</v>
      </c>
      <c r="U234" s="109">
        <v>1.0150571428571429</v>
      </c>
      <c r="V234" s="110">
        <v>738265</v>
      </c>
      <c r="W234" s="110">
        <v>700000</v>
      </c>
      <c r="X234" s="109">
        <v>1.0546642857142856</v>
      </c>
      <c r="Y234" s="110">
        <v>773750</v>
      </c>
      <c r="Z234" s="110">
        <v>700000</v>
      </c>
      <c r="AA234" s="109">
        <v>1.1053571428571429</v>
      </c>
      <c r="AB234" s="110">
        <v>671125</v>
      </c>
      <c r="AC234" s="110">
        <v>650000</v>
      </c>
      <c r="AD234" s="109">
        <v>1.0325</v>
      </c>
      <c r="AE234" s="110">
        <v>531600</v>
      </c>
      <c r="AF234" s="110">
        <v>600000</v>
      </c>
      <c r="AG234" s="109">
        <v>0.88600000000000001</v>
      </c>
      <c r="AH234" s="110">
        <v>506260</v>
      </c>
      <c r="AI234" s="110">
        <v>600000</v>
      </c>
      <c r="AJ234" s="109">
        <v>0.84376666666666666</v>
      </c>
      <c r="AK234" s="110">
        <v>725525</v>
      </c>
      <c r="AL234" s="110">
        <v>600000</v>
      </c>
      <c r="AM234" s="109">
        <v>1.2092083333333334</v>
      </c>
      <c r="AN234" s="110">
        <v>627750</v>
      </c>
      <c r="AO234" s="110">
        <v>550000</v>
      </c>
      <c r="AP234" s="109">
        <v>1.1413636363636364</v>
      </c>
      <c r="AQ234" s="110">
        <v>728300</v>
      </c>
      <c r="AR234" s="110">
        <v>550000</v>
      </c>
      <c r="AS234" s="109">
        <v>1.3241818181818181</v>
      </c>
      <c r="AT234" s="110">
        <v>585830</v>
      </c>
      <c r="AU234" s="110">
        <v>550000</v>
      </c>
      <c r="AV234" s="109">
        <v>1.0651454545454546</v>
      </c>
      <c r="AW234" s="111">
        <v>936035</v>
      </c>
      <c r="AX234" s="111">
        <v>650000</v>
      </c>
      <c r="AY234" s="112">
        <v>1.4400538461538461</v>
      </c>
      <c r="AZ234" s="111">
        <v>1195395</v>
      </c>
      <c r="BA234" s="111">
        <v>700000</v>
      </c>
      <c r="BB234" s="112">
        <f t="shared" si="42"/>
        <v>1.7077071428571429</v>
      </c>
      <c r="BC234" s="92">
        <f>VLOOKUP(C234,'[1]PM SELL-OUT JUNE 202 SUMMARY'!$D$9:$H$519,4,FALSE)</f>
        <v>784525</v>
      </c>
      <c r="BD234" s="92">
        <f>VLOOKUP(C234,'[1]PM SELL-OUT JUNE 202 SUMMARY'!$D$9:$H$519,5,FALSE)</f>
        <v>700000</v>
      </c>
      <c r="BE234" s="93">
        <f t="shared" si="51"/>
        <v>1.1207499999999999</v>
      </c>
      <c r="BF234" s="113">
        <f t="shared" si="58"/>
        <v>2717260</v>
      </c>
      <c r="BG234" s="114">
        <f t="shared" si="59"/>
        <v>905753.33333333337</v>
      </c>
      <c r="BH234" s="115">
        <f t="shared" si="60"/>
        <v>4798835</v>
      </c>
      <c r="BI234" s="110">
        <f t="shared" si="61"/>
        <v>799805.83333333337</v>
      </c>
      <c r="BJ234" s="116"/>
      <c r="BK234" s="107"/>
      <c r="BL234" s="117">
        <f t="shared" si="62"/>
        <v>553380.40186243516</v>
      </c>
      <c r="BM234" s="118">
        <v>750000</v>
      </c>
      <c r="BN234" s="119"/>
      <c r="BO234" s="120">
        <v>738265</v>
      </c>
      <c r="BP234" s="182">
        <f t="shared" si="65"/>
        <v>4.3877353920948076E-2</v>
      </c>
      <c r="BQ234" s="122"/>
      <c r="BR234" s="123"/>
      <c r="BS234" s="124" t="e">
        <f t="shared" si="63"/>
        <v>#DIV/0!</v>
      </c>
      <c r="BT234" s="165">
        <f t="shared" si="64"/>
        <v>749301.1421322755</v>
      </c>
    </row>
    <row r="235" spans="1:72" s="125" customFormat="1">
      <c r="A235" s="105" t="s">
        <v>109</v>
      </c>
      <c r="B235" s="105"/>
      <c r="C235" s="106" t="s">
        <v>279</v>
      </c>
      <c r="D235" s="107"/>
      <c r="E235" s="107"/>
      <c r="F235" s="108"/>
      <c r="G235" s="107">
        <v>15795</v>
      </c>
      <c r="H235" s="107">
        <v>124137</v>
      </c>
      <c r="I235" s="108">
        <v>0.12723845428840716</v>
      </c>
      <c r="J235" s="107">
        <v>257840</v>
      </c>
      <c r="K235" s="107">
        <v>500000</v>
      </c>
      <c r="L235" s="108">
        <v>0.51568000000000003</v>
      </c>
      <c r="M235" s="107">
        <v>585550</v>
      </c>
      <c r="N235" s="107">
        <v>500000</v>
      </c>
      <c r="O235" s="109">
        <v>1.1711</v>
      </c>
      <c r="P235" s="110">
        <v>350610</v>
      </c>
      <c r="Q235" s="110">
        <v>500000</v>
      </c>
      <c r="R235" s="109">
        <v>0.70122000000000007</v>
      </c>
      <c r="S235" s="110">
        <v>312945</v>
      </c>
      <c r="T235" s="110">
        <v>500000</v>
      </c>
      <c r="U235" s="109">
        <v>0.62589000000000006</v>
      </c>
      <c r="V235" s="110">
        <v>281460</v>
      </c>
      <c r="W235" s="110">
        <v>500000</v>
      </c>
      <c r="X235" s="109">
        <v>0.56292000000000009</v>
      </c>
      <c r="Y235" s="110">
        <v>220235</v>
      </c>
      <c r="Z235" s="110">
        <v>550000</v>
      </c>
      <c r="AA235" s="109">
        <v>0.40042727272727285</v>
      </c>
      <c r="AB235" s="110">
        <v>185860</v>
      </c>
      <c r="AC235" s="110">
        <v>500000</v>
      </c>
      <c r="AD235" s="109">
        <v>0.37172000000000005</v>
      </c>
      <c r="AE235" s="110">
        <v>16195</v>
      </c>
      <c r="AF235" s="110">
        <v>500000</v>
      </c>
      <c r="AG235" s="109">
        <v>3.2390000000000002E-2</v>
      </c>
      <c r="AH235" s="110"/>
      <c r="AI235" s="110"/>
      <c r="AJ235" s="109" t="e">
        <v>#DIV/0!</v>
      </c>
      <c r="AK235" s="110"/>
      <c r="AL235" s="110"/>
      <c r="AM235" s="109" t="e">
        <v>#DIV/0!</v>
      </c>
      <c r="AN235" s="110">
        <v>0</v>
      </c>
      <c r="AO235" s="110">
        <v>0</v>
      </c>
      <c r="AP235" s="109" t="e">
        <v>#DIV/0!</v>
      </c>
      <c r="AQ235" s="110"/>
      <c r="AR235" s="110"/>
      <c r="AS235" s="109" t="e">
        <v>#DIV/0!</v>
      </c>
      <c r="AT235" s="110"/>
      <c r="AU235" s="110"/>
      <c r="AV235" s="109" t="e">
        <v>#DIV/0!</v>
      </c>
      <c r="AW235" s="111"/>
      <c r="AX235" s="111"/>
      <c r="AY235" s="112" t="e">
        <v>#DIV/0!</v>
      </c>
      <c r="AZ235" s="111"/>
      <c r="BA235" s="111"/>
      <c r="BB235" s="112" t="e">
        <f t="shared" si="42"/>
        <v>#DIV/0!</v>
      </c>
      <c r="BC235" s="92" t="e">
        <f>VLOOKUP(C235,'[1]PM SELL-OUT JUNE 202 SUMMARY'!$D$9:$H$519,4,FALSE)</f>
        <v>#N/A</v>
      </c>
      <c r="BD235" s="92" t="e">
        <f>VLOOKUP(C235,'[1]PM SELL-OUT JUNE 202 SUMMARY'!$D$9:$H$519,5,FALSE)</f>
        <v>#N/A</v>
      </c>
      <c r="BE235" s="93" t="e">
        <f t="shared" si="51"/>
        <v>#N/A</v>
      </c>
      <c r="BF235" s="113">
        <f t="shared" si="58"/>
        <v>0</v>
      </c>
      <c r="BG235" s="114">
        <f t="shared" si="59"/>
        <v>0</v>
      </c>
      <c r="BH235" s="115">
        <f t="shared" si="60"/>
        <v>0</v>
      </c>
      <c r="BI235" s="110">
        <f t="shared" si="61"/>
        <v>0</v>
      </c>
      <c r="BJ235" s="116"/>
      <c r="BK235" s="107"/>
      <c r="BL235" s="117">
        <f t="shared" si="62"/>
        <v>210973.63129526796</v>
      </c>
      <c r="BM235" s="118"/>
      <c r="BN235" s="119"/>
      <c r="BO235" s="120">
        <v>281460</v>
      </c>
      <c r="BP235" s="182">
        <f t="shared" si="65"/>
        <v>1.6728031309340204E-2</v>
      </c>
      <c r="BQ235" s="122"/>
      <c r="BR235" s="123"/>
      <c r="BS235" s="124" t="e">
        <f t="shared" si="63"/>
        <v>#DIV/0!</v>
      </c>
      <c r="BT235" s="165">
        <f t="shared" si="64"/>
        <v>123108.40782381699</v>
      </c>
    </row>
    <row r="236" spans="1:72" s="128" customFormat="1">
      <c r="A236" s="126" t="s">
        <v>89</v>
      </c>
      <c r="B236" s="105" t="s">
        <v>197</v>
      </c>
      <c r="C236" s="106" t="s">
        <v>280</v>
      </c>
      <c r="D236" s="110">
        <v>1070205</v>
      </c>
      <c r="E236" s="110">
        <v>550000</v>
      </c>
      <c r="F236" s="109"/>
      <c r="G236" s="110">
        <v>225855</v>
      </c>
      <c r="H236" s="110">
        <v>650000</v>
      </c>
      <c r="I236" s="109">
        <v>0.34746923076923081</v>
      </c>
      <c r="J236" s="110">
        <v>595070</v>
      </c>
      <c r="K236" s="110">
        <v>650000</v>
      </c>
      <c r="L236" s="109">
        <v>0.91549230769230761</v>
      </c>
      <c r="M236" s="110">
        <v>1272000</v>
      </c>
      <c r="N236" s="110">
        <v>650000</v>
      </c>
      <c r="O236" s="109">
        <v>1.956923076923077</v>
      </c>
      <c r="P236" s="110">
        <v>1887090</v>
      </c>
      <c r="Q236" s="110">
        <v>650000</v>
      </c>
      <c r="R236" s="109">
        <v>2.9032153846153848</v>
      </c>
      <c r="S236" s="110">
        <v>1096640</v>
      </c>
      <c r="T236" s="110">
        <v>750000</v>
      </c>
      <c r="U236" s="109">
        <v>1.4621866666666667</v>
      </c>
      <c r="V236" s="110">
        <v>1436375</v>
      </c>
      <c r="W236" s="110">
        <v>750000</v>
      </c>
      <c r="X236" s="109">
        <v>1.9151666666666669</v>
      </c>
      <c r="Y236" s="110">
        <v>1025490</v>
      </c>
      <c r="Z236" s="110">
        <v>700000</v>
      </c>
      <c r="AA236" s="109">
        <v>1.4649857142857143</v>
      </c>
      <c r="AB236" s="110">
        <v>520210</v>
      </c>
      <c r="AC236" s="110">
        <v>900000</v>
      </c>
      <c r="AD236" s="109">
        <v>0.57801111111111125</v>
      </c>
      <c r="AE236" s="110">
        <v>541105</v>
      </c>
      <c r="AF236" s="110">
        <v>800000</v>
      </c>
      <c r="AG236" s="109">
        <v>0.67638125000000004</v>
      </c>
      <c r="AH236" s="110">
        <v>409315</v>
      </c>
      <c r="AI236" s="110">
        <v>800000</v>
      </c>
      <c r="AJ236" s="109">
        <v>0.51164375000000006</v>
      </c>
      <c r="AK236" s="110">
        <v>933145</v>
      </c>
      <c r="AL236" s="110">
        <v>700000</v>
      </c>
      <c r="AM236" s="109">
        <v>1.3330642857142858</v>
      </c>
      <c r="AN236" s="110">
        <v>817140</v>
      </c>
      <c r="AO236" s="110">
        <v>700000</v>
      </c>
      <c r="AP236" s="109">
        <v>1.1673428571428572</v>
      </c>
      <c r="AQ236" s="110">
        <v>82185</v>
      </c>
      <c r="AR236" s="110">
        <v>392857</v>
      </c>
      <c r="AS236" s="109">
        <v>0.2091982578902756</v>
      </c>
      <c r="AT236" s="110"/>
      <c r="AU236" s="110"/>
      <c r="AV236" s="109" t="e">
        <v>#DIV/0!</v>
      </c>
      <c r="AW236" s="111"/>
      <c r="AX236" s="111"/>
      <c r="AY236" s="112" t="e">
        <v>#DIV/0!</v>
      </c>
      <c r="AZ236" s="111"/>
      <c r="BA236" s="111"/>
      <c r="BB236" s="112" t="e">
        <f t="shared" si="42"/>
        <v>#DIV/0!</v>
      </c>
      <c r="BC236" s="92">
        <f>VLOOKUP(C236,'[1]PM SELL-OUT JUNE 202 SUMMARY'!$D$9:$H$519,4,FALSE)</f>
        <v>0</v>
      </c>
      <c r="BD236" s="92">
        <f>VLOOKUP(C236,'[1]PM SELL-OUT JUNE 202 SUMMARY'!$D$9:$H$519,5,FALSE)</f>
        <v>18333</v>
      </c>
      <c r="BE236" s="93">
        <f t="shared" si="51"/>
        <v>0</v>
      </c>
      <c r="BF236" s="113">
        <f t="shared" si="58"/>
        <v>0</v>
      </c>
      <c r="BG236" s="114">
        <f t="shared" si="59"/>
        <v>0</v>
      </c>
      <c r="BH236" s="115">
        <f t="shared" si="60"/>
        <v>1832470</v>
      </c>
      <c r="BI236" s="110">
        <f t="shared" si="61"/>
        <v>305411.66666666669</v>
      </c>
      <c r="BJ236" s="115"/>
      <c r="BK236" s="110"/>
      <c r="BL236" s="117">
        <f t="shared" si="62"/>
        <v>1076661.8690106606</v>
      </c>
      <c r="BM236" s="118"/>
      <c r="BN236" s="119"/>
      <c r="BO236" s="127">
        <v>1436375</v>
      </c>
      <c r="BP236" s="182">
        <f t="shared" si="65"/>
        <v>8.536817299777423E-2</v>
      </c>
      <c r="BQ236" s="122"/>
      <c r="BR236" s="123"/>
      <c r="BS236" s="124" t="e">
        <f t="shared" si="63"/>
        <v>#DIV/0!</v>
      </c>
      <c r="BT236" s="165">
        <f t="shared" si="64"/>
        <v>704612.13391933183</v>
      </c>
    </row>
    <row r="237" spans="1:72" s="128" customFormat="1">
      <c r="A237" s="126" t="s">
        <v>89</v>
      </c>
      <c r="B237" s="105" t="s">
        <v>197</v>
      </c>
      <c r="C237" s="106" t="s">
        <v>281</v>
      </c>
      <c r="D237" s="110">
        <v>573750</v>
      </c>
      <c r="E237" s="110">
        <v>500000</v>
      </c>
      <c r="F237" s="109"/>
      <c r="G237" s="110">
        <v>531350</v>
      </c>
      <c r="H237" s="110">
        <v>750000</v>
      </c>
      <c r="I237" s="109">
        <v>0.70846666666666669</v>
      </c>
      <c r="J237" s="110">
        <v>819990</v>
      </c>
      <c r="K237" s="110">
        <v>750000</v>
      </c>
      <c r="L237" s="109">
        <v>1.0933200000000001</v>
      </c>
      <c r="M237" s="110">
        <v>973550</v>
      </c>
      <c r="N237" s="110">
        <v>750000</v>
      </c>
      <c r="O237" s="109">
        <v>1.2980666666666667</v>
      </c>
      <c r="P237" s="110">
        <v>2043740</v>
      </c>
      <c r="Q237" s="110">
        <v>750000</v>
      </c>
      <c r="R237" s="109">
        <v>2.7249866666666667</v>
      </c>
      <c r="S237" s="110">
        <v>1325845</v>
      </c>
      <c r="T237" s="110">
        <v>850000</v>
      </c>
      <c r="U237" s="109">
        <v>1.5598176470588234</v>
      </c>
      <c r="V237" s="110">
        <v>889040</v>
      </c>
      <c r="W237" s="110">
        <v>850000</v>
      </c>
      <c r="X237" s="109">
        <v>1.0459294117647058</v>
      </c>
      <c r="Y237" s="110">
        <v>651125</v>
      </c>
      <c r="Z237" s="110">
        <v>750000</v>
      </c>
      <c r="AA237" s="109">
        <v>0.86816666666666664</v>
      </c>
      <c r="AB237" s="110">
        <v>754920</v>
      </c>
      <c r="AC237" s="110">
        <v>700000</v>
      </c>
      <c r="AD237" s="109">
        <v>1.0784571428571428</v>
      </c>
      <c r="AE237" s="110">
        <v>611245</v>
      </c>
      <c r="AF237" s="110">
        <v>600000</v>
      </c>
      <c r="AG237" s="109">
        <v>1.0187416666666667</v>
      </c>
      <c r="AH237" s="110">
        <v>447790</v>
      </c>
      <c r="AI237" s="110">
        <v>600000</v>
      </c>
      <c r="AJ237" s="109">
        <v>0.74631666666666663</v>
      </c>
      <c r="AK237" s="110">
        <v>528285</v>
      </c>
      <c r="AL237" s="110">
        <v>700000</v>
      </c>
      <c r="AM237" s="109">
        <v>0.75469285714285717</v>
      </c>
      <c r="AN237" s="110">
        <v>1001235</v>
      </c>
      <c r="AO237" s="110">
        <v>600000</v>
      </c>
      <c r="AP237" s="109">
        <v>1.668725</v>
      </c>
      <c r="AQ237" s="110">
        <v>1053095</v>
      </c>
      <c r="AR237" s="110">
        <v>600000</v>
      </c>
      <c r="AS237" s="109">
        <v>1.7551583333333334</v>
      </c>
      <c r="AT237" s="110">
        <v>759615</v>
      </c>
      <c r="AU237" s="110">
        <v>750000</v>
      </c>
      <c r="AV237" s="109">
        <v>1.0128200000000001</v>
      </c>
      <c r="AW237" s="111">
        <v>1081100</v>
      </c>
      <c r="AX237" s="111">
        <v>850000</v>
      </c>
      <c r="AY237" s="112">
        <v>1.2718823529411765</v>
      </c>
      <c r="AZ237" s="111">
        <v>1664225</v>
      </c>
      <c r="BA237" s="111">
        <v>850000</v>
      </c>
      <c r="BB237" s="112">
        <f t="shared" si="42"/>
        <v>1.9579117647058824</v>
      </c>
      <c r="BC237" s="92">
        <f>VLOOKUP(C237,'[1]PM SELL-OUT JUNE 202 SUMMARY'!$D$9:$H$519,4,FALSE)</f>
        <v>1095825</v>
      </c>
      <c r="BD237" s="92">
        <f>VLOOKUP(C237,'[1]PM SELL-OUT JUNE 202 SUMMARY'!$D$9:$H$519,5,FALSE)</f>
        <v>900000</v>
      </c>
      <c r="BE237" s="93">
        <f t="shared" si="51"/>
        <v>1.2175833333333332</v>
      </c>
      <c r="BF237" s="113">
        <f t="shared" si="58"/>
        <v>3504940</v>
      </c>
      <c r="BG237" s="114">
        <f t="shared" si="59"/>
        <v>1168313.3333333333</v>
      </c>
      <c r="BH237" s="115">
        <f t="shared" si="60"/>
        <v>6087555</v>
      </c>
      <c r="BI237" s="110">
        <f t="shared" si="61"/>
        <v>1014592.5</v>
      </c>
      <c r="BJ237" s="115"/>
      <c r="BK237" s="110"/>
      <c r="BL237" s="117">
        <f t="shared" si="62"/>
        <v>666396.63599355158</v>
      </c>
      <c r="BM237" s="118">
        <v>950000</v>
      </c>
      <c r="BN237" s="119"/>
      <c r="BO237" s="127">
        <v>889040</v>
      </c>
      <c r="BP237" s="182">
        <f t="shared" si="65"/>
        <v>5.2838374743323438E-2</v>
      </c>
      <c r="BQ237" s="122"/>
      <c r="BR237" s="123"/>
      <c r="BS237" s="124" t="e">
        <f t="shared" si="63"/>
        <v>#DIV/0!</v>
      </c>
      <c r="BT237" s="165">
        <f t="shared" si="64"/>
        <v>934585.61733172112</v>
      </c>
    </row>
    <row r="238" spans="1:72" s="128" customFormat="1">
      <c r="A238" s="126" t="s">
        <v>89</v>
      </c>
      <c r="B238" s="105" t="s">
        <v>197</v>
      </c>
      <c r="C238" s="106" t="s">
        <v>282</v>
      </c>
      <c r="D238" s="110">
        <v>429895</v>
      </c>
      <c r="E238" s="110">
        <v>500000</v>
      </c>
      <c r="F238" s="109"/>
      <c r="G238" s="110">
        <v>341320</v>
      </c>
      <c r="H238" s="110">
        <v>500000</v>
      </c>
      <c r="I238" s="109">
        <v>0.68264000000000002</v>
      </c>
      <c r="J238" s="110">
        <v>505480</v>
      </c>
      <c r="K238" s="110">
        <v>500000</v>
      </c>
      <c r="L238" s="109">
        <v>1.0109600000000001</v>
      </c>
      <c r="M238" s="110">
        <v>622440</v>
      </c>
      <c r="N238" s="110">
        <v>500000</v>
      </c>
      <c r="O238" s="109">
        <v>1.24488</v>
      </c>
      <c r="P238" s="110">
        <v>870865</v>
      </c>
      <c r="Q238" s="110">
        <v>500000</v>
      </c>
      <c r="R238" s="109">
        <v>1.74173</v>
      </c>
      <c r="S238" s="110">
        <v>718310</v>
      </c>
      <c r="T238" s="110">
        <v>550000</v>
      </c>
      <c r="U238" s="109">
        <v>1.3060181818181817</v>
      </c>
      <c r="V238" s="110">
        <v>583685</v>
      </c>
      <c r="W238" s="110">
        <v>550000</v>
      </c>
      <c r="X238" s="109">
        <v>1.0612454545454546</v>
      </c>
      <c r="Y238" s="110">
        <v>323005</v>
      </c>
      <c r="Z238" s="110">
        <v>550000</v>
      </c>
      <c r="AA238" s="109">
        <v>0.58728181818181813</v>
      </c>
      <c r="AB238" s="110">
        <v>244140</v>
      </c>
      <c r="AC238" s="110">
        <v>550000</v>
      </c>
      <c r="AD238" s="109">
        <v>0.44389090909090917</v>
      </c>
      <c r="AE238" s="110">
        <v>369505</v>
      </c>
      <c r="AF238" s="110">
        <v>550000</v>
      </c>
      <c r="AG238" s="109">
        <v>0.67182727272727272</v>
      </c>
      <c r="AH238" s="110">
        <v>361495</v>
      </c>
      <c r="AI238" s="110">
        <v>550000</v>
      </c>
      <c r="AJ238" s="109">
        <v>0.65726363636363649</v>
      </c>
      <c r="AK238" s="110">
        <v>304610</v>
      </c>
      <c r="AL238" s="110">
        <v>550000</v>
      </c>
      <c r="AM238" s="109">
        <v>0.55383636363636368</v>
      </c>
      <c r="AN238" s="110">
        <v>639175</v>
      </c>
      <c r="AO238" s="110">
        <v>550000</v>
      </c>
      <c r="AP238" s="109">
        <v>1.1621363636363637</v>
      </c>
      <c r="AQ238" s="110">
        <v>466880</v>
      </c>
      <c r="AR238" s="110">
        <v>550000</v>
      </c>
      <c r="AS238" s="109">
        <v>0.84887272727272722</v>
      </c>
      <c r="AT238" s="110">
        <v>493450</v>
      </c>
      <c r="AU238" s="110">
        <v>550000</v>
      </c>
      <c r="AV238" s="109">
        <v>0.89718181818181819</v>
      </c>
      <c r="AW238" s="111">
        <v>754885</v>
      </c>
      <c r="AX238" s="111">
        <v>550000</v>
      </c>
      <c r="AY238" s="112">
        <v>1.3725181818181817</v>
      </c>
      <c r="AZ238" s="111">
        <v>904895</v>
      </c>
      <c r="BA238" s="111">
        <v>600000</v>
      </c>
      <c r="BB238" s="112">
        <f t="shared" si="42"/>
        <v>1.5081583333333333</v>
      </c>
      <c r="BC238" s="92">
        <f>VLOOKUP(C238,'[1]PM SELL-OUT JUNE 202 SUMMARY'!$D$9:$H$519,4,FALSE)</f>
        <v>679225</v>
      </c>
      <c r="BD238" s="92">
        <f>VLOOKUP(C238,'[1]PM SELL-OUT JUNE 202 SUMMARY'!$D$9:$H$519,5,FALSE)</f>
        <v>550000</v>
      </c>
      <c r="BE238" s="93">
        <f t="shared" si="51"/>
        <v>1.2349545454545454</v>
      </c>
      <c r="BF238" s="113">
        <f t="shared" si="58"/>
        <v>2153230</v>
      </c>
      <c r="BG238" s="114">
        <f t="shared" si="59"/>
        <v>717743.33333333337</v>
      </c>
      <c r="BH238" s="115">
        <f t="shared" si="60"/>
        <v>3563895</v>
      </c>
      <c r="BI238" s="110">
        <f t="shared" si="61"/>
        <v>593982.5</v>
      </c>
      <c r="BJ238" s="115"/>
      <c r="BK238" s="110"/>
      <c r="BL238" s="117">
        <f t="shared" si="62"/>
        <v>437512.05848993984</v>
      </c>
      <c r="BM238" s="118">
        <v>600000</v>
      </c>
      <c r="BN238" s="119"/>
      <c r="BO238" s="127">
        <v>583685</v>
      </c>
      <c r="BP238" s="182">
        <f t="shared" si="65"/>
        <v>3.4690190274967087E-2</v>
      </c>
      <c r="BQ238" s="122"/>
      <c r="BR238" s="123"/>
      <c r="BS238" s="124" t="e">
        <f t="shared" si="63"/>
        <v>#DIV/0!</v>
      </c>
      <c r="BT238" s="165">
        <f t="shared" si="64"/>
        <v>583230.72295581829</v>
      </c>
    </row>
    <row r="239" spans="1:72" s="128" customFormat="1">
      <c r="A239" s="126" t="s">
        <v>89</v>
      </c>
      <c r="B239" s="105" t="s">
        <v>197</v>
      </c>
      <c r="C239" s="106" t="s">
        <v>283</v>
      </c>
      <c r="D239" s="110">
        <v>1053440</v>
      </c>
      <c r="E239" s="110">
        <v>800000</v>
      </c>
      <c r="F239" s="109"/>
      <c r="G239" s="110">
        <v>901470</v>
      </c>
      <c r="H239" s="110">
        <v>900000</v>
      </c>
      <c r="I239" s="109">
        <v>1.0016333333333334</v>
      </c>
      <c r="J239" s="110">
        <v>1108725</v>
      </c>
      <c r="K239" s="110">
        <v>850000</v>
      </c>
      <c r="L239" s="109">
        <v>1.3043823529411764</v>
      </c>
      <c r="M239" s="110">
        <v>952145</v>
      </c>
      <c r="N239" s="110">
        <v>950000</v>
      </c>
      <c r="O239" s="109">
        <v>1.0022578947368421</v>
      </c>
      <c r="P239" s="110">
        <v>1132720</v>
      </c>
      <c r="Q239" s="110">
        <v>1100000</v>
      </c>
      <c r="R239" s="109">
        <v>1.0297454545454545</v>
      </c>
      <c r="S239" s="110">
        <v>599045</v>
      </c>
      <c r="T239" s="110">
        <v>900000</v>
      </c>
      <c r="U239" s="109">
        <v>0.66560555555555567</v>
      </c>
      <c r="V239" s="110">
        <v>1518505</v>
      </c>
      <c r="W239" s="110">
        <v>750000</v>
      </c>
      <c r="X239" s="109">
        <v>2.0246733333333333</v>
      </c>
      <c r="Y239" s="110">
        <v>1249020</v>
      </c>
      <c r="Z239" s="110">
        <v>900000</v>
      </c>
      <c r="AA239" s="109">
        <v>1.3877999999999999</v>
      </c>
      <c r="AB239" s="110">
        <v>1068175</v>
      </c>
      <c r="AC239" s="110">
        <v>1000000</v>
      </c>
      <c r="AD239" s="109">
        <v>1.0681750000000001</v>
      </c>
      <c r="AE239" s="110">
        <v>1781065</v>
      </c>
      <c r="AF239" s="110">
        <v>850000</v>
      </c>
      <c r="AG239" s="109">
        <v>2.0953705882352942</v>
      </c>
      <c r="AH239" s="110">
        <v>1061670</v>
      </c>
      <c r="AI239" s="110">
        <v>1050000</v>
      </c>
      <c r="AJ239" s="109">
        <v>1.0111142857142856</v>
      </c>
      <c r="AK239" s="110">
        <v>1039940</v>
      </c>
      <c r="AL239" s="110">
        <v>1200000</v>
      </c>
      <c r="AM239" s="109">
        <v>0.8666166666666667</v>
      </c>
      <c r="AN239" s="110">
        <v>735265</v>
      </c>
      <c r="AO239" s="110">
        <v>1100000</v>
      </c>
      <c r="AP239" s="109">
        <v>0.66842272727272722</v>
      </c>
      <c r="AQ239" s="110">
        <v>773740</v>
      </c>
      <c r="AR239" s="110">
        <v>1100000</v>
      </c>
      <c r="AS239" s="109">
        <v>0.70340000000000003</v>
      </c>
      <c r="AT239" s="110">
        <v>1134015</v>
      </c>
      <c r="AU239" s="110">
        <v>1100000</v>
      </c>
      <c r="AV239" s="109">
        <v>1.0309227272727273</v>
      </c>
      <c r="AW239" s="111">
        <v>1131315</v>
      </c>
      <c r="AX239" s="111">
        <v>1100000</v>
      </c>
      <c r="AY239" s="112">
        <v>1.0284681818181818</v>
      </c>
      <c r="AZ239" s="111">
        <v>1150200</v>
      </c>
      <c r="BA239" s="111">
        <v>1100000</v>
      </c>
      <c r="BB239" s="112">
        <f t="shared" ref="BB239:BB302" si="66">AZ239/BA239</f>
        <v>1.0456363636363637</v>
      </c>
      <c r="BC239" s="92">
        <f>VLOOKUP(C239,'[1]PM SELL-OUT JUNE 202 SUMMARY'!$D$9:$H$519,4,FALSE)</f>
        <v>1047255</v>
      </c>
      <c r="BD239" s="92">
        <f>VLOOKUP(C239,'[1]PM SELL-OUT JUNE 202 SUMMARY'!$D$9:$H$519,5,FALSE)</f>
        <v>1000000</v>
      </c>
      <c r="BE239" s="93">
        <f t="shared" si="51"/>
        <v>1.047255</v>
      </c>
      <c r="BF239" s="113">
        <f t="shared" si="58"/>
        <v>3415530</v>
      </c>
      <c r="BG239" s="114">
        <f t="shared" si="59"/>
        <v>1138510</v>
      </c>
      <c r="BH239" s="115">
        <f t="shared" si="60"/>
        <v>5964475</v>
      </c>
      <c r="BI239" s="110">
        <f t="shared" si="61"/>
        <v>994079.16666666663</v>
      </c>
      <c r="BJ239" s="115"/>
      <c r="BK239" s="110"/>
      <c r="BL239" s="117">
        <f t="shared" si="62"/>
        <v>1138223.9536346935</v>
      </c>
      <c r="BM239" s="118">
        <v>1000000</v>
      </c>
      <c r="BN239" s="119"/>
      <c r="BO239" s="127">
        <v>1518505</v>
      </c>
      <c r="BP239" s="182">
        <f t="shared" si="65"/>
        <v>9.0249410869713803E-2</v>
      </c>
      <c r="BQ239" s="122"/>
      <c r="BR239" s="123"/>
      <c r="BS239" s="124" t="e">
        <f t="shared" si="63"/>
        <v>#DIV/0!</v>
      </c>
      <c r="BT239" s="165">
        <f t="shared" si="64"/>
        <v>1197329.5300753401</v>
      </c>
    </row>
    <row r="240" spans="1:72" s="128" customFormat="1">
      <c r="A240" s="126" t="s">
        <v>89</v>
      </c>
      <c r="B240" s="105" t="s">
        <v>197</v>
      </c>
      <c r="C240" s="106" t="s">
        <v>284</v>
      </c>
      <c r="D240" s="110">
        <v>351335</v>
      </c>
      <c r="E240" s="110">
        <v>500000</v>
      </c>
      <c r="F240" s="109"/>
      <c r="G240" s="110">
        <v>261520</v>
      </c>
      <c r="H240" s="110">
        <v>500000</v>
      </c>
      <c r="I240" s="109">
        <v>0.52304000000000006</v>
      </c>
      <c r="J240" s="110">
        <v>174445</v>
      </c>
      <c r="K240" s="110">
        <v>500000</v>
      </c>
      <c r="L240" s="109">
        <v>0.34889000000000003</v>
      </c>
      <c r="M240" s="110">
        <v>507300</v>
      </c>
      <c r="N240" s="110">
        <v>500000</v>
      </c>
      <c r="O240" s="109">
        <v>1.0145999999999999</v>
      </c>
      <c r="P240" s="110">
        <v>513885</v>
      </c>
      <c r="Q240" s="110">
        <v>500000</v>
      </c>
      <c r="R240" s="109">
        <v>1.0277700000000001</v>
      </c>
      <c r="S240" s="110">
        <v>501565</v>
      </c>
      <c r="T240" s="110">
        <v>500000</v>
      </c>
      <c r="U240" s="109">
        <v>1.0031300000000001</v>
      </c>
      <c r="V240" s="110">
        <v>527855</v>
      </c>
      <c r="W240" s="110">
        <v>500000</v>
      </c>
      <c r="X240" s="109">
        <v>1.0557099999999999</v>
      </c>
      <c r="Y240" s="110">
        <v>513275</v>
      </c>
      <c r="Z240" s="110">
        <v>500000</v>
      </c>
      <c r="AA240" s="109">
        <v>1.0265500000000001</v>
      </c>
      <c r="AB240" s="110">
        <v>507260</v>
      </c>
      <c r="AC240" s="110">
        <v>500000</v>
      </c>
      <c r="AD240" s="109">
        <v>1.0145200000000001</v>
      </c>
      <c r="AE240" s="110">
        <v>688150</v>
      </c>
      <c r="AF240" s="110">
        <v>500000</v>
      </c>
      <c r="AG240" s="109">
        <v>1.3763000000000001</v>
      </c>
      <c r="AH240" s="110">
        <v>725825</v>
      </c>
      <c r="AI240" s="110">
        <v>600000</v>
      </c>
      <c r="AJ240" s="109">
        <v>1.2097083333333334</v>
      </c>
      <c r="AK240" s="110">
        <v>625045</v>
      </c>
      <c r="AL240" s="110">
        <v>600000</v>
      </c>
      <c r="AM240" s="109">
        <v>1.0417416666666666</v>
      </c>
      <c r="AN240" s="110">
        <v>646965</v>
      </c>
      <c r="AO240" s="110">
        <v>600000</v>
      </c>
      <c r="AP240" s="109">
        <v>1.0782750000000001</v>
      </c>
      <c r="AQ240" s="110">
        <v>293535</v>
      </c>
      <c r="AR240" s="110">
        <v>600000</v>
      </c>
      <c r="AS240" s="109">
        <v>0.48922500000000002</v>
      </c>
      <c r="AT240" s="110">
        <v>625650</v>
      </c>
      <c r="AU240" s="110">
        <v>600000</v>
      </c>
      <c r="AV240" s="109">
        <v>1.0427500000000001</v>
      </c>
      <c r="AW240" s="111">
        <v>602055</v>
      </c>
      <c r="AX240" s="111">
        <v>600000</v>
      </c>
      <c r="AY240" s="112">
        <v>1.003425</v>
      </c>
      <c r="AZ240" s="111">
        <v>605035</v>
      </c>
      <c r="BA240" s="111">
        <v>600000</v>
      </c>
      <c r="BB240" s="112">
        <f t="shared" si="66"/>
        <v>1.0083916666666666</v>
      </c>
      <c r="BC240" s="92">
        <f>VLOOKUP(C240,'[1]PM SELL-OUT JUNE 202 SUMMARY'!$D$9:$H$519,4,FALSE)</f>
        <v>622440</v>
      </c>
      <c r="BD240" s="92">
        <f>VLOOKUP(C240,'[1]PM SELL-OUT JUNE 202 SUMMARY'!$D$9:$H$519,5,FALSE)</f>
        <v>600000</v>
      </c>
      <c r="BE240" s="93">
        <f t="shared" si="51"/>
        <v>1.0374000000000001</v>
      </c>
      <c r="BF240" s="113">
        <f t="shared" si="58"/>
        <v>1832740</v>
      </c>
      <c r="BG240" s="114">
        <f t="shared" si="59"/>
        <v>610913.33333333337</v>
      </c>
      <c r="BH240" s="115">
        <f t="shared" si="60"/>
        <v>3398285</v>
      </c>
      <c r="BI240" s="110">
        <f t="shared" si="61"/>
        <v>566380.83333333337</v>
      </c>
      <c r="BJ240" s="115"/>
      <c r="BK240" s="110"/>
      <c r="BL240" s="117">
        <f t="shared" si="62"/>
        <v>395663.63301131118</v>
      </c>
      <c r="BM240" s="118">
        <v>600000</v>
      </c>
      <c r="BN240" s="119"/>
      <c r="BO240" s="127">
        <v>527855</v>
      </c>
      <c r="BP240" s="182">
        <f t="shared" si="65"/>
        <v>3.1372042090498729E-2</v>
      </c>
      <c r="BQ240" s="122"/>
      <c r="BR240" s="123"/>
      <c r="BS240" s="124" t="e">
        <f t="shared" si="63"/>
        <v>#DIV/0!</v>
      </c>
      <c r="BT240" s="165">
        <f t="shared" si="64"/>
        <v>525203.19991949445</v>
      </c>
    </row>
    <row r="241" spans="1:72" s="128" customFormat="1">
      <c r="A241" s="126" t="s">
        <v>89</v>
      </c>
      <c r="B241" s="105"/>
      <c r="C241" s="106" t="s">
        <v>285</v>
      </c>
      <c r="D241" s="110"/>
      <c r="E241" s="110"/>
      <c r="F241" s="109"/>
      <c r="G241" s="110"/>
      <c r="H241" s="110"/>
      <c r="I241" s="109"/>
      <c r="J241" s="110"/>
      <c r="K241" s="110"/>
      <c r="L241" s="109"/>
      <c r="M241" s="110"/>
      <c r="N241" s="110"/>
      <c r="O241" s="109"/>
      <c r="P241" s="110"/>
      <c r="Q241" s="110"/>
      <c r="R241" s="109"/>
      <c r="S241" s="110"/>
      <c r="T241" s="110"/>
      <c r="U241" s="109"/>
      <c r="V241" s="110"/>
      <c r="W241" s="110"/>
      <c r="X241" s="109"/>
      <c r="Y241" s="110"/>
      <c r="Z241" s="110"/>
      <c r="AA241" s="109"/>
      <c r="AB241" s="110"/>
      <c r="AC241" s="110"/>
      <c r="AD241" s="109"/>
      <c r="AE241" s="110"/>
      <c r="AF241" s="110"/>
      <c r="AG241" s="109"/>
      <c r="AH241" s="110">
        <v>232330</v>
      </c>
      <c r="AI241" s="110">
        <v>416666</v>
      </c>
      <c r="AJ241" s="109">
        <v>0.55759289214862739</v>
      </c>
      <c r="AK241" s="110">
        <v>505600</v>
      </c>
      <c r="AL241" s="110">
        <v>500000</v>
      </c>
      <c r="AM241" s="109">
        <v>1.0112000000000001</v>
      </c>
      <c r="AN241" s="110">
        <v>342305</v>
      </c>
      <c r="AO241" s="110">
        <v>550000</v>
      </c>
      <c r="AP241" s="109">
        <v>0.6223727272727273</v>
      </c>
      <c r="AQ241" s="110">
        <v>292720</v>
      </c>
      <c r="AR241" s="110">
        <v>550000</v>
      </c>
      <c r="AS241" s="109">
        <v>0.53221818181818181</v>
      </c>
      <c r="AT241" s="110">
        <v>551740</v>
      </c>
      <c r="AU241" s="110">
        <v>550000</v>
      </c>
      <c r="AV241" s="109">
        <v>1.0031636363636363</v>
      </c>
      <c r="AW241" s="111">
        <v>831790</v>
      </c>
      <c r="AX241" s="111">
        <v>550000</v>
      </c>
      <c r="AY241" s="112">
        <v>1.5123454545454544</v>
      </c>
      <c r="AZ241" s="111">
        <v>457090</v>
      </c>
      <c r="BA241" s="111">
        <v>550000</v>
      </c>
      <c r="BB241" s="112">
        <f t="shared" si="66"/>
        <v>0.8310727272727273</v>
      </c>
      <c r="BC241" s="92">
        <f>VLOOKUP(C241,'[1]PM SELL-OUT JUNE 202 SUMMARY'!$D$9:$H$519,4,FALSE)</f>
        <v>601370</v>
      </c>
      <c r="BD241" s="92">
        <f>VLOOKUP(C241,'[1]PM SELL-OUT JUNE 202 SUMMARY'!$D$9:$H$519,5,FALSE)</f>
        <v>550000</v>
      </c>
      <c r="BE241" s="93">
        <f t="shared" si="51"/>
        <v>1.0933999999999999</v>
      </c>
      <c r="BF241" s="113">
        <f t="shared" si="58"/>
        <v>1840620</v>
      </c>
      <c r="BG241" s="114">
        <f t="shared" si="59"/>
        <v>613540</v>
      </c>
      <c r="BH241" s="115">
        <f t="shared" si="60"/>
        <v>2981245</v>
      </c>
      <c r="BI241" s="110">
        <f t="shared" si="61"/>
        <v>496874.16666666669</v>
      </c>
      <c r="BJ241" s="115"/>
      <c r="BK241" s="110"/>
      <c r="BL241" s="117">
        <f t="shared" si="62"/>
        <v>0</v>
      </c>
      <c r="BM241" s="118">
        <v>550000</v>
      </c>
      <c r="BN241" s="119"/>
      <c r="BO241" s="127"/>
      <c r="BP241" s="182">
        <f t="shared" si="65"/>
        <v>0</v>
      </c>
      <c r="BQ241" s="122"/>
      <c r="BR241" s="123"/>
      <c r="BS241" s="124" t="e">
        <f t="shared" si="63"/>
        <v>#DIV/0!</v>
      </c>
      <c r="BT241" s="165">
        <f t="shared" si="64"/>
        <v>370138.05555555556</v>
      </c>
    </row>
    <row r="242" spans="1:72" s="128" customFormat="1">
      <c r="A242" s="126" t="s">
        <v>89</v>
      </c>
      <c r="B242" s="105"/>
      <c r="C242" s="106" t="s">
        <v>286</v>
      </c>
      <c r="D242" s="110"/>
      <c r="E242" s="110"/>
      <c r="F242" s="109"/>
      <c r="G242" s="110"/>
      <c r="H242" s="110"/>
      <c r="I242" s="109"/>
      <c r="J242" s="110"/>
      <c r="K242" s="110"/>
      <c r="L242" s="109"/>
      <c r="M242" s="110"/>
      <c r="N242" s="110"/>
      <c r="O242" s="109"/>
      <c r="P242" s="110"/>
      <c r="Q242" s="110"/>
      <c r="R242" s="109"/>
      <c r="S242" s="110">
        <v>250755</v>
      </c>
      <c r="T242" s="110">
        <v>316666</v>
      </c>
      <c r="U242" s="109">
        <v>0.79185956180960393</v>
      </c>
      <c r="V242" s="110">
        <v>129260</v>
      </c>
      <c r="W242" s="110">
        <v>500000</v>
      </c>
      <c r="X242" s="109">
        <v>0.25852000000000008</v>
      </c>
      <c r="Y242" s="110">
        <v>326610</v>
      </c>
      <c r="Z242" s="110">
        <v>500000</v>
      </c>
      <c r="AA242" s="109">
        <v>0.65322000000000002</v>
      </c>
      <c r="AB242" s="110">
        <v>158055</v>
      </c>
      <c r="AC242" s="110">
        <v>500000</v>
      </c>
      <c r="AD242" s="109">
        <v>0.31611</v>
      </c>
      <c r="AE242" s="110">
        <v>204145</v>
      </c>
      <c r="AF242" s="110">
        <v>500000</v>
      </c>
      <c r="AG242" s="109">
        <v>0.40829000000000004</v>
      </c>
      <c r="AH242" s="110">
        <v>153480</v>
      </c>
      <c r="AI242" s="110">
        <v>500000</v>
      </c>
      <c r="AJ242" s="109">
        <v>0.30696000000000001</v>
      </c>
      <c r="AK242" s="110">
        <v>351705</v>
      </c>
      <c r="AL242" s="110">
        <v>500000</v>
      </c>
      <c r="AM242" s="109">
        <v>0.70341000000000009</v>
      </c>
      <c r="AN242" s="110">
        <v>76380</v>
      </c>
      <c r="AO242" s="110">
        <v>550000</v>
      </c>
      <c r="AP242" s="109">
        <v>0.13887272727272729</v>
      </c>
      <c r="AQ242" s="110">
        <v>0</v>
      </c>
      <c r="AR242" s="110">
        <v>0</v>
      </c>
      <c r="AS242" s="109" t="e">
        <v>#DIV/0!</v>
      </c>
      <c r="AT242" s="110">
        <v>327910</v>
      </c>
      <c r="AU242" s="110">
        <v>496774</v>
      </c>
      <c r="AV242" s="109">
        <v>0.66007882860214107</v>
      </c>
      <c r="AW242" s="111">
        <v>891185</v>
      </c>
      <c r="AX242" s="111">
        <v>550000</v>
      </c>
      <c r="AY242" s="112">
        <v>1.6203363636363637</v>
      </c>
      <c r="AZ242" s="111">
        <v>750720</v>
      </c>
      <c r="BA242" s="111">
        <v>650000</v>
      </c>
      <c r="BB242" s="112">
        <f t="shared" si="66"/>
        <v>1.1549538461538462</v>
      </c>
      <c r="BC242" s="92">
        <f>VLOOKUP(C242,'[1]PM SELL-OUT JUNE 202 SUMMARY'!$D$9:$H$519,4,FALSE)</f>
        <v>659910</v>
      </c>
      <c r="BD242" s="92">
        <f>VLOOKUP(C242,'[1]PM SELL-OUT JUNE 202 SUMMARY'!$D$9:$H$519,5,FALSE)</f>
        <v>650000</v>
      </c>
      <c r="BE242" s="93">
        <f t="shared" si="51"/>
        <v>1.0152461538461539</v>
      </c>
      <c r="BF242" s="113">
        <f t="shared" si="58"/>
        <v>1969815</v>
      </c>
      <c r="BG242" s="114">
        <f t="shared" si="59"/>
        <v>656605</v>
      </c>
      <c r="BH242" s="115">
        <f t="shared" si="60"/>
        <v>2397900</v>
      </c>
      <c r="BI242" s="110">
        <f t="shared" si="61"/>
        <v>399650</v>
      </c>
      <c r="BJ242" s="115"/>
      <c r="BK242" s="110"/>
      <c r="BL242" s="117">
        <f t="shared" si="62"/>
        <v>96889.261640113458</v>
      </c>
      <c r="BM242" s="118">
        <v>650000</v>
      </c>
      <c r="BN242" s="119"/>
      <c r="BO242" s="127">
        <v>129260</v>
      </c>
      <c r="BP242" s="182">
        <f t="shared" si="65"/>
        <v>7.682318365115166E-3</v>
      </c>
      <c r="BQ242" s="122"/>
      <c r="BR242" s="123"/>
      <c r="BS242" s="124" t="e">
        <f t="shared" si="63"/>
        <v>#DIV/0!</v>
      </c>
      <c r="BT242" s="165">
        <f t="shared" si="64"/>
        <v>320601.06541002839</v>
      </c>
    </row>
    <row r="243" spans="1:72" s="128" customFormat="1">
      <c r="A243" s="126" t="s">
        <v>89</v>
      </c>
      <c r="B243" s="105" t="s">
        <v>197</v>
      </c>
      <c r="C243" s="106" t="s">
        <v>287</v>
      </c>
      <c r="D243" s="110">
        <v>492835</v>
      </c>
      <c r="E243" s="110">
        <v>500000</v>
      </c>
      <c r="F243" s="109"/>
      <c r="G243" s="110">
        <v>287150</v>
      </c>
      <c r="H243" s="110">
        <v>500000</v>
      </c>
      <c r="I243" s="109">
        <v>0.57430000000000003</v>
      </c>
      <c r="J243" s="110"/>
      <c r="K243" s="110"/>
      <c r="L243" s="109"/>
      <c r="M243" s="110">
        <v>847635</v>
      </c>
      <c r="N243" s="110">
        <v>116666</v>
      </c>
      <c r="O243" s="109">
        <v>7.2654843741964239</v>
      </c>
      <c r="P243" s="110">
        <v>1264420</v>
      </c>
      <c r="Q243" s="110">
        <v>500000</v>
      </c>
      <c r="R243" s="109">
        <v>2.5288400000000002</v>
      </c>
      <c r="S243" s="110">
        <v>636460</v>
      </c>
      <c r="T243" s="110">
        <v>550000</v>
      </c>
      <c r="U243" s="109">
        <v>1.1572</v>
      </c>
      <c r="V243" s="110">
        <v>442215</v>
      </c>
      <c r="W243" s="110">
        <v>600000</v>
      </c>
      <c r="X243" s="109">
        <v>0.73702500000000004</v>
      </c>
      <c r="Y243" s="110">
        <v>641310</v>
      </c>
      <c r="Z243" s="110">
        <v>600000</v>
      </c>
      <c r="AA243" s="109">
        <v>1.0688500000000001</v>
      </c>
      <c r="AB243" s="110">
        <v>127875</v>
      </c>
      <c r="AC243" s="110">
        <v>99999</v>
      </c>
      <c r="AD243" s="109">
        <v>1.2787627876278762</v>
      </c>
      <c r="AE243" s="110">
        <v>577805</v>
      </c>
      <c r="AF243" s="110">
        <v>550000</v>
      </c>
      <c r="AG243" s="109">
        <v>1.0505545454545455</v>
      </c>
      <c r="AH243" s="110">
        <v>890735</v>
      </c>
      <c r="AI243" s="110">
        <v>550000</v>
      </c>
      <c r="AJ243" s="109">
        <v>1.6195181818181819</v>
      </c>
      <c r="AK243" s="110">
        <v>796190</v>
      </c>
      <c r="AL243" s="110">
        <v>600000</v>
      </c>
      <c r="AM243" s="109">
        <v>1.3269833333333334</v>
      </c>
      <c r="AN243" s="110">
        <v>401530</v>
      </c>
      <c r="AO243" s="110">
        <v>650000</v>
      </c>
      <c r="AP243" s="109">
        <v>0.61773846153846157</v>
      </c>
      <c r="AQ243" s="110">
        <v>657600</v>
      </c>
      <c r="AR243" s="110">
        <v>650000</v>
      </c>
      <c r="AS243" s="109">
        <v>1.0116923076923077</v>
      </c>
      <c r="AT243" s="110">
        <v>691890</v>
      </c>
      <c r="AU243" s="110">
        <v>650000</v>
      </c>
      <c r="AV243" s="109">
        <v>1.0644461538461538</v>
      </c>
      <c r="AW243" s="111">
        <v>796050</v>
      </c>
      <c r="AX243" s="111">
        <v>750000</v>
      </c>
      <c r="AY243" s="112">
        <v>1.0613999999999999</v>
      </c>
      <c r="AZ243" s="111">
        <v>558395</v>
      </c>
      <c r="BA243" s="111">
        <v>750000</v>
      </c>
      <c r="BB243" s="112">
        <f t="shared" si="66"/>
        <v>0.74452666666666667</v>
      </c>
      <c r="BC243" s="92">
        <f>VLOOKUP(C243,'[1]PM SELL-OUT JUNE 202 SUMMARY'!$D$9:$H$519,4,FALSE)</f>
        <v>511180</v>
      </c>
      <c r="BD243" s="92">
        <f>VLOOKUP(C243,'[1]PM SELL-OUT JUNE 202 SUMMARY'!$D$9:$H$519,5,FALSE)</f>
        <v>700000</v>
      </c>
      <c r="BE243" s="93">
        <f t="shared" si="51"/>
        <v>0.73025714285714283</v>
      </c>
      <c r="BF243" s="113">
        <f t="shared" si="58"/>
        <v>2046335</v>
      </c>
      <c r="BG243" s="114">
        <f t="shared" si="59"/>
        <v>682111.66666666663</v>
      </c>
      <c r="BH243" s="115">
        <f t="shared" si="60"/>
        <v>3901655</v>
      </c>
      <c r="BI243" s="110">
        <f t="shared" si="61"/>
        <v>650275.83333333337</v>
      </c>
      <c r="BJ243" s="115"/>
      <c r="BK243" s="110"/>
      <c r="BL243" s="117">
        <f t="shared" si="62"/>
        <v>331470.56193859485</v>
      </c>
      <c r="BM243" s="118">
        <v>700000</v>
      </c>
      <c r="BN243" s="119"/>
      <c r="BO243" s="127">
        <v>442215</v>
      </c>
      <c r="BP243" s="182">
        <f t="shared" si="65"/>
        <v>2.6282194150003119E-2</v>
      </c>
      <c r="BQ243" s="122"/>
      <c r="BR243" s="123"/>
      <c r="BS243" s="124" t="e">
        <f t="shared" si="63"/>
        <v>#DIV/0!</v>
      </c>
      <c r="BT243" s="165">
        <f t="shared" si="64"/>
        <v>526518.26548464876</v>
      </c>
    </row>
    <row r="244" spans="1:72" s="128" customFormat="1">
      <c r="A244" s="126" t="s">
        <v>89</v>
      </c>
      <c r="B244" s="105"/>
      <c r="C244" s="106" t="s">
        <v>288</v>
      </c>
      <c r="D244" s="110"/>
      <c r="E244" s="110"/>
      <c r="F244" s="109"/>
      <c r="G244" s="110"/>
      <c r="H244" s="110"/>
      <c r="I244" s="109"/>
      <c r="J244" s="110"/>
      <c r="K244" s="110"/>
      <c r="L244" s="109"/>
      <c r="M244" s="110"/>
      <c r="N244" s="110"/>
      <c r="O244" s="109"/>
      <c r="P244" s="110"/>
      <c r="Q244" s="110"/>
      <c r="R244" s="109"/>
      <c r="S244" s="110"/>
      <c r="T244" s="110"/>
      <c r="U244" s="109"/>
      <c r="V244" s="110">
        <v>170455</v>
      </c>
      <c r="W244" s="110">
        <v>387096</v>
      </c>
      <c r="X244" s="109">
        <v>0.44034296401926137</v>
      </c>
      <c r="Y244" s="110">
        <v>536770</v>
      </c>
      <c r="Z244" s="110">
        <v>500000</v>
      </c>
      <c r="AA244" s="109">
        <v>1.0735399999999999</v>
      </c>
      <c r="AB244" s="110">
        <v>599055</v>
      </c>
      <c r="AC244" s="110">
        <v>500000</v>
      </c>
      <c r="AD244" s="109">
        <v>1.19811</v>
      </c>
      <c r="AE244" s="110">
        <v>528385</v>
      </c>
      <c r="AF244" s="110">
        <v>500000</v>
      </c>
      <c r="AG244" s="109">
        <v>1.05677</v>
      </c>
      <c r="AH244" s="110">
        <v>417695</v>
      </c>
      <c r="AI244" s="110">
        <v>500000</v>
      </c>
      <c r="AJ244" s="109">
        <v>0.83538999999999985</v>
      </c>
      <c r="AK244" s="110">
        <v>775120</v>
      </c>
      <c r="AL244" s="110">
        <v>500000</v>
      </c>
      <c r="AM244" s="109">
        <v>1.5502400000000001</v>
      </c>
      <c r="AN244" s="110">
        <v>387910</v>
      </c>
      <c r="AO244" s="110">
        <v>550000</v>
      </c>
      <c r="AP244" s="109">
        <v>0.70529090909090908</v>
      </c>
      <c r="AQ244" s="110">
        <v>358710</v>
      </c>
      <c r="AR244" s="110">
        <v>550000</v>
      </c>
      <c r="AS244" s="109">
        <v>0.6522</v>
      </c>
      <c r="AT244" s="110">
        <v>566955</v>
      </c>
      <c r="AU244" s="110">
        <v>550000</v>
      </c>
      <c r="AV244" s="109">
        <v>1.0308272727272727</v>
      </c>
      <c r="AW244" s="111">
        <v>873390</v>
      </c>
      <c r="AX244" s="111">
        <v>550000</v>
      </c>
      <c r="AY244" s="112">
        <v>1.5879818181818182</v>
      </c>
      <c r="AZ244" s="111">
        <v>1014740</v>
      </c>
      <c r="BA244" s="111">
        <v>650000</v>
      </c>
      <c r="BB244" s="112">
        <f t="shared" si="66"/>
        <v>1.5611384615384616</v>
      </c>
      <c r="BC244" s="92">
        <f>VLOOKUP(C244,'[1]PM SELL-OUT JUNE 202 SUMMARY'!$D$9:$H$519,4,FALSE)</f>
        <v>759400</v>
      </c>
      <c r="BD244" s="92">
        <f>VLOOKUP(C244,'[1]PM SELL-OUT JUNE 202 SUMMARY'!$D$9:$H$519,5,FALSE)</f>
        <v>700000</v>
      </c>
      <c r="BE244" s="93">
        <f t="shared" si="51"/>
        <v>1.084857142857143</v>
      </c>
      <c r="BF244" s="113">
        <f t="shared" si="58"/>
        <v>2455085</v>
      </c>
      <c r="BG244" s="114">
        <f t="shared" si="59"/>
        <v>818361.66666666663</v>
      </c>
      <c r="BH244" s="115">
        <f t="shared" si="60"/>
        <v>3976825</v>
      </c>
      <c r="BI244" s="110">
        <f t="shared" si="61"/>
        <v>662804.16666666663</v>
      </c>
      <c r="BJ244" s="115"/>
      <c r="BK244" s="110"/>
      <c r="BL244" s="117">
        <f t="shared" si="62"/>
        <v>127767.74789467384</v>
      </c>
      <c r="BM244" s="118">
        <v>700000</v>
      </c>
      <c r="BN244" s="119"/>
      <c r="BO244" s="127">
        <v>170455</v>
      </c>
      <c r="BP244" s="182">
        <f t="shared" si="65"/>
        <v>1.013066359992036E-2</v>
      </c>
      <c r="BQ244" s="122"/>
      <c r="BR244" s="123"/>
      <c r="BS244" s="124" t="e">
        <f t="shared" si="63"/>
        <v>#DIV/0!</v>
      </c>
      <c r="BT244" s="165">
        <f t="shared" si="64"/>
        <v>444847.14530700177</v>
      </c>
    </row>
    <row r="245" spans="1:72" s="128" customFormat="1">
      <c r="A245" s="126" t="s">
        <v>89</v>
      </c>
      <c r="B245" s="105"/>
      <c r="C245" s="106" t="s">
        <v>289</v>
      </c>
      <c r="D245" s="110"/>
      <c r="E245" s="110"/>
      <c r="F245" s="109"/>
      <c r="G245" s="110"/>
      <c r="H245" s="110"/>
      <c r="I245" s="109"/>
      <c r="J245" s="110"/>
      <c r="K245" s="110"/>
      <c r="L245" s="109"/>
      <c r="M245" s="110"/>
      <c r="N245" s="110"/>
      <c r="O245" s="109"/>
      <c r="P245" s="110"/>
      <c r="Q245" s="110"/>
      <c r="R245" s="109"/>
      <c r="S245" s="110"/>
      <c r="T245" s="110"/>
      <c r="U245" s="109"/>
      <c r="V245" s="110"/>
      <c r="W245" s="110"/>
      <c r="X245" s="109"/>
      <c r="Y245" s="110">
        <v>43880</v>
      </c>
      <c r="Z245" s="110">
        <v>467741</v>
      </c>
      <c r="AA245" s="109">
        <v>9.3812601418306288E-2</v>
      </c>
      <c r="AB245" s="110">
        <v>36890</v>
      </c>
      <c r="AC245" s="110">
        <v>500000</v>
      </c>
      <c r="AD245" s="109">
        <v>7.3779999999999998E-2</v>
      </c>
      <c r="AE245" s="110">
        <v>12690</v>
      </c>
      <c r="AF245" s="110">
        <v>500000</v>
      </c>
      <c r="AG245" s="109">
        <v>2.5380000000000003E-2</v>
      </c>
      <c r="AH245" s="110">
        <v>578945</v>
      </c>
      <c r="AI245" s="110">
        <v>500000</v>
      </c>
      <c r="AJ245" s="109">
        <v>1.1578900000000001</v>
      </c>
      <c r="AK245" s="110">
        <v>554260</v>
      </c>
      <c r="AL245" s="110">
        <v>500000</v>
      </c>
      <c r="AM245" s="109">
        <v>1.1085199999999999</v>
      </c>
      <c r="AN245" s="110">
        <v>337295</v>
      </c>
      <c r="AO245" s="110">
        <v>550000</v>
      </c>
      <c r="AP245" s="109">
        <v>0.61326363636363634</v>
      </c>
      <c r="AQ245" s="110">
        <v>94575</v>
      </c>
      <c r="AR245" s="110">
        <v>550000</v>
      </c>
      <c r="AS245" s="109">
        <v>0.17195454545454544</v>
      </c>
      <c r="AT245" s="110">
        <v>662190</v>
      </c>
      <c r="AU245" s="110">
        <v>550000</v>
      </c>
      <c r="AV245" s="109">
        <v>1.2039818181818183</v>
      </c>
      <c r="AW245" s="111">
        <v>0</v>
      </c>
      <c r="AX245" s="111">
        <v>54999</v>
      </c>
      <c r="AY245" s="112">
        <v>0</v>
      </c>
      <c r="AZ245" s="111">
        <v>571495</v>
      </c>
      <c r="BA245" s="111">
        <v>532258</v>
      </c>
      <c r="BB245" s="112">
        <f t="shared" si="66"/>
        <v>1.0737180089355163</v>
      </c>
      <c r="BC245" s="92">
        <f>VLOOKUP(C245,'[1]PM SELL-OUT JUNE 202 SUMMARY'!$D$9:$H$519,4,FALSE)</f>
        <v>705835</v>
      </c>
      <c r="BD245" s="92">
        <f>VLOOKUP(C245,'[1]PM SELL-OUT JUNE 202 SUMMARY'!$D$9:$H$519,5,FALSE)</f>
        <v>550000</v>
      </c>
      <c r="BE245" s="93">
        <f t="shared" si="51"/>
        <v>1.2833363636363637</v>
      </c>
      <c r="BF245" s="113">
        <f t="shared" si="58"/>
        <v>1233685</v>
      </c>
      <c r="BG245" s="114">
        <f t="shared" si="59"/>
        <v>411228.33333333331</v>
      </c>
      <c r="BH245" s="115">
        <f t="shared" si="60"/>
        <v>2219815</v>
      </c>
      <c r="BI245" s="110">
        <f t="shared" si="61"/>
        <v>369969.16666666669</v>
      </c>
      <c r="BJ245" s="115"/>
      <c r="BK245" s="110"/>
      <c r="BL245" s="117">
        <f t="shared" si="62"/>
        <v>0</v>
      </c>
      <c r="BM245" s="118">
        <v>700000</v>
      </c>
      <c r="BN245" s="119"/>
      <c r="BO245" s="127"/>
      <c r="BP245" s="182">
        <f t="shared" si="65"/>
        <v>0</v>
      </c>
      <c r="BQ245" s="122"/>
      <c r="BR245" s="123"/>
      <c r="BS245" s="124" t="e">
        <f t="shared" si="63"/>
        <v>#DIV/0!</v>
      </c>
      <c r="BT245" s="165">
        <f t="shared" si="64"/>
        <v>260399.16666666666</v>
      </c>
    </row>
    <row r="246" spans="1:72" s="128" customFormat="1">
      <c r="A246" s="126" t="s">
        <v>89</v>
      </c>
      <c r="B246" s="105" t="s">
        <v>197</v>
      </c>
      <c r="C246" s="106" t="s">
        <v>290</v>
      </c>
      <c r="D246" s="110">
        <v>672810</v>
      </c>
      <c r="E246" s="110">
        <v>600000</v>
      </c>
      <c r="F246" s="109"/>
      <c r="G246" s="110">
        <v>320765</v>
      </c>
      <c r="H246" s="110">
        <v>700000</v>
      </c>
      <c r="I246" s="109">
        <v>0.4582357142857143</v>
      </c>
      <c r="J246" s="110">
        <v>761275</v>
      </c>
      <c r="K246" s="110">
        <v>700000</v>
      </c>
      <c r="L246" s="109">
        <v>1.0875357142857143</v>
      </c>
      <c r="M246" s="110">
        <v>907995</v>
      </c>
      <c r="N246" s="110">
        <v>800000</v>
      </c>
      <c r="O246" s="109">
        <v>1.13499375</v>
      </c>
      <c r="P246" s="110">
        <v>889375</v>
      </c>
      <c r="Q246" s="110">
        <v>800000</v>
      </c>
      <c r="R246" s="109">
        <v>1.1117187500000001</v>
      </c>
      <c r="S246" s="110">
        <v>318020</v>
      </c>
      <c r="T246" s="110">
        <v>700000</v>
      </c>
      <c r="U246" s="109">
        <v>0.45431428571428573</v>
      </c>
      <c r="V246" s="110">
        <v>382870</v>
      </c>
      <c r="W246" s="110">
        <v>600000</v>
      </c>
      <c r="X246" s="109">
        <v>0.63811666666666667</v>
      </c>
      <c r="Y246" s="110">
        <v>719950</v>
      </c>
      <c r="Z246" s="110">
        <v>600000</v>
      </c>
      <c r="AA246" s="109">
        <v>1.1999166666666667</v>
      </c>
      <c r="AB246" s="110">
        <v>547760</v>
      </c>
      <c r="AC246" s="110">
        <v>500000</v>
      </c>
      <c r="AD246" s="109">
        <v>1.09552</v>
      </c>
      <c r="AE246" s="110">
        <v>510860</v>
      </c>
      <c r="AF246" s="110">
        <v>500000</v>
      </c>
      <c r="AG246" s="109">
        <v>1.02172</v>
      </c>
      <c r="AH246" s="110">
        <v>599310</v>
      </c>
      <c r="AI246" s="110">
        <v>500000</v>
      </c>
      <c r="AJ246" s="109">
        <v>1.19862</v>
      </c>
      <c r="AK246" s="110">
        <v>567200</v>
      </c>
      <c r="AL246" s="110">
        <v>500000</v>
      </c>
      <c r="AM246" s="109">
        <v>1.1344000000000001</v>
      </c>
      <c r="AN246" s="110">
        <v>267355</v>
      </c>
      <c r="AO246" s="110">
        <v>550000</v>
      </c>
      <c r="AP246" s="109">
        <v>0.48609999999999998</v>
      </c>
      <c r="AQ246" s="110">
        <v>579865</v>
      </c>
      <c r="AR246" s="110">
        <v>550000</v>
      </c>
      <c r="AS246" s="109">
        <v>1.0543</v>
      </c>
      <c r="AT246" s="110">
        <v>568870</v>
      </c>
      <c r="AU246" s="110">
        <v>550000</v>
      </c>
      <c r="AV246" s="109">
        <v>1.0343090909090908</v>
      </c>
      <c r="AW246" s="111">
        <v>584775</v>
      </c>
      <c r="AX246" s="111">
        <v>550000</v>
      </c>
      <c r="AY246" s="112">
        <v>1.0632272727272727</v>
      </c>
      <c r="AZ246" s="111">
        <v>607150</v>
      </c>
      <c r="BA246" s="111">
        <v>550000</v>
      </c>
      <c r="BB246" s="112">
        <f t="shared" si="66"/>
        <v>1.103909090909091</v>
      </c>
      <c r="BC246" s="92">
        <f>VLOOKUP(C246,'[1]PM SELL-OUT JUNE 202 SUMMARY'!$D$9:$H$519,4,FALSE)</f>
        <v>575770</v>
      </c>
      <c r="BD246" s="92">
        <f>VLOOKUP(C246,'[1]PM SELL-OUT JUNE 202 SUMMARY'!$D$9:$H$519,5,FALSE)</f>
        <v>550000</v>
      </c>
      <c r="BE246" s="93">
        <f t="shared" si="51"/>
        <v>1.0468545454545455</v>
      </c>
      <c r="BF246" s="113">
        <f t="shared" si="58"/>
        <v>1760795</v>
      </c>
      <c r="BG246" s="114">
        <f t="shared" si="59"/>
        <v>586931.66666666663</v>
      </c>
      <c r="BH246" s="115">
        <f t="shared" si="60"/>
        <v>3175215</v>
      </c>
      <c r="BI246" s="110">
        <f t="shared" si="61"/>
        <v>529202.5</v>
      </c>
      <c r="BJ246" s="148"/>
      <c r="BK246" s="149"/>
      <c r="BL246" s="117">
        <f t="shared" si="62"/>
        <v>286987.40216733899</v>
      </c>
      <c r="BM246" s="118">
        <v>550000</v>
      </c>
      <c r="BN246" s="119"/>
      <c r="BO246" s="127">
        <v>382870</v>
      </c>
      <c r="BP246" s="182">
        <f t="shared" si="65"/>
        <v>2.2755138731638896E-2</v>
      </c>
      <c r="BQ246" s="122"/>
      <c r="BR246" s="123"/>
      <c r="BS246" s="124" t="e">
        <f t="shared" si="63"/>
        <v>#DIV/0!</v>
      </c>
      <c r="BT246" s="165">
        <f t="shared" si="64"/>
        <v>446497.89220850135</v>
      </c>
    </row>
    <row r="247" spans="1:72" s="128" customFormat="1">
      <c r="A247" s="126"/>
      <c r="B247" s="105"/>
      <c r="C247" s="106"/>
      <c r="D247" s="110"/>
      <c r="E247" s="110"/>
      <c r="F247" s="109"/>
      <c r="G247" s="110"/>
      <c r="H247" s="110"/>
      <c r="I247" s="109"/>
      <c r="J247" s="107">
        <v>8338760</v>
      </c>
      <c r="K247" s="110"/>
      <c r="L247" s="109"/>
      <c r="M247" s="107">
        <v>14032180</v>
      </c>
      <c r="N247" s="107">
        <v>9766666</v>
      </c>
      <c r="O247" s="109" t="e">
        <v>#DIV/0!</v>
      </c>
      <c r="P247" s="107">
        <v>18763320</v>
      </c>
      <c r="Q247" s="107">
        <v>11643547</v>
      </c>
      <c r="R247" s="108">
        <v>1.6114780143885707</v>
      </c>
      <c r="S247" s="107">
        <v>11711860</v>
      </c>
      <c r="T247" s="107">
        <v>12866666</v>
      </c>
      <c r="U247" s="109">
        <v>0.91024823369161845</v>
      </c>
      <c r="V247" s="107">
        <v>16825650</v>
      </c>
      <c r="W247" s="107">
        <v>13456450</v>
      </c>
      <c r="X247" s="108">
        <v>1.2503780714824488</v>
      </c>
      <c r="Y247" s="107">
        <v>14167865</v>
      </c>
      <c r="Z247" s="107">
        <v>14629030</v>
      </c>
      <c r="AA247" s="109">
        <v>0.9684760370304798</v>
      </c>
      <c r="AB247" s="107">
        <v>13722910</v>
      </c>
      <c r="AC247" s="107">
        <v>14583331</v>
      </c>
      <c r="AD247" s="109">
        <v>0.94099969341709366</v>
      </c>
      <c r="AE247" s="107">
        <v>15251720</v>
      </c>
      <c r="AF247" s="107">
        <v>14900000</v>
      </c>
      <c r="AG247" s="109">
        <v>1.0236053691275169</v>
      </c>
      <c r="AH247" s="107">
        <v>14354170</v>
      </c>
      <c r="AI247" s="107">
        <v>15516666</v>
      </c>
      <c r="AJ247" s="109">
        <v>0.92508081310766122</v>
      </c>
      <c r="AK247" s="107">
        <v>16177400</v>
      </c>
      <c r="AL247" s="107">
        <v>16600000</v>
      </c>
      <c r="AM247" s="109">
        <v>0.97454216867469889</v>
      </c>
      <c r="AN247" s="107">
        <v>14074760</v>
      </c>
      <c r="AO247" s="107">
        <v>16850000</v>
      </c>
      <c r="AP247" s="109">
        <v>0.83529732937685464</v>
      </c>
      <c r="AQ247" s="151">
        <v>13046645</v>
      </c>
      <c r="AR247" s="151">
        <v>16028571</v>
      </c>
      <c r="AS247" s="180">
        <v>0.81396183103284758</v>
      </c>
      <c r="AT247" s="110"/>
      <c r="AU247" s="110"/>
      <c r="AV247" s="109" t="e">
        <v>#DIV/0!</v>
      </c>
      <c r="AW247" s="152">
        <v>19076755</v>
      </c>
      <c r="AX247" s="152">
        <v>15691664</v>
      </c>
      <c r="AY247" s="112">
        <v>1.2157254323059683</v>
      </c>
      <c r="AZ247" s="152">
        <v>17466600</v>
      </c>
      <c r="BA247" s="152">
        <v>17153223</v>
      </c>
      <c r="BB247" s="153">
        <f t="shared" si="66"/>
        <v>1.0182692780243106</v>
      </c>
      <c r="BC247" s="92" t="e">
        <f>VLOOKUP(C247,'[1]PM SELL-OUT JUNE 202 SUMMARY'!$D$9:$H$519,4,FALSE)</f>
        <v>#N/A</v>
      </c>
      <c r="BD247" s="92" t="e">
        <f>VLOOKUP(C247,'[1]PM SELL-OUT JUNE 202 SUMMARY'!$D$9:$H$519,5,FALSE)</f>
        <v>#N/A</v>
      </c>
      <c r="BE247" s="93" t="e">
        <f t="shared" si="51"/>
        <v>#N/A</v>
      </c>
      <c r="BF247" s="151">
        <f>SUM(BF220:BF246)</f>
        <v>49420750</v>
      </c>
      <c r="BG247" s="151">
        <f t="shared" ref="BG247" si="67">SUM(BG220:BG246)</f>
        <v>16461920</v>
      </c>
      <c r="BH247" s="107">
        <f>SUM(BH220:BH246)</f>
        <v>92719555</v>
      </c>
      <c r="BI247" s="107">
        <f>SUM(BI220:BI246)</f>
        <v>15447427.499999998</v>
      </c>
      <c r="BJ247" s="169">
        <v>9518477.0500000007</v>
      </c>
      <c r="BK247" s="155">
        <f>BJ247*132.5%</f>
        <v>12611982.091250001</v>
      </c>
      <c r="BL247" s="107">
        <f>SUM(BL220:BL246)</f>
        <v>12611982.091250002</v>
      </c>
      <c r="BM247" s="118"/>
      <c r="BN247" s="119">
        <f>SUM(BM220:BM246)</f>
        <v>18500000</v>
      </c>
      <c r="BO247" s="107">
        <f>SUM(BO220:BO246)</f>
        <v>16825650</v>
      </c>
      <c r="BP247" s="108">
        <v>1</v>
      </c>
      <c r="BQ247" s="107"/>
      <c r="BR247" s="107"/>
      <c r="BS247" s="124" t="e">
        <f t="shared" si="63"/>
        <v>#DIV/0!</v>
      </c>
      <c r="BT247" s="128">
        <v>24</v>
      </c>
    </row>
    <row r="248" spans="1:72" s="128" customFormat="1">
      <c r="A248" s="126"/>
      <c r="B248" s="105"/>
      <c r="C248" s="106"/>
      <c r="D248" s="110"/>
      <c r="E248" s="110"/>
      <c r="F248" s="109"/>
      <c r="G248" s="110"/>
      <c r="H248" s="110"/>
      <c r="I248" s="109"/>
      <c r="J248" s="110"/>
      <c r="K248" s="110"/>
      <c r="L248" s="109"/>
      <c r="M248" s="110"/>
      <c r="N248" s="110"/>
      <c r="O248" s="109"/>
      <c r="P248" s="110"/>
      <c r="Q248" s="110"/>
      <c r="R248" s="109"/>
      <c r="S248" s="110"/>
      <c r="T248" s="110"/>
      <c r="U248" s="109"/>
      <c r="V248" s="110"/>
      <c r="W248" s="110"/>
      <c r="X248" s="109"/>
      <c r="Y248" s="110"/>
      <c r="Z248" s="110"/>
      <c r="AA248" s="109"/>
      <c r="AB248" s="110"/>
      <c r="AC248" s="110"/>
      <c r="AD248" s="109"/>
      <c r="AE248" s="110"/>
      <c r="AF248" s="110"/>
      <c r="AG248" s="109"/>
      <c r="AH248" s="110"/>
      <c r="AI248" s="110"/>
      <c r="AJ248" s="109"/>
      <c r="AK248" s="110"/>
      <c r="AL248" s="110"/>
      <c r="AM248" s="109"/>
      <c r="AN248" s="110"/>
      <c r="AO248" s="110"/>
      <c r="AP248" s="109"/>
      <c r="AQ248" s="110"/>
      <c r="AR248" s="110"/>
      <c r="AS248" s="109"/>
      <c r="AT248" s="110"/>
      <c r="AU248" s="110"/>
      <c r="AV248" s="109" t="e">
        <v>#DIV/0!</v>
      </c>
      <c r="AW248" s="111"/>
      <c r="AX248" s="111"/>
      <c r="AY248" s="112"/>
      <c r="AZ248" s="111"/>
      <c r="BA248" s="111"/>
      <c r="BB248" s="112"/>
      <c r="BC248" s="92" t="e">
        <f>VLOOKUP(C248,'[1]PM SELL-OUT JUNE 202 SUMMARY'!$D$9:$H$519,4,FALSE)</f>
        <v>#N/A</v>
      </c>
      <c r="BD248" s="92" t="e">
        <f>VLOOKUP(C248,'[1]PM SELL-OUT JUNE 202 SUMMARY'!$D$9:$H$519,5,FALSE)</f>
        <v>#N/A</v>
      </c>
      <c r="BE248" s="93" t="e">
        <f t="shared" si="51"/>
        <v>#N/A</v>
      </c>
      <c r="BF248" s="113"/>
      <c r="BG248" s="114"/>
      <c r="BH248" s="115"/>
      <c r="BI248" s="107"/>
      <c r="BJ248" s="115"/>
      <c r="BK248" s="110"/>
      <c r="BL248" s="117"/>
      <c r="BM248" s="118"/>
      <c r="BN248" s="119"/>
      <c r="BO248" s="127"/>
      <c r="BP248" s="121"/>
      <c r="BQ248" s="159"/>
      <c r="BR248" s="181"/>
      <c r="BS248" s="124"/>
    </row>
    <row r="249" spans="1:72" s="128" customFormat="1">
      <c r="A249" s="126"/>
      <c r="B249" s="105"/>
      <c r="C249" s="106"/>
      <c r="D249" s="110"/>
      <c r="E249" s="110"/>
      <c r="F249" s="109"/>
      <c r="G249" s="110"/>
      <c r="H249" s="110"/>
      <c r="I249" s="109"/>
      <c r="J249" s="110"/>
      <c r="K249" s="110"/>
      <c r="L249" s="109"/>
      <c r="M249" s="110"/>
      <c r="N249" s="110"/>
      <c r="O249" s="109"/>
      <c r="P249" s="110"/>
      <c r="Q249" s="110"/>
      <c r="R249" s="109"/>
      <c r="S249" s="110"/>
      <c r="T249" s="110"/>
      <c r="U249" s="109"/>
      <c r="V249" s="110"/>
      <c r="W249" s="110"/>
      <c r="X249" s="109"/>
      <c r="Y249" s="110"/>
      <c r="Z249" s="110"/>
      <c r="AA249" s="109"/>
      <c r="AB249" s="110"/>
      <c r="AC249" s="110"/>
      <c r="AD249" s="109"/>
      <c r="AE249" s="110"/>
      <c r="AF249" s="110"/>
      <c r="AG249" s="109"/>
      <c r="AH249" s="110"/>
      <c r="AI249" s="110"/>
      <c r="AJ249" s="109"/>
      <c r="AK249" s="110"/>
      <c r="AL249" s="110"/>
      <c r="AM249" s="109"/>
      <c r="AN249" s="110"/>
      <c r="AO249" s="110"/>
      <c r="AP249" s="109"/>
      <c r="AQ249" s="110"/>
      <c r="AR249" s="110"/>
      <c r="AS249" s="109"/>
      <c r="AT249" s="110"/>
      <c r="AU249" s="110"/>
      <c r="AV249" s="109" t="e">
        <v>#DIV/0!</v>
      </c>
      <c r="AW249" s="111"/>
      <c r="AX249" s="111"/>
      <c r="AY249" s="112"/>
      <c r="AZ249" s="111"/>
      <c r="BA249" s="111"/>
      <c r="BB249" s="112"/>
      <c r="BC249" s="92" t="e">
        <f>VLOOKUP(C249,'[1]PM SELL-OUT JUNE 202 SUMMARY'!$D$9:$H$519,4,FALSE)</f>
        <v>#N/A</v>
      </c>
      <c r="BD249" s="92" t="e">
        <f>VLOOKUP(C249,'[1]PM SELL-OUT JUNE 202 SUMMARY'!$D$9:$H$519,5,FALSE)</f>
        <v>#N/A</v>
      </c>
      <c r="BE249" s="93" t="e">
        <f t="shared" si="51"/>
        <v>#N/A</v>
      </c>
      <c r="BF249" s="113"/>
      <c r="BG249" s="114"/>
      <c r="BH249" s="115"/>
      <c r="BI249" s="107"/>
      <c r="BJ249" s="115"/>
      <c r="BK249" s="110"/>
      <c r="BL249" s="117"/>
      <c r="BM249" s="118"/>
      <c r="BN249" s="119"/>
      <c r="BO249" s="127"/>
      <c r="BP249" s="121"/>
      <c r="BQ249" s="159"/>
      <c r="BR249" s="181"/>
      <c r="BS249" s="124"/>
    </row>
    <row r="250" spans="1:72" s="125" customFormat="1">
      <c r="A250" s="105" t="s">
        <v>66</v>
      </c>
      <c r="B250" s="105"/>
      <c r="C250" s="106" t="s">
        <v>291</v>
      </c>
      <c r="D250" s="107"/>
      <c r="E250" s="107"/>
      <c r="F250" s="108"/>
      <c r="G250" s="107"/>
      <c r="H250" s="107"/>
      <c r="I250" s="108"/>
      <c r="J250" s="184"/>
      <c r="K250" s="110">
        <v>217742</v>
      </c>
      <c r="L250" s="109">
        <v>0</v>
      </c>
      <c r="M250" s="110">
        <v>490800</v>
      </c>
      <c r="N250" s="110">
        <v>283333</v>
      </c>
      <c r="O250" s="109">
        <v>1.7322373320439199</v>
      </c>
      <c r="P250" s="110"/>
      <c r="Q250" s="110"/>
      <c r="R250" s="109" t="e">
        <v>#DIV/0!</v>
      </c>
      <c r="S250" s="110">
        <v>380615</v>
      </c>
      <c r="T250" s="110">
        <v>550000</v>
      </c>
      <c r="U250" s="109">
        <v>0.69202727272727282</v>
      </c>
      <c r="V250" s="110">
        <v>356625</v>
      </c>
      <c r="W250" s="110">
        <v>550000</v>
      </c>
      <c r="X250" s="109">
        <v>0.64840909090909093</v>
      </c>
      <c r="Y250" s="110">
        <v>568485</v>
      </c>
      <c r="Z250" s="110">
        <v>550000</v>
      </c>
      <c r="AA250" s="109">
        <v>1.0336090909090909</v>
      </c>
      <c r="AB250" s="110">
        <v>339235</v>
      </c>
      <c r="AC250" s="110">
        <v>550000</v>
      </c>
      <c r="AD250" s="109">
        <v>0.61679090909090906</v>
      </c>
      <c r="AE250" s="110">
        <v>577085</v>
      </c>
      <c r="AF250" s="110">
        <v>550000</v>
      </c>
      <c r="AG250" s="109">
        <v>1.0492454545454546</v>
      </c>
      <c r="AH250" s="110">
        <v>511665</v>
      </c>
      <c r="AI250" s="110">
        <v>550000</v>
      </c>
      <c r="AJ250" s="109">
        <v>0.93030000000000002</v>
      </c>
      <c r="AK250" s="110">
        <v>414825</v>
      </c>
      <c r="AL250" s="110">
        <v>550000</v>
      </c>
      <c r="AM250" s="109">
        <v>0.75422727272727275</v>
      </c>
      <c r="AN250" s="110">
        <v>499905</v>
      </c>
      <c r="AO250" s="110">
        <v>550000</v>
      </c>
      <c r="AP250" s="109">
        <v>0.90891818181818185</v>
      </c>
      <c r="AQ250" s="110">
        <v>670105</v>
      </c>
      <c r="AR250" s="110">
        <v>600000</v>
      </c>
      <c r="AS250" s="109">
        <v>1.1168416666666667</v>
      </c>
      <c r="AT250" s="110">
        <v>379225</v>
      </c>
      <c r="AU250" s="110">
        <v>600000</v>
      </c>
      <c r="AV250" s="109">
        <v>0.63204166666666661</v>
      </c>
      <c r="AW250" s="111">
        <v>889435</v>
      </c>
      <c r="AX250" s="111">
        <v>800000</v>
      </c>
      <c r="AY250" s="112">
        <v>1.1117937499999999</v>
      </c>
      <c r="AZ250" s="111">
        <v>1553030</v>
      </c>
      <c r="BA250" s="111">
        <v>800000</v>
      </c>
      <c r="BB250" s="112">
        <f t="shared" si="66"/>
        <v>1.9412875000000001</v>
      </c>
      <c r="BC250" s="92">
        <f>VLOOKUP(C250,'[1]PM SELL-OUT JUNE 202 SUMMARY'!$D$9:$H$519,4,FALSE)</f>
        <v>326625</v>
      </c>
      <c r="BD250" s="92">
        <f>VLOOKUP(C250,'[1]PM SELL-OUT JUNE 202 SUMMARY'!$D$9:$H$519,5,FALSE)</f>
        <v>800000</v>
      </c>
      <c r="BE250" s="93">
        <f t="shared" si="51"/>
        <v>0.40828124999999998</v>
      </c>
      <c r="BF250" s="113">
        <f t="shared" ref="BF250:BF261" si="68">AW250+AT250+AZ250</f>
        <v>2821690</v>
      </c>
      <c r="BG250" s="114">
        <f t="shared" ref="BG250:BG261" si="69">BF250/3</f>
        <v>940563.33333333337</v>
      </c>
      <c r="BH250" s="115">
        <f t="shared" ref="BH250:BH261" si="70">SUM(AQ250+AT250+AW250+AZ250+AK250+AN250)</f>
        <v>4406525</v>
      </c>
      <c r="BI250" s="110">
        <f t="shared" ref="BI250:BI261" si="71">BH250/6</f>
        <v>734420.83333333337</v>
      </c>
      <c r="BJ250" s="116"/>
      <c r="BK250" s="107"/>
      <c r="BL250" s="117">
        <f t="shared" ref="BL250:BL261" si="72">BK$262*BP250</f>
        <v>0</v>
      </c>
      <c r="BM250" s="118">
        <v>700000</v>
      </c>
      <c r="BN250" s="119"/>
      <c r="BO250" s="120">
        <v>356625</v>
      </c>
      <c r="BP250" s="182">
        <f>BO250/BO$262</f>
        <v>7.3140568327595912E-2</v>
      </c>
      <c r="BQ250" s="161"/>
      <c r="BR250" s="123"/>
      <c r="BS250" s="124" t="e">
        <f t="shared" ref="BS250:BS262" si="73">BQ250/BR250</f>
        <v>#DIV/0!</v>
      </c>
      <c r="BT250" s="165">
        <f t="shared" ref="BT250:BT261" si="74">AVERAGE(BG250,BI250,BL250,BO250)</f>
        <v>507902.29166666669</v>
      </c>
    </row>
    <row r="251" spans="1:72" s="125" customFormat="1">
      <c r="A251" s="105" t="s">
        <v>66</v>
      </c>
      <c r="B251" s="105" t="s">
        <v>197</v>
      </c>
      <c r="C251" s="106" t="s">
        <v>292</v>
      </c>
      <c r="D251" s="107"/>
      <c r="E251" s="107"/>
      <c r="F251" s="108"/>
      <c r="G251" s="107">
        <v>185570</v>
      </c>
      <c r="H251" s="107">
        <v>418966</v>
      </c>
      <c r="I251" s="108">
        <v>0.44292376947055373</v>
      </c>
      <c r="J251" s="110">
        <v>391540</v>
      </c>
      <c r="K251" s="110">
        <v>550000</v>
      </c>
      <c r="L251" s="109">
        <v>0.71189090909090913</v>
      </c>
      <c r="M251" s="110">
        <v>1680190</v>
      </c>
      <c r="N251" s="110">
        <v>700000</v>
      </c>
      <c r="O251" s="109">
        <v>2.4002714285714286</v>
      </c>
      <c r="P251" s="110"/>
      <c r="Q251" s="110"/>
      <c r="R251" s="109" t="e">
        <v>#DIV/0!</v>
      </c>
      <c r="S251" s="110">
        <v>958170</v>
      </c>
      <c r="T251" s="110">
        <v>700000</v>
      </c>
      <c r="U251" s="109">
        <v>1.3688142857142858</v>
      </c>
      <c r="V251" s="110">
        <v>512640</v>
      </c>
      <c r="W251" s="110">
        <v>750000</v>
      </c>
      <c r="X251" s="109">
        <v>0.68352000000000002</v>
      </c>
      <c r="Y251" s="110">
        <v>1208390</v>
      </c>
      <c r="Z251" s="110">
        <v>750000</v>
      </c>
      <c r="AA251" s="109">
        <v>1.6111866666666668</v>
      </c>
      <c r="AB251" s="110">
        <v>427240</v>
      </c>
      <c r="AC251" s="110">
        <v>650000</v>
      </c>
      <c r="AD251" s="109"/>
      <c r="AE251" s="110">
        <v>687815</v>
      </c>
      <c r="AF251" s="110">
        <v>650000</v>
      </c>
      <c r="AG251" s="109">
        <v>1.0581769230769231</v>
      </c>
      <c r="AH251" s="110">
        <v>203970</v>
      </c>
      <c r="AI251" s="110">
        <v>750000</v>
      </c>
      <c r="AJ251" s="109">
        <v>0.27196000000000004</v>
      </c>
      <c r="AK251" s="110">
        <v>727710</v>
      </c>
      <c r="AL251" s="110">
        <v>700000</v>
      </c>
      <c r="AM251" s="109">
        <v>1.0395857142857143</v>
      </c>
      <c r="AN251" s="110">
        <v>597530</v>
      </c>
      <c r="AO251" s="110">
        <v>700000</v>
      </c>
      <c r="AP251" s="109">
        <v>0.85361428571428566</v>
      </c>
      <c r="AQ251" s="110">
        <v>374850</v>
      </c>
      <c r="AR251" s="110">
        <v>700000</v>
      </c>
      <c r="AS251" s="109">
        <v>0.53549999999999998</v>
      </c>
      <c r="AT251" s="110">
        <v>360145</v>
      </c>
      <c r="AU251" s="110">
        <v>700000</v>
      </c>
      <c r="AV251" s="109">
        <v>0.5144928571428572</v>
      </c>
      <c r="AW251" s="111">
        <v>1208610</v>
      </c>
      <c r="AX251" s="111">
        <v>800000</v>
      </c>
      <c r="AY251" s="112">
        <v>1.5107625</v>
      </c>
      <c r="AZ251" s="111">
        <v>1680980</v>
      </c>
      <c r="BA251" s="111">
        <v>900000</v>
      </c>
      <c r="BB251" s="112">
        <f t="shared" si="66"/>
        <v>1.8677555555555556</v>
      </c>
      <c r="BC251" s="92">
        <f>VLOOKUP(C251,'[1]PM SELL-OUT JUNE 202 SUMMARY'!$D$9:$H$519,4,FALSE)</f>
        <v>441425</v>
      </c>
      <c r="BD251" s="92">
        <f>VLOOKUP(C251,'[1]PM SELL-OUT JUNE 202 SUMMARY'!$D$9:$H$519,5,FALSE)</f>
        <v>950000</v>
      </c>
      <c r="BE251" s="93">
        <f t="shared" si="51"/>
        <v>0.4646578947368421</v>
      </c>
      <c r="BF251" s="113">
        <f t="shared" si="68"/>
        <v>3249735</v>
      </c>
      <c r="BG251" s="114">
        <f t="shared" si="69"/>
        <v>1083245</v>
      </c>
      <c r="BH251" s="115">
        <f t="shared" si="70"/>
        <v>4949825</v>
      </c>
      <c r="BI251" s="110">
        <f t="shared" si="71"/>
        <v>824970.83333333337</v>
      </c>
      <c r="BJ251" s="116"/>
      <c r="BK251" s="107"/>
      <c r="BL251" s="117">
        <f t="shared" si="72"/>
        <v>0</v>
      </c>
      <c r="BM251" s="118">
        <v>850000</v>
      </c>
      <c r="BN251" s="119"/>
      <c r="BO251" s="120">
        <v>512640</v>
      </c>
      <c r="BP251" s="182">
        <f t="shared" ref="BP251:BP261" si="75">BO251/BO$262</f>
        <v>0.10513783651583251</v>
      </c>
      <c r="BQ251" s="161"/>
      <c r="BR251" s="123"/>
      <c r="BS251" s="124" t="e">
        <f t="shared" si="73"/>
        <v>#DIV/0!</v>
      </c>
      <c r="BT251" s="165">
        <f t="shared" si="74"/>
        <v>605213.95833333337</v>
      </c>
    </row>
    <row r="252" spans="1:72" s="125" customFormat="1">
      <c r="A252" s="105" t="s">
        <v>89</v>
      </c>
      <c r="B252" s="105"/>
      <c r="C252" s="106" t="s">
        <v>293</v>
      </c>
      <c r="D252" s="107"/>
      <c r="E252" s="107"/>
      <c r="F252" s="108"/>
      <c r="G252" s="107">
        <v>0</v>
      </c>
      <c r="H252" s="107">
        <v>124138</v>
      </c>
      <c r="I252" s="108">
        <v>0</v>
      </c>
      <c r="J252" s="110">
        <v>365735</v>
      </c>
      <c r="K252" s="110">
        <v>450000</v>
      </c>
      <c r="L252" s="109">
        <v>0.81274444444444471</v>
      </c>
      <c r="M252" s="110">
        <v>488495</v>
      </c>
      <c r="N252" s="110">
        <v>700000</v>
      </c>
      <c r="O252" s="109">
        <v>0.69785000000000008</v>
      </c>
      <c r="P252" s="110">
        <v>855525</v>
      </c>
      <c r="Q252" s="110">
        <v>700000</v>
      </c>
      <c r="R252" s="109">
        <v>1.2221785714285713</v>
      </c>
      <c r="S252" s="110">
        <v>436095</v>
      </c>
      <c r="T252" s="110">
        <v>700000</v>
      </c>
      <c r="U252" s="109">
        <v>0.62299285714285713</v>
      </c>
      <c r="V252" s="110">
        <v>97470</v>
      </c>
      <c r="W252" s="110">
        <v>650000</v>
      </c>
      <c r="X252" s="109">
        <v>0.14995384615384616</v>
      </c>
      <c r="Y252" s="110">
        <v>577800</v>
      </c>
      <c r="Z252" s="110">
        <v>600000</v>
      </c>
      <c r="AA252" s="109">
        <v>0.96300000000000008</v>
      </c>
      <c r="AB252" s="110">
        <v>365235</v>
      </c>
      <c r="AC252" s="110">
        <v>550000</v>
      </c>
      <c r="AD252" s="109"/>
      <c r="AE252" s="110"/>
      <c r="AF252" s="110"/>
      <c r="AG252" s="109" t="e">
        <v>#DIV/0!</v>
      </c>
      <c r="AH252" s="110"/>
      <c r="AI252" s="110"/>
      <c r="AJ252" s="109" t="e">
        <v>#DIV/0!</v>
      </c>
      <c r="AK252" s="110"/>
      <c r="AL252" s="110"/>
      <c r="AM252" s="109" t="e">
        <v>#DIV/0!</v>
      </c>
      <c r="AN252" s="110"/>
      <c r="AO252" s="110"/>
      <c r="AP252" s="109" t="e">
        <v>#DIV/0!</v>
      </c>
      <c r="AQ252" s="110"/>
      <c r="AR252" s="110"/>
      <c r="AS252" s="109" t="e">
        <v>#DIV/0!</v>
      </c>
      <c r="AT252" s="110"/>
      <c r="AU252" s="110"/>
      <c r="AV252" s="109" t="e">
        <v>#DIV/0!</v>
      </c>
      <c r="AW252" s="111"/>
      <c r="AX252" s="111"/>
      <c r="AY252" s="112" t="e">
        <v>#DIV/0!</v>
      </c>
      <c r="AZ252" s="111"/>
      <c r="BA252" s="111"/>
      <c r="BB252" s="112"/>
      <c r="BC252" s="92" t="e">
        <f>VLOOKUP(C252,'[1]PM SELL-OUT JUNE 202 SUMMARY'!$D$9:$H$519,4,FALSE)</f>
        <v>#N/A</v>
      </c>
      <c r="BD252" s="92" t="e">
        <f>VLOOKUP(C252,'[1]PM SELL-OUT JUNE 202 SUMMARY'!$D$9:$H$519,5,FALSE)</f>
        <v>#N/A</v>
      </c>
      <c r="BE252" s="93" t="e">
        <f t="shared" si="51"/>
        <v>#N/A</v>
      </c>
      <c r="BF252" s="113">
        <f t="shared" si="68"/>
        <v>0</v>
      </c>
      <c r="BG252" s="114">
        <f t="shared" si="69"/>
        <v>0</v>
      </c>
      <c r="BH252" s="115">
        <f t="shared" si="70"/>
        <v>0</v>
      </c>
      <c r="BI252" s="110">
        <f t="shared" si="71"/>
        <v>0</v>
      </c>
      <c r="BJ252" s="116"/>
      <c r="BK252" s="107"/>
      <c r="BL252" s="117">
        <f t="shared" si="72"/>
        <v>0</v>
      </c>
      <c r="BM252" s="118"/>
      <c r="BN252" s="119"/>
      <c r="BO252" s="120">
        <v>97470</v>
      </c>
      <c r="BP252" s="182">
        <f t="shared" si="75"/>
        <v>1.9990217160577004E-2</v>
      </c>
      <c r="BQ252" s="161"/>
      <c r="BR252" s="123"/>
      <c r="BS252" s="124" t="e">
        <f t="shared" si="73"/>
        <v>#DIV/0!</v>
      </c>
      <c r="BT252" s="165">
        <f t="shared" si="74"/>
        <v>24367.5</v>
      </c>
    </row>
    <row r="253" spans="1:72" s="125" customFormat="1">
      <c r="A253" s="105" t="s">
        <v>66</v>
      </c>
      <c r="B253" s="105"/>
      <c r="C253" s="106" t="s">
        <v>294</v>
      </c>
      <c r="D253" s="107"/>
      <c r="E253" s="107"/>
      <c r="F253" s="108"/>
      <c r="G253" s="107"/>
      <c r="H253" s="107"/>
      <c r="I253" s="108"/>
      <c r="J253" s="110"/>
      <c r="K253" s="110"/>
      <c r="L253" s="109"/>
      <c r="M253" s="110"/>
      <c r="N253" s="110"/>
      <c r="O253" s="109"/>
      <c r="P253" s="110"/>
      <c r="Q253" s="110"/>
      <c r="R253" s="109"/>
      <c r="S253" s="110"/>
      <c r="T253" s="110"/>
      <c r="U253" s="109"/>
      <c r="V253" s="110"/>
      <c r="W253" s="110"/>
      <c r="X253" s="109"/>
      <c r="Y253" s="110"/>
      <c r="Z253" s="110"/>
      <c r="AA253" s="109"/>
      <c r="AB253" s="110">
        <v>101585</v>
      </c>
      <c r="AC253" s="110">
        <v>476667</v>
      </c>
      <c r="AD253" s="109"/>
      <c r="AE253" s="110">
        <v>156875</v>
      </c>
      <c r="AF253" s="110">
        <v>550000</v>
      </c>
      <c r="AG253" s="109">
        <v>0.28522727272727272</v>
      </c>
      <c r="AH253" s="110">
        <v>216365</v>
      </c>
      <c r="AI253" s="110">
        <v>550000</v>
      </c>
      <c r="AJ253" s="109">
        <v>0.39339090909090907</v>
      </c>
      <c r="AK253" s="110">
        <v>400345</v>
      </c>
      <c r="AL253" s="110">
        <v>550000</v>
      </c>
      <c r="AM253" s="109">
        <v>0.7279000000000001</v>
      </c>
      <c r="AN253" s="110"/>
      <c r="AO253" s="110"/>
      <c r="AP253" s="109" t="e">
        <v>#DIV/0!</v>
      </c>
      <c r="AQ253" s="110"/>
      <c r="AR253" s="110"/>
      <c r="AS253" s="109" t="e">
        <v>#DIV/0!</v>
      </c>
      <c r="AT253" s="110"/>
      <c r="AU253" s="110"/>
      <c r="AV253" s="109" t="e">
        <v>#DIV/0!</v>
      </c>
      <c r="AW253" s="111"/>
      <c r="AX253" s="111"/>
      <c r="AY253" s="112" t="e">
        <v>#DIV/0!</v>
      </c>
      <c r="AZ253" s="111"/>
      <c r="BA253" s="111"/>
      <c r="BB253" s="112"/>
      <c r="BC253" s="92" t="e">
        <f>VLOOKUP(C253,'[1]PM SELL-OUT JUNE 202 SUMMARY'!$D$9:$H$519,4,FALSE)</f>
        <v>#N/A</v>
      </c>
      <c r="BD253" s="92" t="e">
        <f>VLOOKUP(C253,'[1]PM SELL-OUT JUNE 202 SUMMARY'!$D$9:$H$519,5,FALSE)</f>
        <v>#N/A</v>
      </c>
      <c r="BE253" s="93" t="e">
        <f t="shared" si="51"/>
        <v>#N/A</v>
      </c>
      <c r="BF253" s="113">
        <f t="shared" si="68"/>
        <v>0</v>
      </c>
      <c r="BG253" s="114">
        <f t="shared" si="69"/>
        <v>0</v>
      </c>
      <c r="BH253" s="115">
        <f t="shared" si="70"/>
        <v>400345</v>
      </c>
      <c r="BI253" s="110">
        <f t="shared" si="71"/>
        <v>66724.166666666672</v>
      </c>
      <c r="BJ253" s="116"/>
      <c r="BK253" s="107"/>
      <c r="BL253" s="117">
        <f t="shared" si="72"/>
        <v>0</v>
      </c>
      <c r="BM253" s="118"/>
      <c r="BN253" s="119"/>
      <c r="BO253" s="120"/>
      <c r="BP253" s="182">
        <f t="shared" si="75"/>
        <v>0</v>
      </c>
      <c r="BQ253" s="161"/>
      <c r="BR253" s="123"/>
      <c r="BS253" s="124" t="e">
        <f t="shared" si="73"/>
        <v>#DIV/0!</v>
      </c>
      <c r="BT253" s="165">
        <f t="shared" si="74"/>
        <v>22241.388888888891</v>
      </c>
    </row>
    <row r="254" spans="1:72" s="125" customFormat="1">
      <c r="A254" s="105" t="s">
        <v>66</v>
      </c>
      <c r="B254" s="105" t="s">
        <v>197</v>
      </c>
      <c r="C254" s="106" t="s">
        <v>295</v>
      </c>
      <c r="D254" s="107">
        <v>0</v>
      </c>
      <c r="E254" s="107">
        <v>72581</v>
      </c>
      <c r="F254" s="108"/>
      <c r="G254" s="107">
        <v>138695</v>
      </c>
      <c r="H254" s="107">
        <v>450000</v>
      </c>
      <c r="I254" s="108">
        <v>0.3082111111111111</v>
      </c>
      <c r="J254" s="110">
        <v>516710</v>
      </c>
      <c r="K254" s="110">
        <v>550000</v>
      </c>
      <c r="L254" s="109">
        <v>0.93947272727272724</v>
      </c>
      <c r="M254" s="110">
        <v>1225680</v>
      </c>
      <c r="N254" s="110">
        <v>700000</v>
      </c>
      <c r="O254" s="109">
        <v>1.7509714285714286</v>
      </c>
      <c r="P254" s="110"/>
      <c r="Q254" s="110"/>
      <c r="R254" s="109" t="e">
        <v>#DIV/0!</v>
      </c>
      <c r="S254" s="110">
        <v>550700</v>
      </c>
      <c r="T254" s="110">
        <v>750000</v>
      </c>
      <c r="U254" s="109">
        <v>0.73426666666666662</v>
      </c>
      <c r="V254" s="110">
        <v>311240</v>
      </c>
      <c r="W254" s="110">
        <v>700000</v>
      </c>
      <c r="X254" s="109">
        <v>0.44462857142857137</v>
      </c>
      <c r="Y254" s="110">
        <v>555185</v>
      </c>
      <c r="Z254" s="110">
        <v>600000</v>
      </c>
      <c r="AA254" s="109">
        <v>0.9253083333333334</v>
      </c>
      <c r="AB254" s="110">
        <v>257565</v>
      </c>
      <c r="AC254" s="110">
        <v>550000</v>
      </c>
      <c r="AD254" s="109"/>
      <c r="AE254" s="110">
        <v>387440</v>
      </c>
      <c r="AF254" s="110">
        <v>550000</v>
      </c>
      <c r="AG254" s="109">
        <v>0.70443636363636375</v>
      </c>
      <c r="AH254" s="110">
        <v>209670</v>
      </c>
      <c r="AI254" s="110">
        <v>550000</v>
      </c>
      <c r="AJ254" s="109">
        <v>0.38121818181818179</v>
      </c>
      <c r="AK254" s="110"/>
      <c r="AL254" s="110"/>
      <c r="AM254" s="109" t="e">
        <v>#DIV/0!</v>
      </c>
      <c r="AN254" s="110"/>
      <c r="AO254" s="110"/>
      <c r="AP254" s="109" t="e">
        <v>#DIV/0!</v>
      </c>
      <c r="AQ254" s="110"/>
      <c r="AR254" s="110"/>
      <c r="AS254" s="109" t="e">
        <v>#DIV/0!</v>
      </c>
      <c r="AT254" s="110">
        <v>573930</v>
      </c>
      <c r="AU254" s="110">
        <v>503225</v>
      </c>
      <c r="AV254" s="109">
        <v>1.140503750807293</v>
      </c>
      <c r="AW254" s="111">
        <v>825860</v>
      </c>
      <c r="AX254" s="111">
        <v>800000</v>
      </c>
      <c r="AY254" s="112">
        <v>1.0323249999999999</v>
      </c>
      <c r="AZ254" s="111"/>
      <c r="BA254" s="111"/>
      <c r="BB254" s="112"/>
      <c r="BC254" s="92" t="e">
        <f>VLOOKUP(C254,'[1]PM SELL-OUT JUNE 202 SUMMARY'!$D$9:$H$519,4,FALSE)</f>
        <v>#N/A</v>
      </c>
      <c r="BD254" s="92" t="e">
        <f>VLOOKUP(C254,'[1]PM SELL-OUT JUNE 202 SUMMARY'!$D$9:$H$519,5,FALSE)</f>
        <v>#N/A</v>
      </c>
      <c r="BE254" s="93" t="e">
        <f t="shared" si="51"/>
        <v>#N/A</v>
      </c>
      <c r="BF254" s="113">
        <f t="shared" si="68"/>
        <v>1399790</v>
      </c>
      <c r="BG254" s="114">
        <f t="shared" si="69"/>
        <v>466596.66666666669</v>
      </c>
      <c r="BH254" s="115">
        <f t="shared" si="70"/>
        <v>1399790</v>
      </c>
      <c r="BI254" s="110">
        <f t="shared" si="71"/>
        <v>233298.33333333334</v>
      </c>
      <c r="BJ254" s="116"/>
      <c r="BK254" s="107"/>
      <c r="BL254" s="117">
        <f t="shared" si="72"/>
        <v>0</v>
      </c>
      <c r="BM254" s="118">
        <v>600000</v>
      </c>
      <c r="BN254" s="119"/>
      <c r="BO254" s="120">
        <v>311240</v>
      </c>
      <c r="BP254" s="182">
        <f t="shared" si="75"/>
        <v>6.3832514507622715E-2</v>
      </c>
      <c r="BQ254" s="161"/>
      <c r="BR254" s="123"/>
      <c r="BS254" s="124" t="e">
        <f t="shared" si="73"/>
        <v>#DIV/0!</v>
      </c>
      <c r="BT254" s="165">
        <f t="shared" si="74"/>
        <v>252783.75</v>
      </c>
    </row>
    <row r="255" spans="1:72" s="125" customFormat="1">
      <c r="A255" s="105" t="s">
        <v>66</v>
      </c>
      <c r="B255" s="105"/>
      <c r="C255" s="106" t="s">
        <v>296</v>
      </c>
      <c r="D255" s="107"/>
      <c r="E255" s="107"/>
      <c r="F255" s="108"/>
      <c r="G255" s="107"/>
      <c r="H255" s="107"/>
      <c r="I255" s="108"/>
      <c r="J255" s="110">
        <v>137060</v>
      </c>
      <c r="K255" s="110">
        <v>217742</v>
      </c>
      <c r="L255" s="109">
        <v>0.6294605542339099</v>
      </c>
      <c r="M255" s="110">
        <v>1270435</v>
      </c>
      <c r="N255" s="110">
        <v>700000</v>
      </c>
      <c r="O255" s="109">
        <v>1.8149071428571428</v>
      </c>
      <c r="P255" s="110">
        <v>1388595</v>
      </c>
      <c r="Q255" s="110">
        <v>800000</v>
      </c>
      <c r="R255" s="109">
        <v>1.7357437499999999</v>
      </c>
      <c r="S255" s="110">
        <v>521795</v>
      </c>
      <c r="T255" s="110">
        <v>800000</v>
      </c>
      <c r="U255" s="109">
        <v>0.65224375000000001</v>
      </c>
      <c r="V255" s="110">
        <v>453830</v>
      </c>
      <c r="W255" s="110">
        <v>700000</v>
      </c>
      <c r="X255" s="109">
        <v>0.64832857142857148</v>
      </c>
      <c r="Y255" s="110">
        <v>630795</v>
      </c>
      <c r="Z255" s="110">
        <v>600000</v>
      </c>
      <c r="AA255" s="109">
        <v>1.0513250000000001</v>
      </c>
      <c r="AB255" s="110">
        <v>263760</v>
      </c>
      <c r="AC255" s="110">
        <v>600000</v>
      </c>
      <c r="AD255" s="109"/>
      <c r="AE255" s="110">
        <v>371730</v>
      </c>
      <c r="AF255" s="110">
        <v>600000</v>
      </c>
      <c r="AG255" s="109">
        <v>0.61955000000000016</v>
      </c>
      <c r="AH255" s="110">
        <v>171565</v>
      </c>
      <c r="AI255" s="110">
        <v>550000</v>
      </c>
      <c r="AJ255" s="109">
        <v>0.31193636363636362</v>
      </c>
      <c r="AK255" s="110">
        <v>416930</v>
      </c>
      <c r="AL255" s="110">
        <v>550000</v>
      </c>
      <c r="AM255" s="109">
        <v>0.75805454545454554</v>
      </c>
      <c r="AN255" s="110">
        <v>555625</v>
      </c>
      <c r="AO255" s="110">
        <v>550000</v>
      </c>
      <c r="AP255" s="109">
        <v>1.0102272727272728</v>
      </c>
      <c r="AQ255" s="110">
        <v>422125</v>
      </c>
      <c r="AR255" s="110">
        <v>600000</v>
      </c>
      <c r="AS255" s="109">
        <v>0.70354166666666662</v>
      </c>
      <c r="AT255" s="110">
        <v>788650</v>
      </c>
      <c r="AU255" s="110">
        <v>600000</v>
      </c>
      <c r="AV255" s="109">
        <v>1.3144166666666666</v>
      </c>
      <c r="AW255" s="111">
        <v>1082705</v>
      </c>
      <c r="AX255" s="111">
        <v>800000</v>
      </c>
      <c r="AY255" s="112">
        <v>1.35338125</v>
      </c>
      <c r="AZ255" s="111">
        <v>1266370</v>
      </c>
      <c r="BA255" s="111">
        <v>800000</v>
      </c>
      <c r="BB255" s="112">
        <f t="shared" si="66"/>
        <v>1.5829625000000001</v>
      </c>
      <c r="BC255" s="92">
        <f>VLOOKUP(C255,'[1]PM SELL-OUT JUNE 202 SUMMARY'!$D$9:$H$519,4,FALSE)</f>
        <v>327435</v>
      </c>
      <c r="BD255" s="92">
        <f>VLOOKUP(C255,'[1]PM SELL-OUT JUNE 202 SUMMARY'!$D$9:$H$519,5,FALSE)</f>
        <v>800000</v>
      </c>
      <c r="BE255" s="93">
        <f t="shared" si="51"/>
        <v>0.40929375000000001</v>
      </c>
      <c r="BF255" s="113">
        <f t="shared" si="68"/>
        <v>3137725</v>
      </c>
      <c r="BG255" s="114">
        <f t="shared" si="69"/>
        <v>1045908.3333333334</v>
      </c>
      <c r="BH255" s="115">
        <f t="shared" si="70"/>
        <v>4532405</v>
      </c>
      <c r="BI255" s="110">
        <f t="shared" si="71"/>
        <v>755400.83333333337</v>
      </c>
      <c r="BJ255" s="116"/>
      <c r="BK255" s="107"/>
      <c r="BL255" s="117">
        <f t="shared" si="72"/>
        <v>0</v>
      </c>
      <c r="BM255" s="118">
        <v>750000</v>
      </c>
      <c r="BN255" s="119"/>
      <c r="BO255" s="120">
        <v>453830</v>
      </c>
      <c r="BP255" s="182">
        <f t="shared" si="75"/>
        <v>9.3076436380267372E-2</v>
      </c>
      <c r="BQ255" s="161"/>
      <c r="BR255" s="123"/>
      <c r="BS255" s="124" t="e">
        <f t="shared" si="73"/>
        <v>#DIV/0!</v>
      </c>
      <c r="BT255" s="165">
        <f t="shared" si="74"/>
        <v>563784.79166666674</v>
      </c>
    </row>
    <row r="256" spans="1:72" s="125" customFormat="1">
      <c r="A256" s="105" t="s">
        <v>66</v>
      </c>
      <c r="B256" s="105"/>
      <c r="C256" s="106" t="s">
        <v>297</v>
      </c>
      <c r="D256" s="107"/>
      <c r="E256" s="107"/>
      <c r="F256" s="108"/>
      <c r="G256" s="107"/>
      <c r="H256" s="107"/>
      <c r="I256" s="108"/>
      <c r="J256" s="110"/>
      <c r="K256" s="110"/>
      <c r="L256" s="109"/>
      <c r="M256" s="110"/>
      <c r="N256" s="110"/>
      <c r="O256" s="109"/>
      <c r="P256" s="110"/>
      <c r="Q256" s="110"/>
      <c r="R256" s="109"/>
      <c r="S256" s="110"/>
      <c r="T256" s="110"/>
      <c r="U256" s="109"/>
      <c r="V256" s="110"/>
      <c r="W256" s="110"/>
      <c r="X256" s="109"/>
      <c r="Y256" s="110"/>
      <c r="Z256" s="110"/>
      <c r="AA256" s="109"/>
      <c r="AB256" s="110">
        <v>159770</v>
      </c>
      <c r="AC256" s="110">
        <v>550000</v>
      </c>
      <c r="AD256" s="109"/>
      <c r="AE256" s="110">
        <v>390530</v>
      </c>
      <c r="AF256" s="110">
        <v>550000</v>
      </c>
      <c r="AG256" s="109">
        <v>0.7100545454545456</v>
      </c>
      <c r="AH256" s="110">
        <v>431940</v>
      </c>
      <c r="AI256" s="110">
        <v>550000</v>
      </c>
      <c r="AJ256" s="109">
        <v>0.78534545454545457</v>
      </c>
      <c r="AK256" s="110">
        <v>167175</v>
      </c>
      <c r="AL256" s="110">
        <v>550000</v>
      </c>
      <c r="AM256" s="109">
        <v>0.30395454545454548</v>
      </c>
      <c r="AN256" s="110">
        <v>492805</v>
      </c>
      <c r="AO256" s="110">
        <v>550000</v>
      </c>
      <c r="AP256" s="109">
        <v>0.89600909090909087</v>
      </c>
      <c r="AQ256" s="110">
        <v>362140</v>
      </c>
      <c r="AR256" s="110">
        <v>600000</v>
      </c>
      <c r="AS256" s="109">
        <v>0.6035666666666667</v>
      </c>
      <c r="AT256" s="110">
        <v>680580</v>
      </c>
      <c r="AU256" s="110">
        <v>600000</v>
      </c>
      <c r="AV256" s="109">
        <v>1.1343000000000001</v>
      </c>
      <c r="AW256" s="111">
        <v>824335</v>
      </c>
      <c r="AX256" s="111">
        <v>800000</v>
      </c>
      <c r="AY256" s="112">
        <v>1.0304187499999999</v>
      </c>
      <c r="AZ256" s="111">
        <v>1370765</v>
      </c>
      <c r="BA256" s="111">
        <v>800000</v>
      </c>
      <c r="BB256" s="112">
        <f t="shared" si="66"/>
        <v>1.7134562499999999</v>
      </c>
      <c r="BC256" s="92">
        <f>VLOOKUP(C256,'[1]PM SELL-OUT JUNE 202 SUMMARY'!$D$9:$H$519,4,FALSE)</f>
        <v>429530</v>
      </c>
      <c r="BD256" s="92">
        <f>VLOOKUP(C256,'[1]PM SELL-OUT JUNE 202 SUMMARY'!$D$9:$H$519,5,FALSE)</f>
        <v>700000</v>
      </c>
      <c r="BE256" s="93">
        <f t="shared" si="51"/>
        <v>0.61361428571428567</v>
      </c>
      <c r="BF256" s="113">
        <f t="shared" si="68"/>
        <v>2875680</v>
      </c>
      <c r="BG256" s="114">
        <f t="shared" si="69"/>
        <v>958560</v>
      </c>
      <c r="BH256" s="115">
        <f t="shared" si="70"/>
        <v>3897800</v>
      </c>
      <c r="BI256" s="110">
        <f t="shared" si="71"/>
        <v>649633.33333333337</v>
      </c>
      <c r="BJ256" s="116"/>
      <c r="BK256" s="107"/>
      <c r="BL256" s="117">
        <f t="shared" si="72"/>
        <v>0</v>
      </c>
      <c r="BM256" s="118">
        <v>700000</v>
      </c>
      <c r="BN256" s="119"/>
      <c r="BO256" s="120"/>
      <c r="BP256" s="182">
        <f t="shared" si="75"/>
        <v>0</v>
      </c>
      <c r="BQ256" s="161"/>
      <c r="BR256" s="123"/>
      <c r="BS256" s="124" t="e">
        <f t="shared" si="73"/>
        <v>#DIV/0!</v>
      </c>
      <c r="BT256" s="165">
        <f t="shared" si="74"/>
        <v>536064.4444444445</v>
      </c>
    </row>
    <row r="257" spans="1:72" s="125" customFormat="1">
      <c r="A257" s="105" t="s">
        <v>66</v>
      </c>
      <c r="B257" s="105"/>
      <c r="C257" s="106" t="s">
        <v>298</v>
      </c>
      <c r="D257" s="107"/>
      <c r="E257" s="107"/>
      <c r="F257" s="108"/>
      <c r="G257" s="107"/>
      <c r="H257" s="107"/>
      <c r="I257" s="108"/>
      <c r="J257" s="110">
        <v>652780</v>
      </c>
      <c r="K257" s="110">
        <v>362903</v>
      </c>
      <c r="L257" s="109">
        <v>1.7987726747918866</v>
      </c>
      <c r="M257" s="110">
        <v>1991605</v>
      </c>
      <c r="N257" s="110">
        <v>700000</v>
      </c>
      <c r="O257" s="109">
        <v>2.8451499999999998</v>
      </c>
      <c r="P257" s="110">
        <v>2493175</v>
      </c>
      <c r="Q257" s="110">
        <v>800000</v>
      </c>
      <c r="R257" s="109">
        <v>3.1164687500000001</v>
      </c>
      <c r="S257" s="110">
        <v>1390260</v>
      </c>
      <c r="T257" s="110">
        <v>900000</v>
      </c>
      <c r="U257" s="109">
        <v>1.5447333333333333</v>
      </c>
      <c r="V257" s="110">
        <v>1299865</v>
      </c>
      <c r="W257" s="110">
        <v>950000</v>
      </c>
      <c r="X257" s="109">
        <v>1.3682789473684212</v>
      </c>
      <c r="Y257" s="110">
        <v>1087705</v>
      </c>
      <c r="Z257" s="110">
        <v>1000000</v>
      </c>
      <c r="AA257" s="109">
        <v>1.0877049999999999</v>
      </c>
      <c r="AB257" s="110">
        <v>917560</v>
      </c>
      <c r="AC257" s="110">
        <v>900000</v>
      </c>
      <c r="AD257" s="109"/>
      <c r="AE257" s="110">
        <v>1016220</v>
      </c>
      <c r="AF257" s="110">
        <v>900000</v>
      </c>
      <c r="AG257" s="109">
        <v>1.1291333333333333</v>
      </c>
      <c r="AH257" s="110">
        <v>637990</v>
      </c>
      <c r="AI257" s="110">
        <v>900000</v>
      </c>
      <c r="AJ257" s="109">
        <v>0.70887777777777783</v>
      </c>
      <c r="AK257" s="110">
        <v>1207905</v>
      </c>
      <c r="AL257" s="110">
        <v>1000000</v>
      </c>
      <c r="AM257" s="109">
        <v>1.207905</v>
      </c>
      <c r="AN257" s="110">
        <v>664975</v>
      </c>
      <c r="AO257" s="110">
        <v>900000</v>
      </c>
      <c r="AP257" s="109">
        <v>0.73886111111111108</v>
      </c>
      <c r="AQ257" s="110">
        <v>627790</v>
      </c>
      <c r="AR257" s="110">
        <v>950000</v>
      </c>
      <c r="AS257" s="109">
        <v>0.66083157894736844</v>
      </c>
      <c r="AT257" s="110">
        <v>1408855</v>
      </c>
      <c r="AU257" s="110">
        <v>950000</v>
      </c>
      <c r="AV257" s="109">
        <v>1.4830052631578947</v>
      </c>
      <c r="AW257" s="111">
        <v>1874275</v>
      </c>
      <c r="AX257" s="111">
        <v>1100000</v>
      </c>
      <c r="AY257" s="112">
        <v>1.7038863636363637</v>
      </c>
      <c r="AZ257" s="111">
        <v>2931015</v>
      </c>
      <c r="BA257" s="111">
        <v>1250000</v>
      </c>
      <c r="BB257" s="112">
        <f t="shared" si="66"/>
        <v>2.3448120000000001</v>
      </c>
      <c r="BC257" s="92">
        <f>VLOOKUP(C257,'[1]PM SELL-OUT JUNE 202 SUMMARY'!$D$9:$H$519,4,FALSE)</f>
        <v>386635</v>
      </c>
      <c r="BD257" s="92">
        <f>VLOOKUP(C257,'[1]PM SELL-OUT JUNE 202 SUMMARY'!$D$9:$H$519,5,FALSE)</f>
        <v>1350000</v>
      </c>
      <c r="BE257" s="93">
        <f t="shared" si="51"/>
        <v>0.28639629629629632</v>
      </c>
      <c r="BF257" s="113">
        <f t="shared" si="68"/>
        <v>6214145</v>
      </c>
      <c r="BG257" s="114">
        <f t="shared" si="69"/>
        <v>2071381.6666666667</v>
      </c>
      <c r="BH257" s="115">
        <f t="shared" si="70"/>
        <v>8714815</v>
      </c>
      <c r="BI257" s="110">
        <f t="shared" si="71"/>
        <v>1452469.1666666667</v>
      </c>
      <c r="BJ257" s="116"/>
      <c r="BK257" s="107"/>
      <c r="BL257" s="117">
        <f t="shared" si="72"/>
        <v>0</v>
      </c>
      <c r="BM257" s="118">
        <v>1250000</v>
      </c>
      <c r="BN257" s="119"/>
      <c r="BO257" s="120">
        <v>1299865</v>
      </c>
      <c r="BP257" s="182">
        <f t="shared" si="75"/>
        <v>0.26659057791559893</v>
      </c>
      <c r="BQ257" s="161"/>
      <c r="BR257" s="123"/>
      <c r="BS257" s="124" t="e">
        <f t="shared" si="73"/>
        <v>#DIV/0!</v>
      </c>
      <c r="BT257" s="165">
        <f t="shared" si="74"/>
        <v>1205928.9583333335</v>
      </c>
    </row>
    <row r="258" spans="1:72" s="125" customFormat="1">
      <c r="A258" s="105" t="s">
        <v>66</v>
      </c>
      <c r="B258" s="105" t="s">
        <v>197</v>
      </c>
      <c r="C258" s="106" t="s">
        <v>299</v>
      </c>
      <c r="D258" s="107"/>
      <c r="E258" s="107"/>
      <c r="F258" s="108"/>
      <c r="G258" s="107">
        <v>216755</v>
      </c>
      <c r="H258" s="107">
        <v>263793</v>
      </c>
      <c r="I258" s="108">
        <v>0.82168594314481425</v>
      </c>
      <c r="J258" s="110">
        <v>585700</v>
      </c>
      <c r="K258" s="110">
        <v>550000</v>
      </c>
      <c r="L258" s="109">
        <v>1.0649090909090908</v>
      </c>
      <c r="M258" s="110">
        <v>1696665</v>
      </c>
      <c r="N258" s="110">
        <v>700000</v>
      </c>
      <c r="O258" s="109">
        <v>2.423807142857143</v>
      </c>
      <c r="P258" s="110">
        <v>1246850</v>
      </c>
      <c r="Q258" s="110">
        <v>850000</v>
      </c>
      <c r="R258" s="109">
        <v>1.4668823529411765</v>
      </c>
      <c r="S258" s="110">
        <v>618685</v>
      </c>
      <c r="T258" s="110">
        <v>850000</v>
      </c>
      <c r="U258" s="109">
        <v>0.72786470588235297</v>
      </c>
      <c r="V258" s="110">
        <v>771070</v>
      </c>
      <c r="W258" s="110">
        <v>700000</v>
      </c>
      <c r="X258" s="109">
        <v>1.1015285714285714</v>
      </c>
      <c r="Y258" s="110">
        <v>720660</v>
      </c>
      <c r="Z258" s="110">
        <v>700000</v>
      </c>
      <c r="AA258" s="109">
        <v>1.0295142857142856</v>
      </c>
      <c r="AB258" s="110">
        <v>479595</v>
      </c>
      <c r="AC258" s="110">
        <v>700000</v>
      </c>
      <c r="AD258" s="109"/>
      <c r="AE258" s="110">
        <v>561300</v>
      </c>
      <c r="AF258" s="110">
        <v>700000</v>
      </c>
      <c r="AG258" s="109">
        <v>0.80185714285714282</v>
      </c>
      <c r="AH258" s="110">
        <v>650085</v>
      </c>
      <c r="AI258" s="110">
        <v>650000</v>
      </c>
      <c r="AJ258" s="109">
        <v>1.0001307692307693</v>
      </c>
      <c r="AK258" s="110">
        <v>613200</v>
      </c>
      <c r="AL258" s="110">
        <v>650000</v>
      </c>
      <c r="AM258" s="109">
        <v>0.94338461538461538</v>
      </c>
      <c r="AN258" s="110">
        <v>653785</v>
      </c>
      <c r="AO258" s="110">
        <v>650000</v>
      </c>
      <c r="AP258" s="109">
        <v>1.0058230769230769</v>
      </c>
      <c r="AQ258" s="110">
        <v>447945</v>
      </c>
      <c r="AR258" s="110">
        <v>650000</v>
      </c>
      <c r="AS258" s="109">
        <v>0.68914615384615385</v>
      </c>
      <c r="AT258" s="110">
        <v>1052225</v>
      </c>
      <c r="AU258" s="110">
        <v>650000</v>
      </c>
      <c r="AV258" s="109">
        <v>1.6188076923076924</v>
      </c>
      <c r="AW258" s="111">
        <v>1235895</v>
      </c>
      <c r="AX258" s="111">
        <v>800000</v>
      </c>
      <c r="AY258" s="112">
        <v>1.54486875</v>
      </c>
      <c r="AZ258" s="111">
        <v>1821410</v>
      </c>
      <c r="BA258" s="111">
        <v>850000</v>
      </c>
      <c r="BB258" s="112">
        <f t="shared" si="66"/>
        <v>2.1428352941176469</v>
      </c>
      <c r="BC258" s="92">
        <f>VLOOKUP(C258,'[1]PM SELL-OUT JUNE 202 SUMMARY'!$D$9:$H$519,4,FALSE)</f>
        <v>685670</v>
      </c>
      <c r="BD258" s="92">
        <f>VLOOKUP(C258,'[1]PM SELL-OUT JUNE 202 SUMMARY'!$D$9:$H$519,5,FALSE)</f>
        <v>850000</v>
      </c>
      <c r="BE258" s="93">
        <f t="shared" si="51"/>
        <v>0.80667058823529414</v>
      </c>
      <c r="BF258" s="113">
        <f t="shared" si="68"/>
        <v>4109530</v>
      </c>
      <c r="BG258" s="114">
        <f t="shared" si="69"/>
        <v>1369843.3333333333</v>
      </c>
      <c r="BH258" s="115">
        <f t="shared" si="70"/>
        <v>5824460</v>
      </c>
      <c r="BI258" s="110">
        <f t="shared" si="71"/>
        <v>970743.33333333337</v>
      </c>
      <c r="BJ258" s="116"/>
      <c r="BK258" s="107"/>
      <c r="BL258" s="117">
        <f t="shared" si="72"/>
        <v>0</v>
      </c>
      <c r="BM258" s="118">
        <v>850000</v>
      </c>
      <c r="BN258" s="107"/>
      <c r="BO258" s="120">
        <v>771070</v>
      </c>
      <c r="BP258" s="182">
        <f t="shared" si="75"/>
        <v>0.1581394967272608</v>
      </c>
      <c r="BQ258" s="161"/>
      <c r="BR258" s="123"/>
      <c r="BS258" s="124" t="e">
        <f t="shared" si="73"/>
        <v>#DIV/0!</v>
      </c>
      <c r="BT258" s="165">
        <f t="shared" si="74"/>
        <v>777914.16666666663</v>
      </c>
    </row>
    <row r="259" spans="1:72" s="125" customFormat="1">
      <c r="A259" s="105" t="s">
        <v>66</v>
      </c>
      <c r="B259" s="105"/>
      <c r="C259" s="106" t="s">
        <v>300</v>
      </c>
      <c r="D259" s="107"/>
      <c r="E259" s="107"/>
      <c r="F259" s="108"/>
      <c r="G259" s="107"/>
      <c r="H259" s="107"/>
      <c r="I259" s="108"/>
      <c r="J259" s="110"/>
      <c r="K259" s="110"/>
      <c r="L259" s="109"/>
      <c r="M259" s="110">
        <v>728480</v>
      </c>
      <c r="N259" s="110">
        <v>283333</v>
      </c>
      <c r="O259" s="109">
        <v>2.5711089071869497</v>
      </c>
      <c r="P259" s="110">
        <v>473510</v>
      </c>
      <c r="Q259" s="110">
        <v>550000</v>
      </c>
      <c r="R259" s="109">
        <v>0.86092727272727265</v>
      </c>
      <c r="S259" s="110">
        <v>768085</v>
      </c>
      <c r="T259" s="110">
        <v>550000</v>
      </c>
      <c r="U259" s="109">
        <v>1.3965181818181818</v>
      </c>
      <c r="V259" s="110">
        <v>580820</v>
      </c>
      <c r="W259" s="110">
        <v>550000</v>
      </c>
      <c r="X259" s="109">
        <v>1.0560363636363637</v>
      </c>
      <c r="Y259" s="110">
        <v>532325</v>
      </c>
      <c r="Z259" s="110">
        <v>600000</v>
      </c>
      <c r="AA259" s="109">
        <v>0.88720833333333349</v>
      </c>
      <c r="AB259" s="110">
        <v>324355</v>
      </c>
      <c r="AC259" s="110">
        <v>600000</v>
      </c>
      <c r="AD259" s="109"/>
      <c r="AE259" s="110">
        <v>210365</v>
      </c>
      <c r="AF259" s="110">
        <v>600000</v>
      </c>
      <c r="AG259" s="109">
        <v>0.35060833333333341</v>
      </c>
      <c r="AH259" s="110">
        <v>455440</v>
      </c>
      <c r="AI259" s="110">
        <v>600000</v>
      </c>
      <c r="AJ259" s="109">
        <v>0.75906666666666667</v>
      </c>
      <c r="AK259" s="110">
        <v>205365</v>
      </c>
      <c r="AL259" s="110">
        <v>550000</v>
      </c>
      <c r="AM259" s="109">
        <v>0.37339090909090916</v>
      </c>
      <c r="AN259" s="110">
        <v>134675</v>
      </c>
      <c r="AO259" s="110">
        <v>550000</v>
      </c>
      <c r="AP259" s="109">
        <v>0.24486363636363637</v>
      </c>
      <c r="AQ259" s="110">
        <v>46990</v>
      </c>
      <c r="AR259" s="110">
        <v>600000</v>
      </c>
      <c r="AS259" s="109">
        <v>7.8316666666666673E-2</v>
      </c>
      <c r="AT259" s="110">
        <v>455510</v>
      </c>
      <c r="AU259" s="110">
        <v>600000</v>
      </c>
      <c r="AV259" s="109">
        <v>0.75918333333333332</v>
      </c>
      <c r="AW259" s="111">
        <v>380330</v>
      </c>
      <c r="AX259" s="111">
        <v>800000</v>
      </c>
      <c r="AY259" s="112">
        <v>0.47541250000000002</v>
      </c>
      <c r="AZ259" s="111">
        <v>835445</v>
      </c>
      <c r="BA259" s="111">
        <v>800000</v>
      </c>
      <c r="BB259" s="112">
        <f t="shared" si="66"/>
        <v>1.04430625</v>
      </c>
      <c r="BC259" s="92">
        <f>VLOOKUP(C259,'[1]PM SELL-OUT JUNE 202 SUMMARY'!$D$9:$H$519,4,FALSE)</f>
        <v>380830</v>
      </c>
      <c r="BD259" s="92">
        <f>VLOOKUP(C259,'[1]PM SELL-OUT JUNE 202 SUMMARY'!$D$9:$H$519,5,FALSE)</f>
        <v>700000</v>
      </c>
      <c r="BE259" s="93">
        <f t="shared" si="51"/>
        <v>0.54404285714285716</v>
      </c>
      <c r="BF259" s="113">
        <f t="shared" si="68"/>
        <v>1671285</v>
      </c>
      <c r="BG259" s="114">
        <f t="shared" si="69"/>
        <v>557095</v>
      </c>
      <c r="BH259" s="115">
        <f t="shared" si="70"/>
        <v>2058315</v>
      </c>
      <c r="BI259" s="110">
        <f t="shared" si="71"/>
        <v>343052.5</v>
      </c>
      <c r="BJ259" s="116"/>
      <c r="BK259" s="107"/>
      <c r="BL259" s="117">
        <f t="shared" si="72"/>
        <v>0</v>
      </c>
      <c r="BM259" s="118">
        <v>700000</v>
      </c>
      <c r="BN259" s="119"/>
      <c r="BO259" s="120">
        <v>580820</v>
      </c>
      <c r="BP259" s="182">
        <f t="shared" si="75"/>
        <v>0.11912093907054822</v>
      </c>
      <c r="BQ259" s="161"/>
      <c r="BR259" s="123"/>
      <c r="BS259" s="124" t="e">
        <f t="shared" si="73"/>
        <v>#DIV/0!</v>
      </c>
      <c r="BT259" s="165">
        <f t="shared" si="74"/>
        <v>370241.875</v>
      </c>
    </row>
    <row r="260" spans="1:72" s="125" customFormat="1">
      <c r="A260" s="105" t="s">
        <v>66</v>
      </c>
      <c r="B260" s="105"/>
      <c r="C260" s="106" t="s">
        <v>301</v>
      </c>
      <c r="D260" s="107"/>
      <c r="E260" s="107"/>
      <c r="F260" s="108"/>
      <c r="G260" s="107">
        <v>172275</v>
      </c>
      <c r="H260" s="107">
        <v>124138</v>
      </c>
      <c r="I260" s="108">
        <v>1.3877700623499654</v>
      </c>
      <c r="J260" s="110">
        <v>287845</v>
      </c>
      <c r="K260" s="110">
        <v>450000</v>
      </c>
      <c r="L260" s="109">
        <v>0.63965555555555553</v>
      </c>
      <c r="M260" s="110"/>
      <c r="N260" s="110">
        <v>700000</v>
      </c>
      <c r="O260" s="109">
        <v>0</v>
      </c>
      <c r="P260" s="110"/>
      <c r="Q260" s="110"/>
      <c r="R260" s="109" t="e">
        <v>#DIV/0!</v>
      </c>
      <c r="S260" s="110"/>
      <c r="T260" s="110"/>
      <c r="U260" s="109" t="e">
        <v>#DIV/0!</v>
      </c>
      <c r="V260" s="110">
        <v>183475</v>
      </c>
      <c r="W260" s="110">
        <v>306451</v>
      </c>
      <c r="X260" s="109">
        <v>0.59870909215502643</v>
      </c>
      <c r="Y260" s="110">
        <v>209270</v>
      </c>
      <c r="Z260" s="110">
        <v>550000</v>
      </c>
      <c r="AA260" s="109">
        <v>0.3804909090909091</v>
      </c>
      <c r="AB260" s="110">
        <v>225770</v>
      </c>
      <c r="AC260" s="110">
        <v>550000</v>
      </c>
      <c r="AD260" s="109"/>
      <c r="AE260" s="110">
        <v>218975</v>
      </c>
      <c r="AF260" s="110">
        <v>550000</v>
      </c>
      <c r="AG260" s="109">
        <v>0.39813636363636362</v>
      </c>
      <c r="AH260" s="110">
        <v>250460</v>
      </c>
      <c r="AI260" s="110">
        <v>550000</v>
      </c>
      <c r="AJ260" s="109">
        <v>0.45538181818181817</v>
      </c>
      <c r="AK260" s="110">
        <v>164870</v>
      </c>
      <c r="AL260" s="110">
        <v>550000</v>
      </c>
      <c r="AM260" s="109">
        <v>0.2997636363636364</v>
      </c>
      <c r="AN260" s="110">
        <v>182170</v>
      </c>
      <c r="AO260" s="110">
        <v>550000</v>
      </c>
      <c r="AP260" s="109">
        <v>0.3312181818181818</v>
      </c>
      <c r="AQ260" s="110">
        <v>213570</v>
      </c>
      <c r="AR260" s="110">
        <v>600000</v>
      </c>
      <c r="AS260" s="109">
        <v>0.35594999999999999</v>
      </c>
      <c r="AT260" s="110">
        <v>298645</v>
      </c>
      <c r="AU260" s="110">
        <v>600000</v>
      </c>
      <c r="AV260" s="109">
        <v>0.49774166666666669</v>
      </c>
      <c r="AW260" s="111">
        <v>159870</v>
      </c>
      <c r="AX260" s="111">
        <v>800000</v>
      </c>
      <c r="AY260" s="112">
        <v>0.1998375</v>
      </c>
      <c r="AZ260" s="111">
        <v>735670</v>
      </c>
      <c r="BA260" s="111">
        <v>800000</v>
      </c>
      <c r="BB260" s="112">
        <f t="shared" si="66"/>
        <v>0.9195875</v>
      </c>
      <c r="BC260" s="92">
        <f>VLOOKUP(C260,'[1]PM SELL-OUT JUNE 202 SUMMARY'!$D$9:$H$519,4,FALSE)</f>
        <v>239360</v>
      </c>
      <c r="BD260" s="92">
        <f>VLOOKUP(C260,'[1]PM SELL-OUT JUNE 202 SUMMARY'!$D$9:$H$519,5,FALSE)</f>
        <v>700000</v>
      </c>
      <c r="BE260" s="93">
        <f t="shared" si="51"/>
        <v>0.34194285714285716</v>
      </c>
      <c r="BF260" s="113">
        <f t="shared" si="68"/>
        <v>1194185</v>
      </c>
      <c r="BG260" s="114">
        <f t="shared" si="69"/>
        <v>398061.66666666669</v>
      </c>
      <c r="BH260" s="115">
        <f t="shared" si="70"/>
        <v>1754795</v>
      </c>
      <c r="BI260" s="110">
        <f t="shared" si="71"/>
        <v>292465.83333333331</v>
      </c>
      <c r="BJ260" s="116"/>
      <c r="BK260" s="107"/>
      <c r="BL260" s="117">
        <f t="shared" si="72"/>
        <v>0</v>
      </c>
      <c r="BM260" s="118">
        <v>700000</v>
      </c>
      <c r="BN260" s="119"/>
      <c r="BO260" s="120">
        <v>183475</v>
      </c>
      <c r="BP260" s="182">
        <f t="shared" si="75"/>
        <v>3.7629066313089828E-2</v>
      </c>
      <c r="BQ260" s="161"/>
      <c r="BR260" s="123"/>
      <c r="BS260" s="124" t="e">
        <f t="shared" si="73"/>
        <v>#DIV/0!</v>
      </c>
      <c r="BT260" s="165">
        <f t="shared" si="74"/>
        <v>218500.625</v>
      </c>
    </row>
    <row r="261" spans="1:72" s="125" customFormat="1">
      <c r="A261" s="105" t="s">
        <v>66</v>
      </c>
      <c r="B261" s="105"/>
      <c r="C261" s="106" t="s">
        <v>302</v>
      </c>
      <c r="D261" s="107"/>
      <c r="E261" s="107"/>
      <c r="F261" s="108"/>
      <c r="G261" s="107"/>
      <c r="H261" s="107"/>
      <c r="I261" s="108"/>
      <c r="J261" s="110"/>
      <c r="K261" s="110"/>
      <c r="L261" s="109"/>
      <c r="M261" s="110">
        <v>616955</v>
      </c>
      <c r="N261" s="110">
        <v>283333</v>
      </c>
      <c r="O261" s="109">
        <v>2.1774907970479966</v>
      </c>
      <c r="P261" s="110">
        <v>576225</v>
      </c>
      <c r="Q261" s="110">
        <v>550000</v>
      </c>
      <c r="R261" s="109">
        <v>1.0476818181818182</v>
      </c>
      <c r="S261" s="110">
        <v>201735</v>
      </c>
      <c r="T261" s="110">
        <v>550000</v>
      </c>
      <c r="U261" s="109">
        <v>0.36679090909090917</v>
      </c>
      <c r="V261" s="110">
        <v>308850</v>
      </c>
      <c r="W261" s="110">
        <v>550000</v>
      </c>
      <c r="X261" s="109">
        <v>0.56154545454545457</v>
      </c>
      <c r="Y261" s="110">
        <v>458555</v>
      </c>
      <c r="Z261" s="110">
        <v>550000</v>
      </c>
      <c r="AA261" s="109">
        <v>0.83373636363636361</v>
      </c>
      <c r="AB261" s="110">
        <v>214135</v>
      </c>
      <c r="AC261" s="110">
        <v>550000</v>
      </c>
      <c r="AD261" s="109"/>
      <c r="AE261" s="110">
        <v>336930</v>
      </c>
      <c r="AF261" s="110">
        <v>550000</v>
      </c>
      <c r="AG261" s="109">
        <v>0.61260000000000003</v>
      </c>
      <c r="AH261" s="110">
        <v>529385</v>
      </c>
      <c r="AI261" s="110">
        <v>550000</v>
      </c>
      <c r="AJ261" s="109">
        <v>0.96251818181818183</v>
      </c>
      <c r="AK261" s="110">
        <v>0</v>
      </c>
      <c r="AL261" s="110">
        <v>550000</v>
      </c>
      <c r="AM261" s="109">
        <v>0</v>
      </c>
      <c r="AN261" s="110"/>
      <c r="AO261" s="110"/>
      <c r="AP261" s="109" t="e">
        <v>#DIV/0!</v>
      </c>
      <c r="AQ261" s="110"/>
      <c r="AR261" s="110"/>
      <c r="AS261" s="109" t="e">
        <v>#DIV/0!</v>
      </c>
      <c r="AT261" s="110"/>
      <c r="AU261" s="110"/>
      <c r="AV261" s="109" t="e">
        <v>#DIV/0!</v>
      </c>
      <c r="AW261" s="111"/>
      <c r="AX261" s="111"/>
      <c r="AY261" s="112" t="e">
        <v>#DIV/0!</v>
      </c>
      <c r="AZ261" s="111"/>
      <c r="BA261" s="111"/>
      <c r="BB261" s="112"/>
      <c r="BC261" s="92" t="e">
        <f>VLOOKUP(C261,'[1]PM SELL-OUT JUNE 202 SUMMARY'!$D$9:$H$519,4,FALSE)</f>
        <v>#N/A</v>
      </c>
      <c r="BD261" s="92" t="e">
        <f>VLOOKUP(C261,'[1]PM SELL-OUT JUNE 202 SUMMARY'!$D$9:$H$519,5,FALSE)</f>
        <v>#N/A</v>
      </c>
      <c r="BE261" s="93" t="e">
        <f t="shared" ref="BE261:BE324" si="76">BC261/BD261</f>
        <v>#N/A</v>
      </c>
      <c r="BF261" s="113">
        <f t="shared" si="68"/>
        <v>0</v>
      </c>
      <c r="BG261" s="114">
        <f t="shared" si="69"/>
        <v>0</v>
      </c>
      <c r="BH261" s="115">
        <f t="shared" si="70"/>
        <v>0</v>
      </c>
      <c r="BI261" s="110">
        <f t="shared" si="71"/>
        <v>0</v>
      </c>
      <c r="BJ261" s="116"/>
      <c r="BK261" s="107"/>
      <c r="BL261" s="117">
        <f t="shared" si="72"/>
        <v>0</v>
      </c>
      <c r="BM261" s="118"/>
      <c r="BN261" s="119"/>
      <c r="BO261" s="120">
        <v>308850</v>
      </c>
      <c r="BP261" s="182">
        <f t="shared" si="75"/>
        <v>6.3342347081606729E-2</v>
      </c>
      <c r="BQ261" s="161"/>
      <c r="BR261" s="123"/>
      <c r="BS261" s="124" t="e">
        <f t="shared" si="73"/>
        <v>#DIV/0!</v>
      </c>
      <c r="BT261" s="165">
        <f t="shared" si="74"/>
        <v>77212.5</v>
      </c>
    </row>
    <row r="262" spans="1:72" s="128" customFormat="1">
      <c r="A262" s="126"/>
      <c r="B262" s="105"/>
      <c r="C262" s="106"/>
      <c r="D262" s="110"/>
      <c r="E262" s="110"/>
      <c r="F262" s="109"/>
      <c r="G262" s="110"/>
      <c r="H262" s="110"/>
      <c r="I262" s="109"/>
      <c r="J262" s="107">
        <v>2937370</v>
      </c>
      <c r="K262" s="110"/>
      <c r="L262" s="109"/>
      <c r="M262" s="151">
        <v>10189305</v>
      </c>
      <c r="N262" s="151">
        <v>5749999</v>
      </c>
      <c r="O262" s="109"/>
      <c r="P262" s="107">
        <v>7033880</v>
      </c>
      <c r="Q262" s="107">
        <v>4250000</v>
      </c>
      <c r="R262" s="108">
        <v>1.655030588235294</v>
      </c>
      <c r="S262" s="107">
        <v>5826140</v>
      </c>
      <c r="T262" s="107">
        <v>6350000</v>
      </c>
      <c r="U262" s="109">
        <v>0.91750236220472459</v>
      </c>
      <c r="V262" s="107">
        <v>4875885</v>
      </c>
      <c r="W262" s="107">
        <v>6406451</v>
      </c>
      <c r="X262" s="108">
        <v>0.76108987643860837</v>
      </c>
      <c r="Y262" s="107">
        <v>6549170</v>
      </c>
      <c r="Z262" s="107">
        <v>6500000</v>
      </c>
      <c r="AA262" s="109">
        <v>1.0075646153846154</v>
      </c>
      <c r="AB262" s="107">
        <v>4075805</v>
      </c>
      <c r="AC262" s="107">
        <v>7226667</v>
      </c>
      <c r="AD262" s="109"/>
      <c r="AE262" s="107">
        <v>4915265</v>
      </c>
      <c r="AF262" s="107">
        <v>6750000</v>
      </c>
      <c r="AG262" s="109">
        <v>0.72818740740740762</v>
      </c>
      <c r="AH262" s="107">
        <v>4268535</v>
      </c>
      <c r="AI262" s="107">
        <v>6750000</v>
      </c>
      <c r="AJ262" s="109">
        <v>0.63237555555555569</v>
      </c>
      <c r="AK262" s="107">
        <v>4318325</v>
      </c>
      <c r="AL262" s="107">
        <v>6200000</v>
      </c>
      <c r="AM262" s="109">
        <v>0.69650403225806456</v>
      </c>
      <c r="AN262" s="107">
        <v>3781470</v>
      </c>
      <c r="AO262" s="107">
        <v>5000000</v>
      </c>
      <c r="AP262" s="109">
        <v>0.75629400000000002</v>
      </c>
      <c r="AQ262" s="151">
        <v>3165515</v>
      </c>
      <c r="AR262" s="151">
        <v>5300000</v>
      </c>
      <c r="AS262" s="180">
        <v>0.59726698113207544</v>
      </c>
      <c r="AT262" s="110"/>
      <c r="AU262" s="110"/>
      <c r="AV262" s="109" t="e">
        <v>#DIV/0!</v>
      </c>
      <c r="AW262" s="152">
        <v>8481315</v>
      </c>
      <c r="AX262" s="152">
        <v>7500000</v>
      </c>
      <c r="AY262" s="153">
        <v>1.1308419999999999</v>
      </c>
      <c r="AZ262" s="152">
        <v>12194685</v>
      </c>
      <c r="BA262" s="152">
        <v>7000000</v>
      </c>
      <c r="BB262" s="153">
        <f t="shared" si="66"/>
        <v>1.7420978571428571</v>
      </c>
      <c r="BC262" s="92" t="e">
        <f>VLOOKUP(C262,'[1]PM SELL-OUT JUNE 202 SUMMARY'!$D$9:$H$519,4,FALSE)</f>
        <v>#N/A</v>
      </c>
      <c r="BD262" s="92" t="e">
        <f>VLOOKUP(C262,'[1]PM SELL-OUT JUNE 202 SUMMARY'!$D$9:$H$519,5,FALSE)</f>
        <v>#N/A</v>
      </c>
      <c r="BE262" s="93" t="e">
        <f t="shared" si="76"/>
        <v>#N/A</v>
      </c>
      <c r="BF262" s="151">
        <f>SUM(BF250:BF261)</f>
        <v>26673765</v>
      </c>
      <c r="BG262" s="151">
        <f>SUM(BG250:BG261)</f>
        <v>8891255</v>
      </c>
      <c r="BH262" s="107">
        <f>SUM(BH250:BH261)</f>
        <v>37939075</v>
      </c>
      <c r="BI262" s="107">
        <f>SUM(BI250:BI261)</f>
        <v>6323179.166666666</v>
      </c>
      <c r="BJ262" s="169"/>
      <c r="BK262" s="155"/>
      <c r="BL262" s="117"/>
      <c r="BM262" s="118"/>
      <c r="BN262" s="119">
        <f>SUM(BM250:BM261)</f>
        <v>7100000</v>
      </c>
      <c r="BO262" s="107">
        <f>SUM(BO250:BO261)</f>
        <v>4875885</v>
      </c>
      <c r="BP262" s="185">
        <f>SUM(BP250:BP261)</f>
        <v>0.99999999999999989</v>
      </c>
      <c r="BQ262" s="107"/>
      <c r="BR262" s="107"/>
      <c r="BS262" s="124" t="e">
        <f t="shared" si="73"/>
        <v>#DIV/0!</v>
      </c>
      <c r="BT262" s="128">
        <v>9</v>
      </c>
    </row>
    <row r="263" spans="1:72" s="128" customFormat="1">
      <c r="A263" s="126"/>
      <c r="B263" s="105"/>
      <c r="C263" s="106"/>
      <c r="D263" s="110"/>
      <c r="E263" s="110"/>
      <c r="F263" s="109"/>
      <c r="G263" s="110"/>
      <c r="H263" s="110"/>
      <c r="I263" s="109"/>
      <c r="J263" s="110"/>
      <c r="K263" s="110"/>
      <c r="L263" s="109"/>
      <c r="M263" s="110"/>
      <c r="N263" s="110"/>
      <c r="O263" s="109"/>
      <c r="P263" s="110"/>
      <c r="Q263" s="110"/>
      <c r="R263" s="109"/>
      <c r="S263" s="110"/>
      <c r="T263" s="110"/>
      <c r="U263" s="109"/>
      <c r="V263" s="110"/>
      <c r="W263" s="110"/>
      <c r="X263" s="109"/>
      <c r="Y263" s="110"/>
      <c r="Z263" s="110"/>
      <c r="AA263" s="109"/>
      <c r="AB263" s="110"/>
      <c r="AC263" s="110"/>
      <c r="AD263" s="109"/>
      <c r="AE263" s="110"/>
      <c r="AF263" s="110"/>
      <c r="AG263" s="109"/>
      <c r="AH263" s="110"/>
      <c r="AI263" s="110"/>
      <c r="AJ263" s="109"/>
      <c r="AK263" s="110"/>
      <c r="AL263" s="110"/>
      <c r="AM263" s="109"/>
      <c r="AN263" s="110"/>
      <c r="AO263" s="110"/>
      <c r="AP263" s="109"/>
      <c r="AQ263" s="110"/>
      <c r="AR263" s="110"/>
      <c r="AS263" s="109"/>
      <c r="AT263" s="110"/>
      <c r="AU263" s="110"/>
      <c r="AV263" s="109" t="e">
        <v>#DIV/0!</v>
      </c>
      <c r="AW263" s="111"/>
      <c r="AX263" s="111"/>
      <c r="AY263" s="112"/>
      <c r="AZ263" s="111"/>
      <c r="BA263" s="111"/>
      <c r="BB263" s="112"/>
      <c r="BC263" s="92" t="e">
        <f>VLOOKUP(C263,'[1]PM SELL-OUT JUNE 202 SUMMARY'!$D$9:$H$519,4,FALSE)</f>
        <v>#N/A</v>
      </c>
      <c r="BD263" s="92" t="e">
        <f>VLOOKUP(C263,'[1]PM SELL-OUT JUNE 202 SUMMARY'!$D$9:$H$519,5,FALSE)</f>
        <v>#N/A</v>
      </c>
      <c r="BE263" s="93" t="e">
        <f t="shared" si="76"/>
        <v>#N/A</v>
      </c>
      <c r="BF263" s="186"/>
      <c r="BG263" s="187"/>
      <c r="BH263" s="115"/>
      <c r="BI263" s="110"/>
      <c r="BJ263" s="115"/>
      <c r="BK263" s="110"/>
      <c r="BL263" s="117"/>
      <c r="BM263" s="118"/>
      <c r="BN263" s="119"/>
      <c r="BO263" s="127"/>
      <c r="BP263" s="121"/>
      <c r="BQ263" s="159"/>
      <c r="BR263" s="181"/>
      <c r="BS263" s="124"/>
    </row>
    <row r="264" spans="1:72" s="128" customFormat="1">
      <c r="A264" s="126"/>
      <c r="B264" s="105"/>
      <c r="C264" s="106"/>
      <c r="D264" s="110"/>
      <c r="E264" s="110"/>
      <c r="F264" s="109"/>
      <c r="G264" s="110"/>
      <c r="H264" s="110"/>
      <c r="I264" s="109"/>
      <c r="J264" s="110"/>
      <c r="K264" s="110"/>
      <c r="L264" s="109"/>
      <c r="M264" s="110"/>
      <c r="N264" s="110"/>
      <c r="O264" s="109"/>
      <c r="P264" s="110"/>
      <c r="Q264" s="110"/>
      <c r="R264" s="109"/>
      <c r="S264" s="110"/>
      <c r="T264" s="110"/>
      <c r="U264" s="109"/>
      <c r="V264" s="110"/>
      <c r="W264" s="110"/>
      <c r="X264" s="109"/>
      <c r="Y264" s="110"/>
      <c r="Z264" s="110"/>
      <c r="AA264" s="109"/>
      <c r="AB264" s="110"/>
      <c r="AC264" s="110"/>
      <c r="AD264" s="109"/>
      <c r="AE264" s="110"/>
      <c r="AF264" s="110"/>
      <c r="AG264" s="109"/>
      <c r="AH264" s="110"/>
      <c r="AI264" s="110"/>
      <c r="AJ264" s="109"/>
      <c r="AK264" s="110"/>
      <c r="AL264" s="110"/>
      <c r="AM264" s="109"/>
      <c r="AN264" s="110"/>
      <c r="AO264" s="110"/>
      <c r="AP264" s="109"/>
      <c r="AQ264" s="110"/>
      <c r="AR264" s="110"/>
      <c r="AS264" s="109"/>
      <c r="AT264" s="110"/>
      <c r="AU264" s="110"/>
      <c r="AV264" s="109" t="e">
        <v>#DIV/0!</v>
      </c>
      <c r="AW264" s="111"/>
      <c r="AX264" s="111"/>
      <c r="AY264" s="112"/>
      <c r="AZ264" s="111"/>
      <c r="BA264" s="111"/>
      <c r="BB264" s="112"/>
      <c r="BC264" s="92" t="e">
        <f>VLOOKUP(C264,'[1]PM SELL-OUT JUNE 202 SUMMARY'!$D$9:$H$519,4,FALSE)</f>
        <v>#N/A</v>
      </c>
      <c r="BD264" s="92" t="e">
        <f>VLOOKUP(C264,'[1]PM SELL-OUT JUNE 202 SUMMARY'!$D$9:$H$519,5,FALSE)</f>
        <v>#N/A</v>
      </c>
      <c r="BE264" s="93" t="e">
        <f t="shared" si="76"/>
        <v>#N/A</v>
      </c>
      <c r="BF264" s="186"/>
      <c r="BG264" s="187"/>
      <c r="BH264" s="115"/>
      <c r="BI264" s="110"/>
      <c r="BJ264" s="115"/>
      <c r="BK264" s="110"/>
      <c r="BL264" s="117"/>
      <c r="BM264" s="118"/>
      <c r="BN264" s="119"/>
      <c r="BO264" s="127"/>
      <c r="BP264" s="121"/>
      <c r="BQ264" s="159"/>
      <c r="BR264" s="181"/>
      <c r="BS264" s="124"/>
    </row>
    <row r="265" spans="1:72" s="128" customFormat="1">
      <c r="A265" s="126" t="s">
        <v>89</v>
      </c>
      <c r="B265" s="105" t="s">
        <v>197</v>
      </c>
      <c r="C265" s="106" t="s">
        <v>303</v>
      </c>
      <c r="D265" s="110">
        <v>271565</v>
      </c>
      <c r="E265" s="110">
        <v>500000</v>
      </c>
      <c r="F265" s="109"/>
      <c r="G265" s="110">
        <v>441435</v>
      </c>
      <c r="H265" s="110">
        <v>500000</v>
      </c>
      <c r="I265" s="109">
        <v>0.88287000000000004</v>
      </c>
      <c r="J265" s="110">
        <v>474525</v>
      </c>
      <c r="K265" s="110">
        <v>500000</v>
      </c>
      <c r="L265" s="109">
        <v>0.94905000000000006</v>
      </c>
      <c r="M265" s="110">
        <v>528300</v>
      </c>
      <c r="N265" s="110">
        <v>500000</v>
      </c>
      <c r="O265" s="109">
        <v>1.0566</v>
      </c>
      <c r="P265" s="110">
        <v>526525</v>
      </c>
      <c r="Q265" s="110">
        <v>550000</v>
      </c>
      <c r="R265" s="109">
        <v>0.95731818181818185</v>
      </c>
      <c r="S265" s="110">
        <v>374090</v>
      </c>
      <c r="T265" s="110">
        <v>500000</v>
      </c>
      <c r="U265" s="109">
        <v>0.74817999999999985</v>
      </c>
      <c r="V265" s="110">
        <v>226940</v>
      </c>
      <c r="W265" s="110">
        <v>500000</v>
      </c>
      <c r="X265" s="109">
        <v>0.45388000000000001</v>
      </c>
      <c r="Y265" s="110">
        <v>468345</v>
      </c>
      <c r="Z265" s="110">
        <v>500000</v>
      </c>
      <c r="AA265" s="109">
        <v>0.93669000000000002</v>
      </c>
      <c r="AB265" s="110">
        <v>415620</v>
      </c>
      <c r="AC265" s="110">
        <v>500000</v>
      </c>
      <c r="AD265" s="109"/>
      <c r="AE265" s="110">
        <v>293845</v>
      </c>
      <c r="AF265" s="110">
        <v>500000</v>
      </c>
      <c r="AG265" s="109">
        <v>0.58769000000000016</v>
      </c>
      <c r="AH265" s="110">
        <v>261545</v>
      </c>
      <c r="AI265" s="110">
        <v>500000</v>
      </c>
      <c r="AJ265" s="109">
        <v>0.52309000000000017</v>
      </c>
      <c r="AK265" s="110">
        <v>249410</v>
      </c>
      <c r="AL265" s="110">
        <v>500000</v>
      </c>
      <c r="AM265" s="109">
        <v>0.49882000000000004</v>
      </c>
      <c r="AN265" s="110">
        <v>375535</v>
      </c>
      <c r="AO265" s="110">
        <v>550000</v>
      </c>
      <c r="AP265" s="109">
        <v>0.68279090909090911</v>
      </c>
      <c r="AQ265" s="110">
        <v>338945</v>
      </c>
      <c r="AR265" s="110">
        <v>550000</v>
      </c>
      <c r="AS265" s="109">
        <v>0.61626363636363635</v>
      </c>
      <c r="AT265" s="110">
        <v>393225</v>
      </c>
      <c r="AU265" s="110">
        <v>550000</v>
      </c>
      <c r="AV265" s="109">
        <v>0.71495454545454551</v>
      </c>
      <c r="AW265" s="111">
        <v>509290</v>
      </c>
      <c r="AX265" s="111">
        <v>550000</v>
      </c>
      <c r="AY265" s="112">
        <v>0.92598181818181813</v>
      </c>
      <c r="AZ265" s="111">
        <v>870705</v>
      </c>
      <c r="BA265" s="111">
        <v>550000</v>
      </c>
      <c r="BB265" s="112">
        <f t="shared" si="66"/>
        <v>1.5831</v>
      </c>
      <c r="BC265" s="92">
        <f>VLOOKUP(C265,'[1]PM SELL-OUT JUNE 202 SUMMARY'!$D$9:$H$519,4,FALSE)</f>
        <v>518225</v>
      </c>
      <c r="BD265" s="92">
        <f>VLOOKUP(C265,'[1]PM SELL-OUT JUNE 202 SUMMARY'!$D$9:$H$519,5,FALSE)</f>
        <v>550000</v>
      </c>
      <c r="BE265" s="93">
        <f t="shared" si="76"/>
        <v>0.94222727272727269</v>
      </c>
      <c r="BF265" s="113">
        <f t="shared" ref="BF265" si="77">AW265+AT265+AZ265</f>
        <v>1773220</v>
      </c>
      <c r="BG265" s="114">
        <f t="shared" ref="BG265" si="78">BF265/3</f>
        <v>591073.33333333337</v>
      </c>
      <c r="BH265" s="115">
        <f t="shared" ref="BH265" si="79">SUM(AQ265+AT265+AW265+AZ265+AK265+AN265)</f>
        <v>2737110</v>
      </c>
      <c r="BI265" s="110">
        <f t="shared" ref="BI265" si="80">BH265/6</f>
        <v>456185</v>
      </c>
      <c r="BJ265" s="169">
        <v>385971.9</v>
      </c>
      <c r="BK265" s="155">
        <f>BJ265*128%</f>
        <v>494044.03200000006</v>
      </c>
      <c r="BL265" s="117">
        <f>BK265</f>
        <v>494044.03200000006</v>
      </c>
      <c r="BM265" s="118">
        <v>550000</v>
      </c>
      <c r="BN265" s="119"/>
      <c r="BO265" s="127">
        <v>226940</v>
      </c>
      <c r="BP265" s="182">
        <f t="shared" ref="BP265" si="81">BO265/BO$262</f>
        <v>4.6543345464464397E-2</v>
      </c>
      <c r="BQ265" s="122"/>
      <c r="BR265" s="123"/>
      <c r="BS265" s="124" t="e">
        <f t="shared" ref="BS265" si="82">BQ265/BR265</f>
        <v>#DIV/0!</v>
      </c>
    </row>
    <row r="266" spans="1:72" s="128" customFormat="1">
      <c r="A266" s="126"/>
      <c r="B266" s="105"/>
      <c r="C266" s="106"/>
      <c r="D266" s="110"/>
      <c r="E266" s="110"/>
      <c r="F266" s="109"/>
      <c r="G266" s="110"/>
      <c r="H266" s="110"/>
      <c r="I266" s="109"/>
      <c r="J266" s="110"/>
      <c r="K266" s="110"/>
      <c r="L266" s="109"/>
      <c r="M266" s="110"/>
      <c r="N266" s="110"/>
      <c r="O266" s="109"/>
      <c r="P266" s="110"/>
      <c r="Q266" s="110"/>
      <c r="R266" s="109"/>
      <c r="S266" s="110"/>
      <c r="T266" s="110"/>
      <c r="U266" s="109"/>
      <c r="V266" s="110"/>
      <c r="W266" s="110"/>
      <c r="X266" s="109"/>
      <c r="Y266" s="110"/>
      <c r="Z266" s="110"/>
      <c r="AA266" s="109"/>
      <c r="AB266" s="110"/>
      <c r="AC266" s="110"/>
      <c r="AD266" s="109"/>
      <c r="AE266" s="110"/>
      <c r="AF266" s="110"/>
      <c r="AG266" s="109"/>
      <c r="AH266" s="110"/>
      <c r="AI266" s="110"/>
      <c r="AJ266" s="109"/>
      <c r="AK266" s="110"/>
      <c r="AL266" s="110"/>
      <c r="AM266" s="109"/>
      <c r="AN266" s="107"/>
      <c r="AO266" s="107"/>
      <c r="AP266" s="108"/>
      <c r="AQ266" s="107"/>
      <c r="AR266" s="107"/>
      <c r="AS266" s="108"/>
      <c r="AT266" s="110"/>
      <c r="AU266" s="110"/>
      <c r="AV266" s="109" t="e">
        <v>#DIV/0!</v>
      </c>
      <c r="AW266" s="111"/>
      <c r="AX266" s="111"/>
      <c r="AY266" s="112"/>
      <c r="AZ266" s="152">
        <v>870705</v>
      </c>
      <c r="BA266" s="152">
        <v>550000</v>
      </c>
      <c r="BB266" s="153">
        <f t="shared" si="66"/>
        <v>1.5831</v>
      </c>
      <c r="BC266" s="92" t="e">
        <f>VLOOKUP(C266,'[1]PM SELL-OUT JUNE 202 SUMMARY'!$D$9:$H$519,4,FALSE)</f>
        <v>#N/A</v>
      </c>
      <c r="BD266" s="92" t="e">
        <f>VLOOKUP(C266,'[1]PM SELL-OUT JUNE 202 SUMMARY'!$D$9:$H$519,5,FALSE)</f>
        <v>#N/A</v>
      </c>
      <c r="BE266" s="93" t="e">
        <f t="shared" si="76"/>
        <v>#N/A</v>
      </c>
      <c r="BF266" s="107">
        <f>SUM(BF265)</f>
        <v>1773220</v>
      </c>
      <c r="BG266" s="107">
        <f>SUM(BG265)</f>
        <v>591073.33333333337</v>
      </c>
      <c r="BH266" s="107">
        <f>SUM(BH265)</f>
        <v>2737110</v>
      </c>
      <c r="BI266" s="107">
        <f>SUM(BI265)</f>
        <v>456185</v>
      </c>
      <c r="BJ266" s="115"/>
      <c r="BK266" s="110"/>
      <c r="BL266" s="117"/>
      <c r="BM266" s="118"/>
      <c r="BN266" s="119">
        <f>SUM(BM265)</f>
        <v>550000</v>
      </c>
      <c r="BO266" s="127"/>
      <c r="BP266" s="108">
        <v>1</v>
      </c>
      <c r="BQ266" s="159"/>
      <c r="BR266" s="181"/>
      <c r="BS266" s="124"/>
    </row>
    <row r="267" spans="1:72" s="128" customFormat="1">
      <c r="A267" s="126"/>
      <c r="B267" s="105"/>
      <c r="C267" s="106"/>
      <c r="D267" s="110"/>
      <c r="E267" s="110"/>
      <c r="F267" s="109"/>
      <c r="G267" s="110"/>
      <c r="H267" s="110"/>
      <c r="I267" s="109"/>
      <c r="J267" s="110"/>
      <c r="K267" s="110"/>
      <c r="L267" s="109"/>
      <c r="M267" s="110"/>
      <c r="N267" s="110"/>
      <c r="O267" s="109"/>
      <c r="P267" s="110"/>
      <c r="Q267" s="110"/>
      <c r="R267" s="109"/>
      <c r="S267" s="110"/>
      <c r="T267" s="110"/>
      <c r="U267" s="109"/>
      <c r="V267" s="110"/>
      <c r="W267" s="110"/>
      <c r="X267" s="109"/>
      <c r="Y267" s="110"/>
      <c r="Z267" s="110"/>
      <c r="AA267" s="109"/>
      <c r="AB267" s="110"/>
      <c r="AC267" s="110"/>
      <c r="AD267" s="109"/>
      <c r="AE267" s="110"/>
      <c r="AF267" s="110"/>
      <c r="AG267" s="109"/>
      <c r="AH267" s="110"/>
      <c r="AI267" s="110"/>
      <c r="AJ267" s="109"/>
      <c r="AK267" s="110"/>
      <c r="AL267" s="110"/>
      <c r="AM267" s="109"/>
      <c r="AN267" s="110"/>
      <c r="AO267" s="110"/>
      <c r="AP267" s="109"/>
      <c r="AQ267" s="110"/>
      <c r="AR267" s="110"/>
      <c r="AS267" s="109"/>
      <c r="AT267" s="110"/>
      <c r="AU267" s="110"/>
      <c r="AV267" s="109" t="e">
        <v>#DIV/0!</v>
      </c>
      <c r="AW267" s="111"/>
      <c r="AX267" s="111"/>
      <c r="AY267" s="112"/>
      <c r="AZ267" s="111"/>
      <c r="BA267" s="111"/>
      <c r="BB267" s="112"/>
      <c r="BC267" s="92" t="e">
        <f>VLOOKUP(C267,'[1]PM SELL-OUT JUNE 202 SUMMARY'!$D$9:$H$519,4,FALSE)</f>
        <v>#N/A</v>
      </c>
      <c r="BD267" s="92" t="e">
        <f>VLOOKUP(C267,'[1]PM SELL-OUT JUNE 202 SUMMARY'!$D$9:$H$519,5,FALSE)</f>
        <v>#N/A</v>
      </c>
      <c r="BE267" s="93" t="e">
        <f t="shared" si="76"/>
        <v>#N/A</v>
      </c>
      <c r="BF267" s="113"/>
      <c r="BG267" s="114"/>
      <c r="BH267" s="115"/>
      <c r="BI267" s="107"/>
      <c r="BJ267" s="115"/>
      <c r="BK267" s="110"/>
      <c r="BL267" s="117"/>
      <c r="BM267" s="118"/>
      <c r="BN267" s="119"/>
      <c r="BO267" s="127"/>
      <c r="BP267" s="121"/>
      <c r="BQ267" s="159"/>
      <c r="BR267" s="181"/>
      <c r="BS267" s="124"/>
    </row>
    <row r="268" spans="1:72" s="128" customFormat="1">
      <c r="A268" s="126"/>
      <c r="B268" s="105"/>
      <c r="C268" s="106"/>
      <c r="D268" s="110"/>
      <c r="E268" s="110"/>
      <c r="F268" s="109"/>
      <c r="G268" s="110"/>
      <c r="H268" s="110"/>
      <c r="I268" s="109"/>
      <c r="J268" s="110"/>
      <c r="K268" s="110"/>
      <c r="L268" s="109"/>
      <c r="M268" s="110"/>
      <c r="N268" s="110"/>
      <c r="O268" s="109"/>
      <c r="P268" s="110"/>
      <c r="Q268" s="110"/>
      <c r="R268" s="109"/>
      <c r="S268" s="110"/>
      <c r="T268" s="110"/>
      <c r="U268" s="109"/>
      <c r="V268" s="110"/>
      <c r="W268" s="110"/>
      <c r="X268" s="109"/>
      <c r="Y268" s="110"/>
      <c r="Z268" s="110"/>
      <c r="AA268" s="109"/>
      <c r="AB268" s="110"/>
      <c r="AC268" s="110"/>
      <c r="AD268" s="109"/>
      <c r="AE268" s="110"/>
      <c r="AF268" s="110"/>
      <c r="AG268" s="109"/>
      <c r="AH268" s="110"/>
      <c r="AI268" s="110"/>
      <c r="AJ268" s="109"/>
      <c r="AK268" s="110"/>
      <c r="AL268" s="110"/>
      <c r="AM268" s="109"/>
      <c r="AN268" s="110"/>
      <c r="AO268" s="110"/>
      <c r="AP268" s="109"/>
      <c r="AQ268" s="110"/>
      <c r="AR268" s="110"/>
      <c r="AS268" s="109"/>
      <c r="AT268" s="110"/>
      <c r="AU268" s="110"/>
      <c r="AV268" s="109" t="e">
        <v>#DIV/0!</v>
      </c>
      <c r="AW268" s="111"/>
      <c r="AX268" s="111"/>
      <c r="AY268" s="112"/>
      <c r="AZ268" s="111"/>
      <c r="BA268" s="111"/>
      <c r="BB268" s="112"/>
      <c r="BC268" s="92" t="e">
        <f>VLOOKUP(C268,'[1]PM SELL-OUT JUNE 202 SUMMARY'!$D$9:$H$519,4,FALSE)</f>
        <v>#N/A</v>
      </c>
      <c r="BD268" s="92" t="e">
        <f>VLOOKUP(C268,'[1]PM SELL-OUT JUNE 202 SUMMARY'!$D$9:$H$519,5,FALSE)</f>
        <v>#N/A</v>
      </c>
      <c r="BE268" s="93" t="e">
        <f t="shared" si="76"/>
        <v>#N/A</v>
      </c>
      <c r="BF268" s="113"/>
      <c r="BG268" s="114"/>
      <c r="BH268" s="115"/>
      <c r="BI268" s="107"/>
      <c r="BJ268" s="115"/>
      <c r="BK268" s="110"/>
      <c r="BL268" s="117"/>
      <c r="BM268" s="118"/>
      <c r="BN268" s="119"/>
      <c r="BO268" s="127"/>
      <c r="BP268" s="121"/>
      <c r="BQ268" s="159"/>
      <c r="BR268" s="181"/>
      <c r="BS268" s="124"/>
    </row>
    <row r="269" spans="1:72" s="125" customFormat="1">
      <c r="A269" s="105" t="s">
        <v>115</v>
      </c>
      <c r="B269" s="105" t="s">
        <v>304</v>
      </c>
      <c r="C269" s="106" t="s">
        <v>305</v>
      </c>
      <c r="D269" s="107">
        <v>10495</v>
      </c>
      <c r="E269" s="107">
        <v>500000</v>
      </c>
      <c r="F269" s="108"/>
      <c r="G269" s="107">
        <v>10495</v>
      </c>
      <c r="H269" s="107">
        <v>500000</v>
      </c>
      <c r="I269" s="108">
        <v>2.0990000000000002E-2</v>
      </c>
      <c r="J269" s="107">
        <v>330300</v>
      </c>
      <c r="K269" s="107">
        <v>500000</v>
      </c>
      <c r="L269" s="108">
        <v>0.66060000000000008</v>
      </c>
      <c r="M269" s="107">
        <v>310695</v>
      </c>
      <c r="N269" s="107">
        <v>500000</v>
      </c>
      <c r="O269" s="109">
        <v>0.62139</v>
      </c>
      <c r="P269" s="110">
        <v>41980</v>
      </c>
      <c r="Q269" s="110">
        <v>500000</v>
      </c>
      <c r="R269" s="109">
        <v>8.3960000000000007E-2</v>
      </c>
      <c r="S269" s="110">
        <v>303110</v>
      </c>
      <c r="T269" s="110">
        <v>500000</v>
      </c>
      <c r="U269" s="109">
        <v>0.60622000000000009</v>
      </c>
      <c r="V269" s="110">
        <v>32085</v>
      </c>
      <c r="W269" s="110">
        <v>500000</v>
      </c>
      <c r="X269" s="109">
        <v>6.4170000000000005E-2</v>
      </c>
      <c r="Y269" s="110">
        <v>32085</v>
      </c>
      <c r="Z269" s="110">
        <v>500000</v>
      </c>
      <c r="AA269" s="109">
        <v>6.4170000000000005E-2</v>
      </c>
      <c r="AB269" s="110">
        <v>303910</v>
      </c>
      <c r="AC269" s="110">
        <v>500000</v>
      </c>
      <c r="AD269" s="109"/>
      <c r="AE269" s="110">
        <v>32085</v>
      </c>
      <c r="AF269" s="110">
        <v>500000</v>
      </c>
      <c r="AG269" s="109">
        <v>6.4170000000000005E-2</v>
      </c>
      <c r="AH269" s="110">
        <v>302520</v>
      </c>
      <c r="AI269" s="110">
        <v>500000</v>
      </c>
      <c r="AJ269" s="109">
        <v>0.60504000000000002</v>
      </c>
      <c r="AK269" s="110">
        <v>42780</v>
      </c>
      <c r="AL269" s="110">
        <v>500000</v>
      </c>
      <c r="AM269" s="109">
        <v>8.5559999999999997E-2</v>
      </c>
      <c r="AN269" s="110">
        <v>360195</v>
      </c>
      <c r="AO269" s="110">
        <v>550000</v>
      </c>
      <c r="AP269" s="109">
        <v>0.65490000000000004</v>
      </c>
      <c r="AQ269" s="110">
        <v>42780</v>
      </c>
      <c r="AR269" s="110">
        <v>550000</v>
      </c>
      <c r="AS269" s="109">
        <v>7.7781818181818188E-2</v>
      </c>
      <c r="AT269" s="110">
        <v>32085</v>
      </c>
      <c r="AU269" s="110">
        <v>550000</v>
      </c>
      <c r="AV269" s="109">
        <v>5.8336363636363638E-2</v>
      </c>
      <c r="AW269" s="111">
        <v>32085</v>
      </c>
      <c r="AX269" s="111">
        <v>550000</v>
      </c>
      <c r="AY269" s="112">
        <v>5.8336363636363638E-2</v>
      </c>
      <c r="AZ269" s="111">
        <v>411095</v>
      </c>
      <c r="BA269" s="111">
        <v>550000</v>
      </c>
      <c r="BB269" s="112">
        <f t="shared" si="66"/>
        <v>0.74744545454545452</v>
      </c>
      <c r="BC269" s="92">
        <f>VLOOKUP(C269,'[1]PM SELL-OUT JUNE 202 SUMMARY'!$D$9:$H$519,4,FALSE)</f>
        <v>64170</v>
      </c>
      <c r="BD269" s="92">
        <f>VLOOKUP(C269,'[1]PM SELL-OUT JUNE 202 SUMMARY'!$D$9:$H$519,5,FALSE)</f>
        <v>550000</v>
      </c>
      <c r="BE269" s="93">
        <f t="shared" si="76"/>
        <v>0.11667272727272728</v>
      </c>
      <c r="BF269" s="113">
        <f t="shared" ref="BF269:BF273" si="83">AW269+AT269+AZ269</f>
        <v>475265</v>
      </c>
      <c r="BG269" s="114">
        <f t="shared" ref="BG269:BG273" si="84">BF269/3</f>
        <v>158421.66666666666</v>
      </c>
      <c r="BH269" s="115">
        <f t="shared" ref="BH269:BH273" si="85">SUM(AQ269+AT269+AW269+AZ269+AK269+AN269)</f>
        <v>921020</v>
      </c>
      <c r="BI269" s="110">
        <f t="shared" ref="BI269:BI273" si="86">BH269/6</f>
        <v>153503.33333333334</v>
      </c>
      <c r="BJ269" s="116"/>
      <c r="BK269" s="107"/>
      <c r="BL269" s="117">
        <f>BK$274*BP269</f>
        <v>29031.992459912151</v>
      </c>
      <c r="BM269" s="118">
        <v>550000</v>
      </c>
      <c r="BN269" s="119"/>
      <c r="BO269" s="120">
        <v>32085</v>
      </c>
      <c r="BP269" s="182">
        <f>BO269/BO$274</f>
        <v>1.19997082819866E-2</v>
      </c>
      <c r="BQ269" s="159"/>
      <c r="BR269" s="181"/>
      <c r="BS269" s="124" t="e">
        <f t="shared" ref="BS269:BS274" si="87">BQ269/BR269</f>
        <v>#DIV/0!</v>
      </c>
      <c r="BT269" s="165">
        <f t="shared" ref="BT269:BT273" si="88">AVERAGE(BG269,BI269,BL269,BO269)</f>
        <v>93260.498114978036</v>
      </c>
    </row>
    <row r="270" spans="1:72" s="128" customFormat="1">
      <c r="A270" s="126" t="s">
        <v>115</v>
      </c>
      <c r="B270" s="105" t="s">
        <v>304</v>
      </c>
      <c r="C270" s="106" t="s">
        <v>306</v>
      </c>
      <c r="D270" s="110">
        <v>56375</v>
      </c>
      <c r="E270" s="110">
        <v>500000</v>
      </c>
      <c r="F270" s="109"/>
      <c r="G270" s="110">
        <v>325885</v>
      </c>
      <c r="H270" s="110">
        <v>500000</v>
      </c>
      <c r="I270" s="109">
        <v>0.65177000000000007</v>
      </c>
      <c r="J270" s="110">
        <v>51180</v>
      </c>
      <c r="K270" s="110">
        <v>500000</v>
      </c>
      <c r="L270" s="109">
        <v>0.10236000000000001</v>
      </c>
      <c r="M270" s="110">
        <v>363185</v>
      </c>
      <c r="N270" s="110">
        <v>500000</v>
      </c>
      <c r="O270" s="109">
        <v>0.72636999999999985</v>
      </c>
      <c r="P270" s="110">
        <v>369080</v>
      </c>
      <c r="Q270" s="110">
        <v>500000</v>
      </c>
      <c r="R270" s="109">
        <v>0.73816000000000004</v>
      </c>
      <c r="S270" s="110">
        <v>543035</v>
      </c>
      <c r="T270" s="110">
        <v>500000</v>
      </c>
      <c r="U270" s="109">
        <v>1.0860700000000001</v>
      </c>
      <c r="V270" s="110">
        <v>533355</v>
      </c>
      <c r="W270" s="110">
        <v>500000</v>
      </c>
      <c r="X270" s="109">
        <v>1.06671</v>
      </c>
      <c r="Y270" s="110">
        <v>60775</v>
      </c>
      <c r="Z270" s="110">
        <v>500000</v>
      </c>
      <c r="AA270" s="109">
        <v>0.12155000000000001</v>
      </c>
      <c r="AB270" s="110">
        <v>64475</v>
      </c>
      <c r="AC270" s="110">
        <v>500000</v>
      </c>
      <c r="AD270" s="109"/>
      <c r="AE270" s="110">
        <v>50080</v>
      </c>
      <c r="AF270" s="110">
        <v>500000</v>
      </c>
      <c r="AG270" s="109">
        <v>0.10016000000000001</v>
      </c>
      <c r="AH270" s="110">
        <v>316195</v>
      </c>
      <c r="AI270" s="110">
        <v>500000</v>
      </c>
      <c r="AJ270" s="109">
        <v>0.63239000000000001</v>
      </c>
      <c r="AK270" s="110">
        <v>333705</v>
      </c>
      <c r="AL270" s="110">
        <v>500000</v>
      </c>
      <c r="AM270" s="109">
        <v>0.66741000000000006</v>
      </c>
      <c r="AN270" s="110">
        <v>368795</v>
      </c>
      <c r="AO270" s="110">
        <v>550000</v>
      </c>
      <c r="AP270" s="109">
        <v>0.6705363636363636</v>
      </c>
      <c r="AQ270" s="110">
        <v>37585</v>
      </c>
      <c r="AR270" s="110">
        <v>550000</v>
      </c>
      <c r="AS270" s="109">
        <v>6.833636363636364E-2</v>
      </c>
      <c r="AT270" s="110">
        <v>21390</v>
      </c>
      <c r="AU270" s="110">
        <v>550000</v>
      </c>
      <c r="AV270" s="109">
        <v>3.8890909090909094E-2</v>
      </c>
      <c r="AW270" s="111"/>
      <c r="AX270" s="111"/>
      <c r="AY270" s="112" t="e">
        <v>#DIV/0!</v>
      </c>
      <c r="AZ270" s="111">
        <v>358975</v>
      </c>
      <c r="BA270" s="111">
        <v>550000</v>
      </c>
      <c r="BB270" s="112">
        <f t="shared" si="66"/>
        <v>0.65268181818181814</v>
      </c>
      <c r="BC270" s="92">
        <f>VLOOKUP(C270,'[1]PM SELL-OUT JUNE 202 SUMMARY'!$D$9:$H$519,4,FALSE)</f>
        <v>36085</v>
      </c>
      <c r="BD270" s="92">
        <f>VLOOKUP(C270,'[1]PM SELL-OUT JUNE 202 SUMMARY'!$D$9:$H$519,5,FALSE)</f>
        <v>550000</v>
      </c>
      <c r="BE270" s="93">
        <f t="shared" si="76"/>
        <v>6.5609090909090909E-2</v>
      </c>
      <c r="BF270" s="113">
        <f t="shared" si="83"/>
        <v>380365</v>
      </c>
      <c r="BG270" s="114">
        <f t="shared" si="84"/>
        <v>126788.33333333333</v>
      </c>
      <c r="BH270" s="115">
        <f t="shared" si="85"/>
        <v>1120450</v>
      </c>
      <c r="BI270" s="110">
        <f t="shared" si="86"/>
        <v>186741.66666666666</v>
      </c>
      <c r="BJ270" s="115"/>
      <c r="BK270" s="110"/>
      <c r="BL270" s="117">
        <f>BK$274*BP270</f>
        <v>482604.28045680048</v>
      </c>
      <c r="BM270" s="118">
        <v>550000</v>
      </c>
      <c r="BN270" s="119"/>
      <c r="BO270" s="127">
        <v>533355</v>
      </c>
      <c r="BP270" s="182">
        <f>BO270/BO$274</f>
        <v>0.1994734115860671</v>
      </c>
      <c r="BQ270" s="159"/>
      <c r="BR270" s="181"/>
      <c r="BS270" s="124" t="e">
        <f t="shared" si="87"/>
        <v>#DIV/0!</v>
      </c>
      <c r="BT270" s="165">
        <f t="shared" si="88"/>
        <v>332372.32011420012</v>
      </c>
    </row>
    <row r="271" spans="1:72" s="125" customFormat="1">
      <c r="A271" s="105" t="s">
        <v>115</v>
      </c>
      <c r="B271" s="105" t="s">
        <v>304</v>
      </c>
      <c r="C271" s="106" t="s">
        <v>307</v>
      </c>
      <c r="D271" s="107">
        <v>332210</v>
      </c>
      <c r="E271" s="107">
        <v>500000</v>
      </c>
      <c r="F271" s="108"/>
      <c r="G271" s="107">
        <v>181745</v>
      </c>
      <c r="H271" s="107">
        <v>500000</v>
      </c>
      <c r="I271" s="108">
        <v>0.36349000000000004</v>
      </c>
      <c r="J271" s="107">
        <v>397490</v>
      </c>
      <c r="K271" s="107">
        <v>500000</v>
      </c>
      <c r="L271" s="108">
        <v>0.79498000000000002</v>
      </c>
      <c r="M271" s="107">
        <v>623730</v>
      </c>
      <c r="N271" s="107">
        <v>500000</v>
      </c>
      <c r="O271" s="109">
        <v>1.24746</v>
      </c>
      <c r="P271" s="110">
        <v>426990</v>
      </c>
      <c r="Q271" s="110">
        <v>500000</v>
      </c>
      <c r="R271" s="109">
        <v>0.85397999999999985</v>
      </c>
      <c r="S271" s="110">
        <v>457470</v>
      </c>
      <c r="T271" s="110">
        <v>500000</v>
      </c>
      <c r="U271" s="109">
        <v>0.91494000000000009</v>
      </c>
      <c r="V271" s="110">
        <v>56280</v>
      </c>
      <c r="W271" s="110">
        <v>500000</v>
      </c>
      <c r="X271" s="109">
        <v>0.11256000000000001</v>
      </c>
      <c r="Y271" s="110">
        <v>353725</v>
      </c>
      <c r="Z271" s="110">
        <v>500000</v>
      </c>
      <c r="AA271" s="109">
        <v>0.70745000000000002</v>
      </c>
      <c r="AB271" s="110">
        <v>198945</v>
      </c>
      <c r="AC271" s="110">
        <v>500000</v>
      </c>
      <c r="AD271" s="109"/>
      <c r="AE271" s="110">
        <v>302210</v>
      </c>
      <c r="AF271" s="110">
        <v>500000</v>
      </c>
      <c r="AG271" s="109">
        <v>0.60442000000000007</v>
      </c>
      <c r="AH271" s="110">
        <v>696165</v>
      </c>
      <c r="AI271" s="110">
        <v>500000</v>
      </c>
      <c r="AJ271" s="109">
        <v>1.3923300000000001</v>
      </c>
      <c r="AK271" s="110">
        <v>345620</v>
      </c>
      <c r="AL271" s="110">
        <v>550000</v>
      </c>
      <c r="AM271" s="109">
        <v>0.62840000000000007</v>
      </c>
      <c r="AN271" s="110">
        <v>601480</v>
      </c>
      <c r="AO271" s="110">
        <v>550000</v>
      </c>
      <c r="AP271" s="109">
        <v>1.0935999999999999</v>
      </c>
      <c r="AQ271" s="110">
        <v>348805</v>
      </c>
      <c r="AR271" s="110">
        <v>550000</v>
      </c>
      <c r="AS271" s="109">
        <v>0.63419090909090914</v>
      </c>
      <c r="AT271" s="110">
        <v>366725</v>
      </c>
      <c r="AU271" s="110">
        <v>550000</v>
      </c>
      <c r="AV271" s="109">
        <v>0.66677272727272729</v>
      </c>
      <c r="AW271" s="111">
        <v>649350</v>
      </c>
      <c r="AX271" s="111">
        <v>550000</v>
      </c>
      <c r="AY271" s="112">
        <v>1.1806363636363637</v>
      </c>
      <c r="AZ271" s="111">
        <v>534785</v>
      </c>
      <c r="BA271" s="111">
        <v>600000</v>
      </c>
      <c r="BB271" s="112">
        <f t="shared" si="66"/>
        <v>0.89130833333333337</v>
      </c>
      <c r="BC271" s="92">
        <f>VLOOKUP(C271,'[1]PM SELL-OUT JUNE 202 SUMMARY'!$D$9:$H$519,4,FALSE)</f>
        <v>430000</v>
      </c>
      <c r="BD271" s="92">
        <f>VLOOKUP(C271,'[1]PM SELL-OUT JUNE 202 SUMMARY'!$D$9:$H$519,5,FALSE)</f>
        <v>600000</v>
      </c>
      <c r="BE271" s="93">
        <f t="shared" si="76"/>
        <v>0.71666666666666667</v>
      </c>
      <c r="BF271" s="113">
        <f t="shared" si="83"/>
        <v>1550860</v>
      </c>
      <c r="BG271" s="114">
        <f t="shared" si="84"/>
        <v>516953.33333333331</v>
      </c>
      <c r="BH271" s="115">
        <f t="shared" si="85"/>
        <v>2846765</v>
      </c>
      <c r="BI271" s="110">
        <f t="shared" si="86"/>
        <v>474460.83333333331</v>
      </c>
      <c r="BJ271" s="116"/>
      <c r="BK271" s="107"/>
      <c r="BL271" s="117">
        <f>BK$274*BP271</f>
        <v>50924.747877321352</v>
      </c>
      <c r="BM271" s="118">
        <v>550000</v>
      </c>
      <c r="BN271" s="119"/>
      <c r="BO271" s="120">
        <v>56280</v>
      </c>
      <c r="BP271" s="182">
        <f>BO271/BO$274</f>
        <v>2.104857665919295E-2</v>
      </c>
      <c r="BQ271" s="159"/>
      <c r="BR271" s="181"/>
      <c r="BS271" s="124" t="e">
        <f t="shared" si="87"/>
        <v>#DIV/0!</v>
      </c>
      <c r="BT271" s="165">
        <f t="shared" si="88"/>
        <v>274654.72863599699</v>
      </c>
    </row>
    <row r="272" spans="1:72" s="128" customFormat="1">
      <c r="A272" s="126" t="s">
        <v>115</v>
      </c>
      <c r="B272" s="105" t="s">
        <v>304</v>
      </c>
      <c r="C272" s="106" t="s">
        <v>308</v>
      </c>
      <c r="D272" s="110">
        <v>1261600</v>
      </c>
      <c r="E272" s="110">
        <v>950000</v>
      </c>
      <c r="F272" s="109"/>
      <c r="G272" s="110">
        <v>1567985</v>
      </c>
      <c r="H272" s="110">
        <v>1000000</v>
      </c>
      <c r="I272" s="109">
        <v>1.567985</v>
      </c>
      <c r="J272" s="110">
        <v>1374230</v>
      </c>
      <c r="K272" s="110">
        <v>1000000</v>
      </c>
      <c r="L272" s="109">
        <v>1.3742300000000001</v>
      </c>
      <c r="M272" s="110">
        <v>2351515</v>
      </c>
      <c r="N272" s="110">
        <v>1100000</v>
      </c>
      <c r="O272" s="109">
        <v>2.1377409090909092</v>
      </c>
      <c r="P272" s="110">
        <v>1977075</v>
      </c>
      <c r="Q272" s="110">
        <v>1300000</v>
      </c>
      <c r="R272" s="109">
        <v>1.5208269230769231</v>
      </c>
      <c r="S272" s="110">
        <v>1212645</v>
      </c>
      <c r="T272" s="110">
        <v>1350000</v>
      </c>
      <c r="U272" s="109">
        <v>0.89825555555555558</v>
      </c>
      <c r="V272" s="110">
        <v>1316010</v>
      </c>
      <c r="W272" s="110">
        <v>1100000</v>
      </c>
      <c r="X272" s="109">
        <v>1.1963727272727274</v>
      </c>
      <c r="Y272" s="110">
        <v>1068870</v>
      </c>
      <c r="Z272" s="110">
        <v>1000000</v>
      </c>
      <c r="AA272" s="109">
        <v>1.06887</v>
      </c>
      <c r="AB272" s="110">
        <v>1045675</v>
      </c>
      <c r="AC272" s="110">
        <v>1000000</v>
      </c>
      <c r="AD272" s="109"/>
      <c r="AE272" s="110">
        <v>1563315</v>
      </c>
      <c r="AF272" s="110">
        <v>900000</v>
      </c>
      <c r="AG272" s="109">
        <v>1.7370166666666667</v>
      </c>
      <c r="AH272" s="110">
        <v>1323205</v>
      </c>
      <c r="AI272" s="110">
        <v>1000000</v>
      </c>
      <c r="AJ272" s="109">
        <v>1.323205</v>
      </c>
      <c r="AK272" s="110">
        <v>1542050</v>
      </c>
      <c r="AL272" s="110">
        <v>1100000</v>
      </c>
      <c r="AM272" s="109">
        <v>1.4018636363636363</v>
      </c>
      <c r="AN272" s="110">
        <v>1362960</v>
      </c>
      <c r="AO272" s="110">
        <v>1100000</v>
      </c>
      <c r="AP272" s="109">
        <v>1.2390545454545454</v>
      </c>
      <c r="AQ272" s="110">
        <v>302505</v>
      </c>
      <c r="AR272" s="110">
        <v>1200000</v>
      </c>
      <c r="AS272" s="109">
        <v>0.25208750000000002</v>
      </c>
      <c r="AT272" s="110">
        <v>1612055</v>
      </c>
      <c r="AU272" s="110">
        <v>1100000</v>
      </c>
      <c r="AV272" s="109">
        <v>1.4655045454545454</v>
      </c>
      <c r="AW272" s="111">
        <v>1334810</v>
      </c>
      <c r="AX272" s="111">
        <v>1300000</v>
      </c>
      <c r="AY272" s="112">
        <v>1.026776923076923</v>
      </c>
      <c r="AZ272" s="111">
        <v>1833460</v>
      </c>
      <c r="BA272" s="111">
        <v>1300000</v>
      </c>
      <c r="BB272" s="112">
        <f t="shared" si="66"/>
        <v>1.4103538461538461</v>
      </c>
      <c r="BC272" s="92">
        <f>VLOOKUP(C272,'[1]PM SELL-OUT JUNE 202 SUMMARY'!$D$9:$H$519,4,FALSE)</f>
        <v>1641900</v>
      </c>
      <c r="BD272" s="92">
        <f>VLOOKUP(C272,'[1]PM SELL-OUT JUNE 202 SUMMARY'!$D$9:$H$519,5,FALSE)</f>
        <v>1200000</v>
      </c>
      <c r="BE272" s="93">
        <f t="shared" si="76"/>
        <v>1.36825</v>
      </c>
      <c r="BF272" s="113">
        <f t="shared" si="83"/>
        <v>4780325</v>
      </c>
      <c r="BG272" s="114">
        <f t="shared" si="84"/>
        <v>1593441.6666666667</v>
      </c>
      <c r="BH272" s="115">
        <f t="shared" si="85"/>
        <v>7987840</v>
      </c>
      <c r="BI272" s="110">
        <f t="shared" si="86"/>
        <v>1331306.6666666667</v>
      </c>
      <c r="BJ272" s="148"/>
      <c r="BK272" s="149"/>
      <c r="BL272" s="117">
        <f>BK$274*BP272</f>
        <v>1190786.7351462985</v>
      </c>
      <c r="BM272" s="118">
        <v>1300000</v>
      </c>
      <c r="BN272" s="119"/>
      <c r="BO272" s="127">
        <v>1316010</v>
      </c>
      <c r="BP272" s="182">
        <f>BO272/BO$274</f>
        <v>0.4921843882243162</v>
      </c>
      <c r="BQ272" s="159"/>
      <c r="BR272" s="181"/>
      <c r="BS272" s="124" t="e">
        <f t="shared" si="87"/>
        <v>#DIV/0!</v>
      </c>
      <c r="BT272" s="165">
        <f t="shared" si="88"/>
        <v>1357886.267119908</v>
      </c>
    </row>
    <row r="273" spans="1:72" s="125" customFormat="1">
      <c r="A273" s="105" t="s">
        <v>115</v>
      </c>
      <c r="B273" s="105" t="s">
        <v>304</v>
      </c>
      <c r="C273" s="106" t="s">
        <v>309</v>
      </c>
      <c r="D273" s="107">
        <v>56375</v>
      </c>
      <c r="E273" s="107">
        <v>500000</v>
      </c>
      <c r="F273" s="108"/>
      <c r="G273" s="107">
        <v>305215</v>
      </c>
      <c r="H273" s="107">
        <v>500000</v>
      </c>
      <c r="I273" s="108">
        <v>0.61043000000000003</v>
      </c>
      <c r="J273" s="107">
        <v>306125</v>
      </c>
      <c r="K273" s="107">
        <v>500000</v>
      </c>
      <c r="L273" s="108">
        <v>0.61225000000000007</v>
      </c>
      <c r="M273" s="107">
        <v>505475</v>
      </c>
      <c r="N273" s="107">
        <v>500000</v>
      </c>
      <c r="O273" s="109">
        <v>1.01095</v>
      </c>
      <c r="P273" s="110">
        <v>305415</v>
      </c>
      <c r="Q273" s="110">
        <v>500000</v>
      </c>
      <c r="R273" s="109">
        <v>0.6108300000000001</v>
      </c>
      <c r="S273" s="110">
        <v>157555</v>
      </c>
      <c r="T273" s="110">
        <v>500000</v>
      </c>
      <c r="U273" s="109">
        <v>0.31511</v>
      </c>
      <c r="V273" s="110">
        <v>71775</v>
      </c>
      <c r="W273" s="110">
        <v>500000</v>
      </c>
      <c r="X273" s="109">
        <v>0.14355000000000001</v>
      </c>
      <c r="Y273" s="110">
        <v>304320</v>
      </c>
      <c r="Z273" s="110">
        <v>500000</v>
      </c>
      <c r="AA273" s="109">
        <v>0.60864000000000007</v>
      </c>
      <c r="AB273" s="110">
        <v>304440</v>
      </c>
      <c r="AC273" s="110">
        <v>500000</v>
      </c>
      <c r="AD273" s="109"/>
      <c r="AE273" s="110">
        <v>46780</v>
      </c>
      <c r="AF273" s="110">
        <v>500000</v>
      </c>
      <c r="AG273" s="109">
        <v>9.3560000000000004E-2</v>
      </c>
      <c r="AH273" s="110">
        <v>307315</v>
      </c>
      <c r="AI273" s="110">
        <v>500000</v>
      </c>
      <c r="AJ273" s="109">
        <v>0.61463000000000001</v>
      </c>
      <c r="AK273" s="110">
        <v>508485</v>
      </c>
      <c r="AL273" s="110">
        <v>500000</v>
      </c>
      <c r="AM273" s="109">
        <v>1.0169699999999999</v>
      </c>
      <c r="AN273" s="110">
        <v>43085</v>
      </c>
      <c r="AO273" s="110">
        <v>550000</v>
      </c>
      <c r="AP273" s="109">
        <v>7.8336363636363635E-2</v>
      </c>
      <c r="AQ273" s="110">
        <v>37585</v>
      </c>
      <c r="AR273" s="110">
        <v>550000</v>
      </c>
      <c r="AS273" s="109">
        <v>6.833636363636364E-2</v>
      </c>
      <c r="AT273" s="110">
        <v>114870</v>
      </c>
      <c r="AU273" s="110">
        <v>550000</v>
      </c>
      <c r="AV273" s="109">
        <v>0.20885454545454546</v>
      </c>
      <c r="AW273" s="111">
        <v>49990</v>
      </c>
      <c r="AX273" s="111">
        <v>550000</v>
      </c>
      <c r="AY273" s="112">
        <v>9.0890909090909092E-2</v>
      </c>
      <c r="AZ273" s="111">
        <v>511985</v>
      </c>
      <c r="BA273" s="111">
        <v>550000</v>
      </c>
      <c r="BB273" s="112">
        <f t="shared" si="66"/>
        <v>0.93088181818181814</v>
      </c>
      <c r="BC273" s="92">
        <f>VLOOKUP(C273,'[1]PM SELL-OUT JUNE 202 SUMMARY'!$D$9:$H$519,4,FALSE)</f>
        <v>25390</v>
      </c>
      <c r="BD273" s="92">
        <f>VLOOKUP(C273,'[1]PM SELL-OUT JUNE 202 SUMMARY'!$D$9:$H$519,5,FALSE)</f>
        <v>550000</v>
      </c>
      <c r="BE273" s="93">
        <f t="shared" si="76"/>
        <v>4.6163636363636365E-2</v>
      </c>
      <c r="BF273" s="113">
        <f t="shared" si="83"/>
        <v>676845</v>
      </c>
      <c r="BG273" s="114">
        <f t="shared" si="84"/>
        <v>225615</v>
      </c>
      <c r="BH273" s="115">
        <f t="shared" si="85"/>
        <v>1266000</v>
      </c>
      <c r="BI273" s="110">
        <f t="shared" si="86"/>
        <v>211000</v>
      </c>
      <c r="BJ273" s="116"/>
      <c r="BK273" s="107"/>
      <c r="BL273" s="117">
        <f>BK$274*BP273</f>
        <v>64945.340776381308</v>
      </c>
      <c r="BM273" s="118">
        <v>550000</v>
      </c>
      <c r="BN273" s="107"/>
      <c r="BO273" s="120">
        <v>71775</v>
      </c>
      <c r="BP273" s="182">
        <f>BO273/BO$274</f>
        <v>2.6843667194626403E-2</v>
      </c>
      <c r="BQ273" s="159"/>
      <c r="BR273" s="181"/>
      <c r="BS273" s="124" t="e">
        <f t="shared" si="87"/>
        <v>#DIV/0!</v>
      </c>
      <c r="BT273" s="165">
        <f t="shared" si="88"/>
        <v>143333.83519409533</v>
      </c>
    </row>
    <row r="274" spans="1:72" s="128" customFormat="1">
      <c r="A274" s="126"/>
      <c r="B274" s="105"/>
      <c r="C274" s="106"/>
      <c r="D274" s="110"/>
      <c r="E274" s="110"/>
      <c r="F274" s="109"/>
      <c r="G274" s="110"/>
      <c r="H274" s="110"/>
      <c r="I274" s="109"/>
      <c r="J274" s="107">
        <v>2459325</v>
      </c>
      <c r="K274" s="110"/>
      <c r="L274" s="109"/>
      <c r="M274" s="151">
        <v>4154600</v>
      </c>
      <c r="N274" s="151">
        <v>3100000</v>
      </c>
      <c r="O274" s="109"/>
      <c r="P274" s="107">
        <v>3120540</v>
      </c>
      <c r="Q274" s="107">
        <v>3300000</v>
      </c>
      <c r="R274" s="108">
        <v>0.9456181818181818</v>
      </c>
      <c r="S274" s="107">
        <v>2673815</v>
      </c>
      <c r="T274" s="107">
        <v>3350000</v>
      </c>
      <c r="U274" s="109">
        <v>0.7981537313432836</v>
      </c>
      <c r="V274" s="107">
        <v>2009505</v>
      </c>
      <c r="W274" s="107">
        <v>3100000</v>
      </c>
      <c r="X274" s="108">
        <v>0.64822741935483874</v>
      </c>
      <c r="Y274" s="107">
        <v>1819775</v>
      </c>
      <c r="Z274" s="107">
        <v>3000000</v>
      </c>
      <c r="AA274" s="109">
        <v>0.60659166666666664</v>
      </c>
      <c r="AB274" s="107">
        <v>1917445</v>
      </c>
      <c r="AC274" s="107">
        <v>3000000</v>
      </c>
      <c r="AD274" s="109"/>
      <c r="AE274" s="107">
        <v>1994470</v>
      </c>
      <c r="AF274" s="107">
        <v>2900000</v>
      </c>
      <c r="AG274" s="109">
        <v>0.68774827586206899</v>
      </c>
      <c r="AH274" s="107">
        <v>2945400</v>
      </c>
      <c r="AI274" s="107">
        <v>3000000</v>
      </c>
      <c r="AJ274" s="109">
        <v>0.98180000000000012</v>
      </c>
      <c r="AK274" s="107">
        <v>2772640</v>
      </c>
      <c r="AL274" s="107">
        <v>3150000</v>
      </c>
      <c r="AM274" s="109">
        <v>0.88020317460317465</v>
      </c>
      <c r="AN274" s="107">
        <v>2736515</v>
      </c>
      <c r="AO274" s="107">
        <v>3300000</v>
      </c>
      <c r="AP274" s="109">
        <v>0.82924696969696965</v>
      </c>
      <c r="AQ274" s="151">
        <v>769260</v>
      </c>
      <c r="AR274" s="151">
        <v>3400000</v>
      </c>
      <c r="AS274" s="180">
        <v>0.2262529411764706</v>
      </c>
      <c r="AT274" s="110"/>
      <c r="AU274" s="110"/>
      <c r="AV274" s="109" t="e">
        <v>#DIV/0!</v>
      </c>
      <c r="AW274" s="152">
        <v>2066235</v>
      </c>
      <c r="AX274" s="152">
        <v>2950000</v>
      </c>
      <c r="AY274" s="112">
        <v>0.70041864406779664</v>
      </c>
      <c r="AZ274" s="152">
        <v>3650300</v>
      </c>
      <c r="BA274" s="152">
        <v>3550000</v>
      </c>
      <c r="BB274" s="153">
        <f t="shared" si="66"/>
        <v>1.0282535211267605</v>
      </c>
      <c r="BC274" s="92" t="e">
        <f>VLOOKUP(C274,'[1]PM SELL-OUT JUNE 202 SUMMARY'!$D$9:$H$519,4,FALSE)</f>
        <v>#N/A</v>
      </c>
      <c r="BD274" s="92" t="e">
        <f>VLOOKUP(C274,'[1]PM SELL-OUT JUNE 202 SUMMARY'!$D$9:$H$519,5,FALSE)</f>
        <v>#N/A</v>
      </c>
      <c r="BE274" s="93" t="e">
        <f t="shared" si="76"/>
        <v>#N/A</v>
      </c>
      <c r="BF274" s="151">
        <f>SUM(BF269:BF273)</f>
        <v>7863660</v>
      </c>
      <c r="BG274" s="151">
        <f>SUM(BG269:BG273)</f>
        <v>2621220</v>
      </c>
      <c r="BH274" s="107">
        <f>SUM(BH269:BH273)</f>
        <v>14142075</v>
      </c>
      <c r="BI274" s="107">
        <f>SUM(BI269:BI273)</f>
        <v>2357012.5</v>
      </c>
      <c r="BJ274" s="169">
        <v>1868256</v>
      </c>
      <c r="BK274" s="155">
        <f>BJ274*129.5%</f>
        <v>2419391.52</v>
      </c>
      <c r="BL274" s="107">
        <f>SUM(BL269:BL273)</f>
        <v>1818293.0967167139</v>
      </c>
      <c r="BM274" s="118"/>
      <c r="BN274" s="119">
        <f>SUM(BM269:BM273)</f>
        <v>3500000</v>
      </c>
      <c r="BO274" s="107">
        <v>2673815</v>
      </c>
      <c r="BP274" s="108">
        <f>SUM(BP269:BP273)</f>
        <v>0.75154975194618923</v>
      </c>
      <c r="BQ274" s="107"/>
      <c r="BR274" s="107"/>
      <c r="BS274" s="124" t="e">
        <f t="shared" si="87"/>
        <v>#DIV/0!</v>
      </c>
      <c r="BT274" s="128">
        <v>5</v>
      </c>
    </row>
    <row r="275" spans="1:72" s="128" customFormat="1">
      <c r="A275" s="126"/>
      <c r="B275" s="105"/>
      <c r="C275" s="106"/>
      <c r="D275" s="110"/>
      <c r="E275" s="110"/>
      <c r="F275" s="109"/>
      <c r="G275" s="110"/>
      <c r="H275" s="110"/>
      <c r="I275" s="109"/>
      <c r="J275" s="110"/>
      <c r="K275" s="110"/>
      <c r="L275" s="109"/>
      <c r="M275" s="110"/>
      <c r="N275" s="110"/>
      <c r="O275" s="109"/>
      <c r="P275" s="110"/>
      <c r="Q275" s="110"/>
      <c r="R275" s="109"/>
      <c r="S275" s="110"/>
      <c r="T275" s="110"/>
      <c r="U275" s="109"/>
      <c r="V275" s="110"/>
      <c r="W275" s="110"/>
      <c r="X275" s="109"/>
      <c r="Y275" s="110"/>
      <c r="Z275" s="110"/>
      <c r="AA275" s="109"/>
      <c r="AB275" s="110"/>
      <c r="AC275" s="110"/>
      <c r="AD275" s="109"/>
      <c r="AE275" s="110"/>
      <c r="AF275" s="110"/>
      <c r="AG275" s="109"/>
      <c r="AH275" s="110"/>
      <c r="AI275" s="110"/>
      <c r="AJ275" s="109"/>
      <c r="AK275" s="110"/>
      <c r="AL275" s="110"/>
      <c r="AM275" s="109"/>
      <c r="AN275" s="110"/>
      <c r="AO275" s="110"/>
      <c r="AP275" s="109"/>
      <c r="AQ275" s="110"/>
      <c r="AR275" s="110"/>
      <c r="AS275" s="109"/>
      <c r="AT275" s="110"/>
      <c r="AU275" s="110"/>
      <c r="AV275" s="109" t="e">
        <v>#DIV/0!</v>
      </c>
      <c r="AW275" s="111"/>
      <c r="AX275" s="111"/>
      <c r="AY275" s="112"/>
      <c r="AZ275" s="111"/>
      <c r="BA275" s="111"/>
      <c r="BB275" s="112"/>
      <c r="BC275" s="92" t="e">
        <f>VLOOKUP(C275,'[1]PM SELL-OUT JUNE 202 SUMMARY'!$D$9:$H$519,4,FALSE)</f>
        <v>#N/A</v>
      </c>
      <c r="BD275" s="92" t="e">
        <f>VLOOKUP(C275,'[1]PM SELL-OUT JUNE 202 SUMMARY'!$D$9:$H$519,5,FALSE)</f>
        <v>#N/A</v>
      </c>
      <c r="BE275" s="93" t="e">
        <f t="shared" si="76"/>
        <v>#N/A</v>
      </c>
      <c r="BF275" s="113"/>
      <c r="BG275" s="114"/>
      <c r="BH275" s="115"/>
      <c r="BI275" s="107"/>
      <c r="BJ275" s="115"/>
      <c r="BK275" s="110"/>
      <c r="BL275" s="117"/>
      <c r="BM275" s="118"/>
      <c r="BN275" s="119"/>
      <c r="BO275" s="127"/>
      <c r="BP275" s="121"/>
      <c r="BQ275" s="159"/>
      <c r="BR275" s="181"/>
      <c r="BS275" s="124"/>
    </row>
    <row r="276" spans="1:72" s="128" customFormat="1">
      <c r="A276" s="126"/>
      <c r="B276" s="105"/>
      <c r="C276" s="106"/>
      <c r="D276" s="110"/>
      <c r="E276" s="110"/>
      <c r="F276" s="109"/>
      <c r="G276" s="110"/>
      <c r="H276" s="110"/>
      <c r="I276" s="109"/>
      <c r="J276" s="110"/>
      <c r="K276" s="110"/>
      <c r="L276" s="109"/>
      <c r="M276" s="110"/>
      <c r="N276" s="110"/>
      <c r="O276" s="109"/>
      <c r="P276" s="110"/>
      <c r="Q276" s="110"/>
      <c r="R276" s="109"/>
      <c r="S276" s="110"/>
      <c r="T276" s="110"/>
      <c r="U276" s="109"/>
      <c r="V276" s="110"/>
      <c r="W276" s="110"/>
      <c r="X276" s="109"/>
      <c r="Y276" s="110"/>
      <c r="Z276" s="110"/>
      <c r="AA276" s="109"/>
      <c r="AB276" s="110"/>
      <c r="AC276" s="110"/>
      <c r="AD276" s="109"/>
      <c r="AE276" s="110"/>
      <c r="AF276" s="110"/>
      <c r="AG276" s="109"/>
      <c r="AH276" s="110"/>
      <c r="AI276" s="110"/>
      <c r="AJ276" s="109"/>
      <c r="AK276" s="110"/>
      <c r="AL276" s="110"/>
      <c r="AM276" s="109"/>
      <c r="AN276" s="110"/>
      <c r="AO276" s="110"/>
      <c r="AP276" s="109"/>
      <c r="AQ276" s="110"/>
      <c r="AR276" s="110"/>
      <c r="AS276" s="109"/>
      <c r="AT276" s="110"/>
      <c r="AU276" s="110"/>
      <c r="AV276" s="109" t="e">
        <v>#DIV/0!</v>
      </c>
      <c r="AW276" s="111"/>
      <c r="AX276" s="111"/>
      <c r="AY276" s="112"/>
      <c r="AZ276" s="111"/>
      <c r="BA276" s="111"/>
      <c r="BB276" s="112"/>
      <c r="BC276" s="92" t="e">
        <f>VLOOKUP(C276,'[1]PM SELL-OUT JUNE 202 SUMMARY'!$D$9:$H$519,4,FALSE)</f>
        <v>#N/A</v>
      </c>
      <c r="BD276" s="92" t="e">
        <f>VLOOKUP(C276,'[1]PM SELL-OUT JUNE 202 SUMMARY'!$D$9:$H$519,5,FALSE)</f>
        <v>#N/A</v>
      </c>
      <c r="BE276" s="93" t="e">
        <f t="shared" si="76"/>
        <v>#N/A</v>
      </c>
      <c r="BF276" s="113"/>
      <c r="BG276" s="114"/>
      <c r="BH276" s="115"/>
      <c r="BI276" s="107"/>
      <c r="BJ276" s="115"/>
      <c r="BK276" s="110"/>
      <c r="BL276" s="117"/>
      <c r="BM276" s="118"/>
      <c r="BN276" s="119"/>
      <c r="BO276" s="127"/>
      <c r="BP276" s="121"/>
      <c r="BQ276" s="159"/>
      <c r="BR276" s="181"/>
      <c r="BS276" s="124"/>
    </row>
    <row r="277" spans="1:72" s="128" customFormat="1">
      <c r="A277" s="126" t="s">
        <v>55</v>
      </c>
      <c r="B277" s="105" t="s">
        <v>79</v>
      </c>
      <c r="C277" s="106" t="s">
        <v>310</v>
      </c>
      <c r="D277" s="110">
        <v>0</v>
      </c>
      <c r="E277" s="110">
        <v>400000</v>
      </c>
      <c r="F277" s="109"/>
      <c r="G277" s="110"/>
      <c r="H277" s="110"/>
      <c r="I277" s="109"/>
      <c r="J277" s="110"/>
      <c r="K277" s="110"/>
      <c r="L277" s="109"/>
      <c r="M277" s="110"/>
      <c r="N277" s="110"/>
      <c r="O277" s="109" t="e">
        <v>#DIV/0!</v>
      </c>
      <c r="P277" s="110"/>
      <c r="Q277" s="110"/>
      <c r="R277" s="109"/>
      <c r="S277" s="110"/>
      <c r="T277" s="110"/>
      <c r="U277" s="109" t="e">
        <v>#DIV/0!</v>
      </c>
      <c r="V277" s="110"/>
      <c r="W277" s="110"/>
      <c r="X277" s="109"/>
      <c r="Y277" s="110"/>
      <c r="Z277" s="110"/>
      <c r="AA277" s="109" t="e">
        <v>#DIV/0!</v>
      </c>
      <c r="AB277" s="110"/>
      <c r="AC277" s="110"/>
      <c r="AD277" s="109"/>
      <c r="AE277" s="110"/>
      <c r="AF277" s="110"/>
      <c r="AG277" s="109"/>
      <c r="AH277" s="110"/>
      <c r="AI277" s="110"/>
      <c r="AJ277" s="109"/>
      <c r="AK277" s="110"/>
      <c r="AL277" s="110"/>
      <c r="AM277" s="109"/>
      <c r="AN277" s="110"/>
      <c r="AO277" s="110"/>
      <c r="AP277" s="109"/>
      <c r="AQ277" s="110"/>
      <c r="AR277" s="110"/>
      <c r="AS277" s="109"/>
      <c r="AT277" s="110"/>
      <c r="AU277" s="110"/>
      <c r="AV277" s="109" t="e">
        <v>#DIV/0!</v>
      </c>
      <c r="AW277" s="111"/>
      <c r="AX277" s="111"/>
      <c r="AY277" s="112" t="e">
        <v>#DIV/0!</v>
      </c>
      <c r="AZ277" s="111"/>
      <c r="BA277" s="111"/>
      <c r="BB277" s="112"/>
      <c r="BC277" s="92" t="e">
        <f>VLOOKUP(C277,'[1]PM SELL-OUT JUNE 202 SUMMARY'!$D$9:$H$519,4,FALSE)</f>
        <v>#N/A</v>
      </c>
      <c r="BD277" s="92" t="e">
        <f>VLOOKUP(C277,'[1]PM SELL-OUT JUNE 202 SUMMARY'!$D$9:$H$519,5,FALSE)</f>
        <v>#N/A</v>
      </c>
      <c r="BE277" s="93" t="e">
        <f t="shared" si="76"/>
        <v>#N/A</v>
      </c>
      <c r="BF277" s="113">
        <f t="shared" ref="BF277:BF286" si="89">AW277+AT277+AZ277</f>
        <v>0</v>
      </c>
      <c r="BG277" s="114">
        <f t="shared" ref="BG277:BG286" si="90">BF277/3</f>
        <v>0</v>
      </c>
      <c r="BH277" s="115">
        <f t="shared" ref="BH277:BH286" si="91">SUM(AQ277+AT277+AW277+AZ277+AK277+AN277)</f>
        <v>0</v>
      </c>
      <c r="BI277" s="110">
        <f t="shared" ref="BI277:BI286" si="92">BH277/6</f>
        <v>0</v>
      </c>
      <c r="BJ277" s="115"/>
      <c r="BK277" s="110"/>
      <c r="BL277" s="117">
        <f t="shared" ref="BL277:BL286" si="93">BK$287*BP277</f>
        <v>0</v>
      </c>
      <c r="BM277" s="118"/>
      <c r="BN277" s="119"/>
      <c r="BO277" s="127"/>
      <c r="BP277" s="121">
        <f>BO277/BO$287</f>
        <v>0</v>
      </c>
      <c r="BQ277" s="122"/>
      <c r="BR277" s="123"/>
      <c r="BS277" s="124"/>
    </row>
    <row r="278" spans="1:72" s="128" customFormat="1">
      <c r="A278" s="126" t="s">
        <v>55</v>
      </c>
      <c r="B278" s="105" t="s">
        <v>79</v>
      </c>
      <c r="C278" s="162" t="s">
        <v>311</v>
      </c>
      <c r="D278" s="110">
        <v>719120</v>
      </c>
      <c r="E278" s="110">
        <v>129032</v>
      </c>
      <c r="F278" s="109"/>
      <c r="G278" s="110">
        <v>32295</v>
      </c>
      <c r="H278" s="110">
        <v>500000</v>
      </c>
      <c r="I278" s="109">
        <v>6.4589999999999995E-2</v>
      </c>
      <c r="J278" s="110">
        <v>544940</v>
      </c>
      <c r="K278" s="110">
        <v>500000</v>
      </c>
      <c r="L278" s="109">
        <v>1.08988</v>
      </c>
      <c r="M278" s="110">
        <v>28195</v>
      </c>
      <c r="N278" s="110">
        <v>500000</v>
      </c>
      <c r="O278" s="109">
        <v>5.6390000000000003E-2</v>
      </c>
      <c r="P278" s="110">
        <v>1183695</v>
      </c>
      <c r="Q278" s="110">
        <v>500000</v>
      </c>
      <c r="R278" s="109">
        <v>2.3673899999999999</v>
      </c>
      <c r="S278" s="110">
        <v>1054985</v>
      </c>
      <c r="T278" s="110">
        <v>500000</v>
      </c>
      <c r="U278" s="109">
        <v>2.1099700000000001</v>
      </c>
      <c r="V278" s="110">
        <v>26195</v>
      </c>
      <c r="W278" s="110">
        <v>500000</v>
      </c>
      <c r="X278" s="109">
        <v>5.2389999999999999E-2</v>
      </c>
      <c r="Y278" s="110">
        <v>0</v>
      </c>
      <c r="Z278" s="110">
        <v>500000</v>
      </c>
      <c r="AA278" s="109">
        <v>0</v>
      </c>
      <c r="AB278" s="110"/>
      <c r="AC278" s="110"/>
      <c r="AD278" s="109"/>
      <c r="AE278" s="110"/>
      <c r="AF278" s="110"/>
      <c r="AG278" s="109"/>
      <c r="AH278" s="110"/>
      <c r="AI278" s="110"/>
      <c r="AJ278" s="109"/>
      <c r="AK278" s="110"/>
      <c r="AL278" s="110"/>
      <c r="AM278" s="109"/>
      <c r="AN278" s="110"/>
      <c r="AO278" s="110"/>
      <c r="AP278" s="109"/>
      <c r="AQ278" s="110"/>
      <c r="AR278" s="110"/>
      <c r="AS278" s="109"/>
      <c r="AT278" s="110"/>
      <c r="AU278" s="110"/>
      <c r="AV278" s="109" t="e">
        <v>#DIV/0!</v>
      </c>
      <c r="AW278" s="111"/>
      <c r="AX278" s="111"/>
      <c r="AY278" s="112" t="e">
        <v>#DIV/0!</v>
      </c>
      <c r="AZ278" s="111"/>
      <c r="BA278" s="111"/>
      <c r="BB278" s="112"/>
      <c r="BC278" s="92" t="e">
        <f>VLOOKUP(C278,'[1]PM SELL-OUT JUNE 202 SUMMARY'!$D$9:$H$519,4,FALSE)</f>
        <v>#N/A</v>
      </c>
      <c r="BD278" s="92" t="e">
        <f>VLOOKUP(C278,'[1]PM SELL-OUT JUNE 202 SUMMARY'!$D$9:$H$519,5,FALSE)</f>
        <v>#N/A</v>
      </c>
      <c r="BE278" s="93" t="e">
        <f t="shared" si="76"/>
        <v>#N/A</v>
      </c>
      <c r="BF278" s="113">
        <f t="shared" si="89"/>
        <v>0</v>
      </c>
      <c r="BG278" s="114">
        <f t="shared" si="90"/>
        <v>0</v>
      </c>
      <c r="BH278" s="115">
        <f t="shared" si="91"/>
        <v>0</v>
      </c>
      <c r="BI278" s="110">
        <f t="shared" si="92"/>
        <v>0</v>
      </c>
      <c r="BJ278" s="115"/>
      <c r="BK278" s="110"/>
      <c r="BL278" s="117">
        <f t="shared" si="93"/>
        <v>34859.811699601218</v>
      </c>
      <c r="BM278" s="118"/>
      <c r="BN278" s="119"/>
      <c r="BO278" s="127">
        <v>26195</v>
      </c>
      <c r="BP278" s="121">
        <f t="shared" ref="BP278:BP286" si="94">BO278/BO$287</f>
        <v>1.8488195645269434E-2</v>
      </c>
      <c r="BQ278" s="122"/>
      <c r="BR278" s="123"/>
      <c r="BS278" s="124" t="e">
        <f t="shared" ref="BS278:BS287" si="95">BQ278/BR278</f>
        <v>#DIV/0!</v>
      </c>
    </row>
    <row r="279" spans="1:72" s="125" customFormat="1">
      <c r="A279" s="105" t="s">
        <v>55</v>
      </c>
      <c r="B279" s="105" t="s">
        <v>79</v>
      </c>
      <c r="C279" s="106" t="s">
        <v>312</v>
      </c>
      <c r="D279" s="107">
        <v>0</v>
      </c>
      <c r="E279" s="107">
        <v>400000</v>
      </c>
      <c r="F279" s="108"/>
      <c r="G279" s="107"/>
      <c r="H279" s="107"/>
      <c r="I279" s="108"/>
      <c r="J279" s="107">
        <v>0</v>
      </c>
      <c r="K279" s="107">
        <v>348387</v>
      </c>
      <c r="L279" s="108">
        <v>0</v>
      </c>
      <c r="M279" s="107">
        <v>43990</v>
      </c>
      <c r="N279" s="107">
        <v>500000</v>
      </c>
      <c r="O279" s="109">
        <v>8.7980000000000003E-2</v>
      </c>
      <c r="P279" s="110">
        <v>15795</v>
      </c>
      <c r="Q279" s="110">
        <v>500000</v>
      </c>
      <c r="R279" s="109">
        <v>3.159E-2</v>
      </c>
      <c r="S279" s="110">
        <v>161475</v>
      </c>
      <c r="T279" s="110">
        <v>500000</v>
      </c>
      <c r="U279" s="109">
        <v>0.32295000000000001</v>
      </c>
      <c r="V279" s="110">
        <v>0</v>
      </c>
      <c r="W279" s="110">
        <v>500000</v>
      </c>
      <c r="X279" s="109">
        <v>0</v>
      </c>
      <c r="Y279" s="110">
        <v>0</v>
      </c>
      <c r="Z279" s="110">
        <v>500000</v>
      </c>
      <c r="AA279" s="109">
        <v>0</v>
      </c>
      <c r="AB279" s="110"/>
      <c r="AC279" s="110"/>
      <c r="AD279" s="109"/>
      <c r="AE279" s="110"/>
      <c r="AF279" s="110"/>
      <c r="AG279" s="109"/>
      <c r="AH279" s="110"/>
      <c r="AI279" s="110"/>
      <c r="AJ279" s="109"/>
      <c r="AK279" s="110"/>
      <c r="AL279" s="110"/>
      <c r="AM279" s="109"/>
      <c r="AN279" s="110"/>
      <c r="AO279" s="110"/>
      <c r="AP279" s="109"/>
      <c r="AQ279" s="110"/>
      <c r="AR279" s="110"/>
      <c r="AS279" s="109"/>
      <c r="AT279" s="110"/>
      <c r="AU279" s="110"/>
      <c r="AV279" s="109" t="e">
        <v>#DIV/0!</v>
      </c>
      <c r="AW279" s="111"/>
      <c r="AX279" s="111"/>
      <c r="AY279" s="112" t="e">
        <v>#DIV/0!</v>
      </c>
      <c r="AZ279" s="111"/>
      <c r="BA279" s="111"/>
      <c r="BB279" s="112"/>
      <c r="BC279" s="92" t="e">
        <f>VLOOKUP(C279,'[1]PM SELL-OUT JUNE 202 SUMMARY'!$D$9:$H$519,4,FALSE)</f>
        <v>#N/A</v>
      </c>
      <c r="BD279" s="92" t="e">
        <f>VLOOKUP(C279,'[1]PM SELL-OUT JUNE 202 SUMMARY'!$D$9:$H$519,5,FALSE)</f>
        <v>#N/A</v>
      </c>
      <c r="BE279" s="93" t="e">
        <f t="shared" si="76"/>
        <v>#N/A</v>
      </c>
      <c r="BF279" s="113">
        <f t="shared" si="89"/>
        <v>0</v>
      </c>
      <c r="BG279" s="114">
        <f t="shared" si="90"/>
        <v>0</v>
      </c>
      <c r="BH279" s="115">
        <f t="shared" si="91"/>
        <v>0</v>
      </c>
      <c r="BI279" s="110">
        <f t="shared" si="92"/>
        <v>0</v>
      </c>
      <c r="BJ279" s="116"/>
      <c r="BK279" s="107"/>
      <c r="BL279" s="117">
        <f t="shared" si="93"/>
        <v>0</v>
      </c>
      <c r="BM279" s="118"/>
      <c r="BN279" s="119"/>
      <c r="BO279" s="120">
        <v>0</v>
      </c>
      <c r="BP279" s="121">
        <f t="shared" si="94"/>
        <v>0</v>
      </c>
      <c r="BQ279" s="122"/>
      <c r="BR279" s="123"/>
      <c r="BS279" s="124" t="e">
        <f t="shared" si="95"/>
        <v>#DIV/0!</v>
      </c>
    </row>
    <row r="280" spans="1:72" s="128" customFormat="1">
      <c r="A280" s="126" t="s">
        <v>55</v>
      </c>
      <c r="B280" s="105" t="s">
        <v>79</v>
      </c>
      <c r="C280" s="106" t="s">
        <v>313</v>
      </c>
      <c r="D280" s="110">
        <v>0</v>
      </c>
      <c r="E280" s="110">
        <v>400000</v>
      </c>
      <c r="F280" s="109"/>
      <c r="G280" s="110">
        <v>0</v>
      </c>
      <c r="H280" s="110">
        <v>500000</v>
      </c>
      <c r="I280" s="109">
        <v>0</v>
      </c>
      <c r="J280" s="110">
        <v>0</v>
      </c>
      <c r="K280" s="110">
        <v>500000</v>
      </c>
      <c r="L280" s="109">
        <v>0</v>
      </c>
      <c r="M280" s="110">
        <v>3457205</v>
      </c>
      <c r="N280" s="110">
        <v>500000</v>
      </c>
      <c r="O280" s="109">
        <v>6.9144100000000002</v>
      </c>
      <c r="P280" s="110">
        <v>53690</v>
      </c>
      <c r="Q280" s="110">
        <v>500000</v>
      </c>
      <c r="R280" s="109">
        <v>0.10738</v>
      </c>
      <c r="S280" s="110">
        <v>0</v>
      </c>
      <c r="T280" s="110">
        <v>500000</v>
      </c>
      <c r="U280" s="109">
        <v>0</v>
      </c>
      <c r="V280" s="110">
        <v>0</v>
      </c>
      <c r="W280" s="110">
        <v>500000</v>
      </c>
      <c r="X280" s="109">
        <v>0</v>
      </c>
      <c r="Y280" s="110">
        <v>0</v>
      </c>
      <c r="Z280" s="110">
        <v>500000</v>
      </c>
      <c r="AA280" s="109">
        <v>0</v>
      </c>
      <c r="AB280" s="110">
        <v>0</v>
      </c>
      <c r="AC280" s="110">
        <v>80645</v>
      </c>
      <c r="AD280" s="109"/>
      <c r="AE280" s="110"/>
      <c r="AF280" s="110"/>
      <c r="AG280" s="109"/>
      <c r="AH280" s="110"/>
      <c r="AI280" s="110"/>
      <c r="AJ280" s="109"/>
      <c r="AK280" s="110"/>
      <c r="AL280" s="110"/>
      <c r="AM280" s="109"/>
      <c r="AN280" s="110"/>
      <c r="AO280" s="110"/>
      <c r="AP280" s="109"/>
      <c r="AQ280" s="110"/>
      <c r="AR280" s="110"/>
      <c r="AS280" s="109"/>
      <c r="AT280" s="110"/>
      <c r="AU280" s="110"/>
      <c r="AV280" s="109" t="e">
        <v>#DIV/0!</v>
      </c>
      <c r="AW280" s="111"/>
      <c r="AX280" s="111"/>
      <c r="AY280" s="112" t="e">
        <v>#DIV/0!</v>
      </c>
      <c r="AZ280" s="111"/>
      <c r="BA280" s="111"/>
      <c r="BB280" s="112"/>
      <c r="BC280" s="92" t="e">
        <f>VLOOKUP(C280,'[1]PM SELL-OUT JUNE 202 SUMMARY'!$D$9:$H$519,4,FALSE)</f>
        <v>#N/A</v>
      </c>
      <c r="BD280" s="92" t="e">
        <f>VLOOKUP(C280,'[1]PM SELL-OUT JUNE 202 SUMMARY'!$D$9:$H$519,5,FALSE)</f>
        <v>#N/A</v>
      </c>
      <c r="BE280" s="93" t="e">
        <f t="shared" si="76"/>
        <v>#N/A</v>
      </c>
      <c r="BF280" s="113">
        <f t="shared" si="89"/>
        <v>0</v>
      </c>
      <c r="BG280" s="114">
        <f t="shared" si="90"/>
        <v>0</v>
      </c>
      <c r="BH280" s="115">
        <f t="shared" si="91"/>
        <v>0</v>
      </c>
      <c r="BI280" s="110">
        <f t="shared" si="92"/>
        <v>0</v>
      </c>
      <c r="BJ280" s="115"/>
      <c r="BK280" s="110"/>
      <c r="BL280" s="117">
        <f t="shared" si="93"/>
        <v>0</v>
      </c>
      <c r="BM280" s="118"/>
      <c r="BN280" s="119"/>
      <c r="BO280" s="127">
        <v>0</v>
      </c>
      <c r="BP280" s="121">
        <f t="shared" si="94"/>
        <v>0</v>
      </c>
      <c r="BQ280" s="122"/>
      <c r="BR280" s="123"/>
      <c r="BS280" s="124" t="e">
        <f t="shared" si="95"/>
        <v>#DIV/0!</v>
      </c>
    </row>
    <row r="281" spans="1:72" s="125" customFormat="1">
      <c r="A281" s="105" t="s">
        <v>55</v>
      </c>
      <c r="B281" s="105" t="s">
        <v>79</v>
      </c>
      <c r="C281" s="106" t="s">
        <v>314</v>
      </c>
      <c r="D281" s="107">
        <v>0</v>
      </c>
      <c r="E281" s="107">
        <v>400000</v>
      </c>
      <c r="F281" s="108"/>
      <c r="G281" s="107">
        <v>153875</v>
      </c>
      <c r="H281" s="107">
        <v>500000</v>
      </c>
      <c r="I281" s="108">
        <v>0.30775000000000002</v>
      </c>
      <c r="J281" s="107">
        <v>58990</v>
      </c>
      <c r="K281" s="107">
        <v>500000</v>
      </c>
      <c r="L281" s="108">
        <v>0.11798000000000002</v>
      </c>
      <c r="M281" s="107">
        <v>149870</v>
      </c>
      <c r="N281" s="107">
        <v>500000</v>
      </c>
      <c r="O281" s="109">
        <v>0.29974000000000001</v>
      </c>
      <c r="P281" s="110">
        <v>40685</v>
      </c>
      <c r="Q281" s="110">
        <v>500000</v>
      </c>
      <c r="R281" s="109">
        <v>8.1370000000000012E-2</v>
      </c>
      <c r="S281" s="110"/>
      <c r="T281" s="110"/>
      <c r="U281" s="109" t="e">
        <v>#DIV/0!</v>
      </c>
      <c r="V281" s="110"/>
      <c r="W281" s="110"/>
      <c r="X281" s="109" t="e">
        <v>#DIV/0!</v>
      </c>
      <c r="Y281" s="110"/>
      <c r="Z281" s="110"/>
      <c r="AA281" s="109" t="e">
        <v>#DIV/0!</v>
      </c>
      <c r="AB281" s="110"/>
      <c r="AC281" s="110"/>
      <c r="AD281" s="109"/>
      <c r="AE281" s="110"/>
      <c r="AF281" s="110"/>
      <c r="AG281" s="109"/>
      <c r="AH281" s="110"/>
      <c r="AI281" s="110"/>
      <c r="AJ281" s="109"/>
      <c r="AK281" s="110"/>
      <c r="AL281" s="110"/>
      <c r="AM281" s="109"/>
      <c r="AN281" s="110"/>
      <c r="AO281" s="110"/>
      <c r="AP281" s="109"/>
      <c r="AQ281" s="110"/>
      <c r="AR281" s="110"/>
      <c r="AS281" s="109"/>
      <c r="AT281" s="110"/>
      <c r="AU281" s="110"/>
      <c r="AV281" s="109" t="e">
        <v>#DIV/0!</v>
      </c>
      <c r="AW281" s="111"/>
      <c r="AX281" s="111"/>
      <c r="AY281" s="112" t="e">
        <v>#DIV/0!</v>
      </c>
      <c r="AZ281" s="111"/>
      <c r="BA281" s="111"/>
      <c r="BB281" s="112"/>
      <c r="BC281" s="92" t="e">
        <f>VLOOKUP(C281,'[1]PM SELL-OUT JUNE 202 SUMMARY'!$D$9:$H$519,4,FALSE)</f>
        <v>#N/A</v>
      </c>
      <c r="BD281" s="92" t="e">
        <f>VLOOKUP(C281,'[1]PM SELL-OUT JUNE 202 SUMMARY'!$D$9:$H$519,5,FALSE)</f>
        <v>#N/A</v>
      </c>
      <c r="BE281" s="93" t="e">
        <f t="shared" si="76"/>
        <v>#N/A</v>
      </c>
      <c r="BF281" s="113">
        <f t="shared" si="89"/>
        <v>0</v>
      </c>
      <c r="BG281" s="114">
        <f t="shared" si="90"/>
        <v>0</v>
      </c>
      <c r="BH281" s="115">
        <f t="shared" si="91"/>
        <v>0</v>
      </c>
      <c r="BI281" s="110">
        <f t="shared" si="92"/>
        <v>0</v>
      </c>
      <c r="BJ281" s="116"/>
      <c r="BK281" s="107"/>
      <c r="BL281" s="117">
        <f t="shared" si="93"/>
        <v>0</v>
      </c>
      <c r="BM281" s="118"/>
      <c r="BN281" s="119"/>
      <c r="BO281" s="120"/>
      <c r="BP281" s="121">
        <f t="shared" si="94"/>
        <v>0</v>
      </c>
      <c r="BQ281" s="122"/>
      <c r="BR281" s="123"/>
      <c r="BS281" s="124" t="e">
        <f t="shared" si="95"/>
        <v>#DIV/0!</v>
      </c>
    </row>
    <row r="282" spans="1:72" s="125" customFormat="1">
      <c r="A282" s="105" t="s">
        <v>55</v>
      </c>
      <c r="B282" s="105" t="s">
        <v>79</v>
      </c>
      <c r="C282" s="162" t="s">
        <v>315</v>
      </c>
      <c r="D282" s="107">
        <v>418455</v>
      </c>
      <c r="E282" s="107">
        <v>400000</v>
      </c>
      <c r="F282" s="108"/>
      <c r="G282" s="107">
        <v>166980</v>
      </c>
      <c r="H282" s="107">
        <v>500000</v>
      </c>
      <c r="I282" s="108">
        <v>0.33396000000000003</v>
      </c>
      <c r="J282" s="107">
        <v>574650</v>
      </c>
      <c r="K282" s="107">
        <v>500000</v>
      </c>
      <c r="L282" s="108">
        <v>1.1493</v>
      </c>
      <c r="M282" s="107">
        <v>929630</v>
      </c>
      <c r="N282" s="107">
        <v>500000</v>
      </c>
      <c r="O282" s="109">
        <v>1.8592599999999999</v>
      </c>
      <c r="P282" s="110">
        <v>517360</v>
      </c>
      <c r="Q282" s="110">
        <v>700000</v>
      </c>
      <c r="R282" s="109">
        <v>0.73908571428571435</v>
      </c>
      <c r="S282" s="110">
        <v>0</v>
      </c>
      <c r="T282" s="110">
        <v>600000</v>
      </c>
      <c r="U282" s="109">
        <v>0</v>
      </c>
      <c r="V282" s="110">
        <v>1390655</v>
      </c>
      <c r="W282" s="110">
        <v>693548</v>
      </c>
      <c r="X282" s="109">
        <v>2.0051315842594888</v>
      </c>
      <c r="Y282" s="110">
        <v>533275</v>
      </c>
      <c r="Z282" s="110">
        <v>500000</v>
      </c>
      <c r="AA282" s="109">
        <v>1.0665500000000001</v>
      </c>
      <c r="AB282" s="110">
        <v>774515</v>
      </c>
      <c r="AC282" s="110">
        <v>500000</v>
      </c>
      <c r="AD282" s="109"/>
      <c r="AE282" s="110">
        <v>32995</v>
      </c>
      <c r="AF282" s="110">
        <v>500000</v>
      </c>
      <c r="AG282" s="109">
        <v>6.5989999999999993E-2</v>
      </c>
      <c r="AH282" s="110">
        <v>911085</v>
      </c>
      <c r="AI282" s="110">
        <v>500000</v>
      </c>
      <c r="AJ282" s="109">
        <v>1.8221700000000001</v>
      </c>
      <c r="AK282" s="110">
        <v>0</v>
      </c>
      <c r="AL282" s="110">
        <v>500000</v>
      </c>
      <c r="AM282" s="109">
        <v>0</v>
      </c>
      <c r="AN282" s="110">
        <v>824875</v>
      </c>
      <c r="AO282" s="110">
        <v>550000</v>
      </c>
      <c r="AP282" s="109">
        <v>1.4997727272727273</v>
      </c>
      <c r="AQ282" s="110">
        <v>568540</v>
      </c>
      <c r="AR282" s="110">
        <v>550000</v>
      </c>
      <c r="AS282" s="109">
        <v>1.0337090909090909</v>
      </c>
      <c r="AT282" s="110">
        <v>32995</v>
      </c>
      <c r="AU282" s="110">
        <v>550000</v>
      </c>
      <c r="AV282" s="109">
        <v>5.9990909090909088E-2</v>
      </c>
      <c r="AW282" s="111">
        <v>1148175</v>
      </c>
      <c r="AX282" s="111">
        <v>550000</v>
      </c>
      <c r="AY282" s="112">
        <v>2.0875909090909093</v>
      </c>
      <c r="AZ282" s="111">
        <v>32995</v>
      </c>
      <c r="BA282" s="111">
        <v>550000</v>
      </c>
      <c r="BB282" s="112">
        <f t="shared" si="66"/>
        <v>5.9990909090909088E-2</v>
      </c>
      <c r="BC282" s="92">
        <f>VLOOKUP(C282,'[1]PM SELL-OUT JUNE 202 SUMMARY'!$D$9:$H$519,4,FALSE)</f>
        <v>528655</v>
      </c>
      <c r="BD282" s="92">
        <f>VLOOKUP(C282,'[1]PM SELL-OUT JUNE 202 SUMMARY'!$D$9:$H$519,5,FALSE)</f>
        <v>550000</v>
      </c>
      <c r="BE282" s="93">
        <f t="shared" si="76"/>
        <v>0.9611909090909091</v>
      </c>
      <c r="BF282" s="113">
        <f t="shared" si="89"/>
        <v>1214165</v>
      </c>
      <c r="BG282" s="114">
        <f t="shared" si="90"/>
        <v>404721.66666666669</v>
      </c>
      <c r="BH282" s="115">
        <f t="shared" si="91"/>
        <v>2607580</v>
      </c>
      <c r="BI282" s="110">
        <f t="shared" si="92"/>
        <v>434596.66666666669</v>
      </c>
      <c r="BJ282" s="188"/>
      <c r="BK282" s="189"/>
      <c r="BL282" s="117">
        <f t="shared" si="93"/>
        <v>1850657.4323003984</v>
      </c>
      <c r="BM282" s="118">
        <v>550000</v>
      </c>
      <c r="BN282" s="119"/>
      <c r="BO282" s="120">
        <v>1390655</v>
      </c>
      <c r="BP282" s="121">
        <f t="shared" si="94"/>
        <v>0.98151180435473051</v>
      </c>
      <c r="BQ282" s="122"/>
      <c r="BR282" s="123"/>
      <c r="BS282" s="124" t="e">
        <f t="shared" si="95"/>
        <v>#DIV/0!</v>
      </c>
    </row>
    <row r="283" spans="1:72" s="128" customFormat="1">
      <c r="A283" s="126" t="s">
        <v>55</v>
      </c>
      <c r="B283" s="105" t="s">
        <v>79</v>
      </c>
      <c r="C283" s="106" t="s">
        <v>316</v>
      </c>
      <c r="D283" s="110">
        <v>523955</v>
      </c>
      <c r="E283" s="110">
        <v>500000</v>
      </c>
      <c r="F283" s="109"/>
      <c r="G283" s="110">
        <v>78495</v>
      </c>
      <c r="H283" s="110">
        <v>900000</v>
      </c>
      <c r="I283" s="109">
        <v>8.7216666666666665E-2</v>
      </c>
      <c r="J283" s="110">
        <v>61990</v>
      </c>
      <c r="K283" s="110">
        <v>700000</v>
      </c>
      <c r="L283" s="109">
        <v>8.8557142857142876E-2</v>
      </c>
      <c r="M283" s="110">
        <v>620515</v>
      </c>
      <c r="N283" s="110">
        <v>500000</v>
      </c>
      <c r="O283" s="109">
        <v>1.2410300000000001</v>
      </c>
      <c r="P283" s="110">
        <v>19505</v>
      </c>
      <c r="Q283" s="110">
        <v>500000</v>
      </c>
      <c r="R283" s="109">
        <v>3.9010000000000003E-2</v>
      </c>
      <c r="S283" s="110">
        <v>25495</v>
      </c>
      <c r="T283" s="110">
        <v>500000</v>
      </c>
      <c r="U283" s="109">
        <v>5.0990000000000001E-2</v>
      </c>
      <c r="V283" s="110">
        <v>0</v>
      </c>
      <c r="W283" s="110">
        <v>500000</v>
      </c>
      <c r="X283" s="109">
        <v>0</v>
      </c>
      <c r="Y283" s="110"/>
      <c r="Z283" s="110"/>
      <c r="AA283" s="109" t="e">
        <v>#DIV/0!</v>
      </c>
      <c r="AB283" s="110"/>
      <c r="AC283" s="110"/>
      <c r="AD283" s="109"/>
      <c r="AE283" s="110"/>
      <c r="AF283" s="110"/>
      <c r="AG283" s="109"/>
      <c r="AH283" s="110"/>
      <c r="AI283" s="110"/>
      <c r="AJ283" s="109"/>
      <c r="AK283" s="110"/>
      <c r="AL283" s="110"/>
      <c r="AM283" s="109"/>
      <c r="AN283" s="110"/>
      <c r="AO283" s="110"/>
      <c r="AP283" s="109"/>
      <c r="AQ283" s="110"/>
      <c r="AR283" s="110"/>
      <c r="AS283" s="109"/>
      <c r="AT283" s="110"/>
      <c r="AU283" s="110"/>
      <c r="AV283" s="109" t="e">
        <v>#DIV/0!</v>
      </c>
      <c r="AW283" s="111"/>
      <c r="AX283" s="111"/>
      <c r="AY283" s="112" t="e">
        <v>#DIV/0!</v>
      </c>
      <c r="AZ283" s="111"/>
      <c r="BA283" s="111"/>
      <c r="BB283" s="112"/>
      <c r="BC283" s="92" t="e">
        <f>VLOOKUP(C283,'[1]PM SELL-OUT JUNE 202 SUMMARY'!$D$9:$H$519,4,FALSE)</f>
        <v>#N/A</v>
      </c>
      <c r="BD283" s="92" t="e">
        <f>VLOOKUP(C283,'[1]PM SELL-OUT JUNE 202 SUMMARY'!$D$9:$H$519,5,FALSE)</f>
        <v>#N/A</v>
      </c>
      <c r="BE283" s="93" t="e">
        <f t="shared" si="76"/>
        <v>#N/A</v>
      </c>
      <c r="BF283" s="113">
        <f t="shared" si="89"/>
        <v>0</v>
      </c>
      <c r="BG283" s="114">
        <f t="shared" si="90"/>
        <v>0</v>
      </c>
      <c r="BH283" s="115">
        <f t="shared" si="91"/>
        <v>0</v>
      </c>
      <c r="BI283" s="110">
        <f t="shared" si="92"/>
        <v>0</v>
      </c>
      <c r="BJ283" s="115"/>
      <c r="BK283" s="110"/>
      <c r="BL283" s="117">
        <f t="shared" si="93"/>
        <v>0</v>
      </c>
      <c r="BM283" s="118"/>
      <c r="BN283" s="119"/>
      <c r="BO283" s="127">
        <v>0</v>
      </c>
      <c r="BP283" s="121">
        <f t="shared" si="94"/>
        <v>0</v>
      </c>
      <c r="BQ283" s="122"/>
      <c r="BR283" s="123"/>
      <c r="BS283" s="124" t="e">
        <f t="shared" si="95"/>
        <v>#DIV/0!</v>
      </c>
    </row>
    <row r="284" spans="1:72" s="125" customFormat="1">
      <c r="A284" s="105" t="s">
        <v>55</v>
      </c>
      <c r="B284" s="105" t="s">
        <v>79</v>
      </c>
      <c r="C284" s="106" t="s">
        <v>317</v>
      </c>
      <c r="D284" s="107">
        <v>866955</v>
      </c>
      <c r="E284" s="107">
        <v>400000</v>
      </c>
      <c r="F284" s="108"/>
      <c r="G284" s="107">
        <v>1594505</v>
      </c>
      <c r="H284" s="107">
        <v>500000</v>
      </c>
      <c r="I284" s="108">
        <v>3.1890100000000001</v>
      </c>
      <c r="J284" s="107"/>
      <c r="K284" s="107">
        <v>500000</v>
      </c>
      <c r="L284" s="108">
        <v>0</v>
      </c>
      <c r="M284" s="107">
        <v>10495</v>
      </c>
      <c r="N284" s="107">
        <v>483332</v>
      </c>
      <c r="O284" s="109">
        <v>2.1713853003732426E-2</v>
      </c>
      <c r="P284" s="110">
        <v>0</v>
      </c>
      <c r="Q284" s="110">
        <v>500000</v>
      </c>
      <c r="R284" s="109">
        <v>0</v>
      </c>
      <c r="S284" s="110">
        <v>0</v>
      </c>
      <c r="T284" s="110">
        <v>500000</v>
      </c>
      <c r="U284" s="109">
        <v>0</v>
      </c>
      <c r="V284" s="110">
        <v>0</v>
      </c>
      <c r="W284" s="110">
        <v>500000</v>
      </c>
      <c r="X284" s="109">
        <v>0</v>
      </c>
      <c r="Y284" s="110">
        <v>0</v>
      </c>
      <c r="Z284" s="110">
        <v>500000</v>
      </c>
      <c r="AA284" s="109">
        <v>0</v>
      </c>
      <c r="AB284" s="110"/>
      <c r="AC284" s="110"/>
      <c r="AD284" s="109"/>
      <c r="AE284" s="110"/>
      <c r="AF284" s="110"/>
      <c r="AG284" s="109"/>
      <c r="AH284" s="110"/>
      <c r="AI284" s="110"/>
      <c r="AJ284" s="109"/>
      <c r="AK284" s="110"/>
      <c r="AL284" s="110"/>
      <c r="AM284" s="109"/>
      <c r="AN284" s="110"/>
      <c r="AO284" s="110"/>
      <c r="AP284" s="109"/>
      <c r="AQ284" s="110"/>
      <c r="AR284" s="110"/>
      <c r="AS284" s="109"/>
      <c r="AT284" s="110"/>
      <c r="AU284" s="110"/>
      <c r="AV284" s="109" t="e">
        <v>#DIV/0!</v>
      </c>
      <c r="AW284" s="111"/>
      <c r="AX284" s="111"/>
      <c r="AY284" s="112" t="e">
        <v>#DIV/0!</v>
      </c>
      <c r="AZ284" s="111"/>
      <c r="BA284" s="111"/>
      <c r="BB284" s="112"/>
      <c r="BC284" s="92" t="e">
        <f>VLOOKUP(C284,'[1]PM SELL-OUT JUNE 202 SUMMARY'!$D$9:$H$519,4,FALSE)</f>
        <v>#N/A</v>
      </c>
      <c r="BD284" s="92" t="e">
        <f>VLOOKUP(C284,'[1]PM SELL-OUT JUNE 202 SUMMARY'!$D$9:$H$519,5,FALSE)</f>
        <v>#N/A</v>
      </c>
      <c r="BE284" s="93" t="e">
        <f t="shared" si="76"/>
        <v>#N/A</v>
      </c>
      <c r="BF284" s="113">
        <f t="shared" si="89"/>
        <v>0</v>
      </c>
      <c r="BG284" s="114">
        <f t="shared" si="90"/>
        <v>0</v>
      </c>
      <c r="BH284" s="115">
        <f t="shared" si="91"/>
        <v>0</v>
      </c>
      <c r="BI284" s="110">
        <f t="shared" si="92"/>
        <v>0</v>
      </c>
      <c r="BJ284" s="116"/>
      <c r="BK284" s="107"/>
      <c r="BL284" s="117">
        <f t="shared" si="93"/>
        <v>0</v>
      </c>
      <c r="BM284" s="118"/>
      <c r="BN284" s="119"/>
      <c r="BO284" s="120">
        <v>0</v>
      </c>
      <c r="BP284" s="121">
        <f t="shared" si="94"/>
        <v>0</v>
      </c>
      <c r="BQ284" s="122"/>
      <c r="BR284" s="123"/>
      <c r="BS284" s="124" t="e">
        <f t="shared" si="95"/>
        <v>#DIV/0!</v>
      </c>
    </row>
    <row r="285" spans="1:72" s="125" customFormat="1">
      <c r="A285" s="105" t="s">
        <v>55</v>
      </c>
      <c r="B285" s="105" t="s">
        <v>79</v>
      </c>
      <c r="C285" s="106" t="s">
        <v>318</v>
      </c>
      <c r="D285" s="107">
        <v>372450</v>
      </c>
      <c r="E285" s="107">
        <v>400000</v>
      </c>
      <c r="F285" s="108"/>
      <c r="G285" s="107">
        <v>79980</v>
      </c>
      <c r="H285" s="107">
        <v>500000</v>
      </c>
      <c r="I285" s="108">
        <v>0.15996000000000002</v>
      </c>
      <c r="J285" s="107">
        <v>612110</v>
      </c>
      <c r="K285" s="107">
        <v>500000</v>
      </c>
      <c r="L285" s="108">
        <v>1.2242200000000001</v>
      </c>
      <c r="M285" s="107">
        <v>446440</v>
      </c>
      <c r="N285" s="107">
        <v>500000</v>
      </c>
      <c r="O285" s="109">
        <v>0.89288000000000012</v>
      </c>
      <c r="P285" s="110">
        <v>826225</v>
      </c>
      <c r="Q285" s="110">
        <v>500000</v>
      </c>
      <c r="R285" s="109">
        <v>1.65245</v>
      </c>
      <c r="S285" s="110">
        <v>0</v>
      </c>
      <c r="T285" s="110">
        <v>500000</v>
      </c>
      <c r="U285" s="109">
        <v>0</v>
      </c>
      <c r="V285" s="110">
        <v>0</v>
      </c>
      <c r="W285" s="110">
        <v>500000</v>
      </c>
      <c r="X285" s="109">
        <v>0</v>
      </c>
      <c r="Y285" s="110">
        <v>0</v>
      </c>
      <c r="Z285" s="110">
        <v>500000</v>
      </c>
      <c r="AA285" s="109">
        <v>0</v>
      </c>
      <c r="AB285" s="110"/>
      <c r="AC285" s="110">
        <v>500000</v>
      </c>
      <c r="AD285" s="109"/>
      <c r="AE285" s="110">
        <v>0</v>
      </c>
      <c r="AF285" s="110">
        <v>500000</v>
      </c>
      <c r="AG285" s="109">
        <v>0</v>
      </c>
      <c r="AH285" s="110">
        <v>175580</v>
      </c>
      <c r="AI285" s="110">
        <v>500000</v>
      </c>
      <c r="AJ285" s="109">
        <v>0.35116000000000008</v>
      </c>
      <c r="AK285" s="110">
        <v>0</v>
      </c>
      <c r="AL285" s="110">
        <v>500000</v>
      </c>
      <c r="AM285" s="109">
        <v>0</v>
      </c>
      <c r="AN285" s="110">
        <v>331465</v>
      </c>
      <c r="AO285" s="110">
        <v>550000</v>
      </c>
      <c r="AP285" s="109">
        <v>0.6026636363636364</v>
      </c>
      <c r="AQ285" s="110">
        <v>32995</v>
      </c>
      <c r="AR285" s="110">
        <v>550000</v>
      </c>
      <c r="AS285" s="109">
        <v>5.9990909090909088E-2</v>
      </c>
      <c r="AT285" s="110">
        <v>0</v>
      </c>
      <c r="AU285" s="110">
        <v>550000</v>
      </c>
      <c r="AV285" s="109">
        <v>0</v>
      </c>
      <c r="AW285" s="111">
        <v>20495</v>
      </c>
      <c r="AX285" s="111">
        <v>274999</v>
      </c>
      <c r="AY285" s="112">
        <v>7.4527543736522678E-2</v>
      </c>
      <c r="AZ285" s="111"/>
      <c r="BA285" s="111"/>
      <c r="BB285" s="112"/>
      <c r="BC285" s="92" t="e">
        <f>VLOOKUP(C285,'[1]PM SELL-OUT JUNE 202 SUMMARY'!$D$9:$H$519,4,FALSE)</f>
        <v>#N/A</v>
      </c>
      <c r="BD285" s="92" t="e">
        <f>VLOOKUP(C285,'[1]PM SELL-OUT JUNE 202 SUMMARY'!$D$9:$H$519,5,FALSE)</f>
        <v>#N/A</v>
      </c>
      <c r="BE285" s="93" t="e">
        <f t="shared" si="76"/>
        <v>#N/A</v>
      </c>
      <c r="BF285" s="113">
        <f t="shared" si="89"/>
        <v>20495</v>
      </c>
      <c r="BG285" s="114">
        <f t="shared" si="90"/>
        <v>6831.666666666667</v>
      </c>
      <c r="BH285" s="115">
        <f t="shared" si="91"/>
        <v>384955</v>
      </c>
      <c r="BI285" s="110">
        <f t="shared" si="92"/>
        <v>64159.166666666664</v>
      </c>
      <c r="BJ285" s="116"/>
      <c r="BK285" s="107"/>
      <c r="BL285" s="117">
        <f t="shared" si="93"/>
        <v>0</v>
      </c>
      <c r="BM285" s="118"/>
      <c r="BN285" s="119"/>
      <c r="BO285" s="120">
        <v>0</v>
      </c>
      <c r="BP285" s="121">
        <f t="shared" si="94"/>
        <v>0</v>
      </c>
      <c r="BQ285" s="122"/>
      <c r="BR285" s="123"/>
      <c r="BS285" s="124" t="e">
        <f t="shared" si="95"/>
        <v>#DIV/0!</v>
      </c>
    </row>
    <row r="286" spans="1:72" s="125" customFormat="1">
      <c r="A286" s="105" t="s">
        <v>55</v>
      </c>
      <c r="B286" s="105" t="s">
        <v>79</v>
      </c>
      <c r="C286" s="106" t="s">
        <v>319</v>
      </c>
      <c r="D286" s="107">
        <v>0</v>
      </c>
      <c r="E286" s="107">
        <v>400000</v>
      </c>
      <c r="F286" s="108"/>
      <c r="G286" s="107">
        <v>70990</v>
      </c>
      <c r="H286" s="107">
        <v>500000</v>
      </c>
      <c r="I286" s="108">
        <v>0.14198000000000002</v>
      </c>
      <c r="J286" s="107">
        <v>32495</v>
      </c>
      <c r="K286" s="107">
        <v>500000</v>
      </c>
      <c r="L286" s="108">
        <v>6.4990000000000006E-2</v>
      </c>
      <c r="M286" s="107">
        <v>354255</v>
      </c>
      <c r="N286" s="107">
        <v>500000</v>
      </c>
      <c r="O286" s="109">
        <v>0.70851000000000008</v>
      </c>
      <c r="P286" s="110"/>
      <c r="Q286" s="110"/>
      <c r="R286" s="109" t="e">
        <v>#DIV/0!</v>
      </c>
      <c r="S286" s="110"/>
      <c r="T286" s="110"/>
      <c r="U286" s="109" t="e">
        <v>#DIV/0!</v>
      </c>
      <c r="V286" s="110"/>
      <c r="W286" s="110"/>
      <c r="X286" s="109" t="e">
        <v>#DIV/0!</v>
      </c>
      <c r="Y286" s="110"/>
      <c r="Z286" s="110"/>
      <c r="AA286" s="109" t="e">
        <v>#DIV/0!</v>
      </c>
      <c r="AB286" s="110"/>
      <c r="AC286" s="110"/>
      <c r="AD286" s="109"/>
      <c r="AE286" s="110"/>
      <c r="AF286" s="110"/>
      <c r="AG286" s="109"/>
      <c r="AH286" s="110"/>
      <c r="AI286" s="110"/>
      <c r="AJ286" s="109"/>
      <c r="AK286" s="110"/>
      <c r="AL286" s="110"/>
      <c r="AM286" s="109"/>
      <c r="AN286" s="110"/>
      <c r="AO286" s="110"/>
      <c r="AP286" s="109"/>
      <c r="AQ286" s="110"/>
      <c r="AR286" s="110"/>
      <c r="AS286" s="109"/>
      <c r="AT286" s="110"/>
      <c r="AU286" s="110"/>
      <c r="AV286" s="109" t="e">
        <v>#DIV/0!</v>
      </c>
      <c r="AW286" s="111"/>
      <c r="AX286" s="111"/>
      <c r="AY286" s="112" t="e">
        <v>#DIV/0!</v>
      </c>
      <c r="AZ286" s="111"/>
      <c r="BA286" s="111"/>
      <c r="BB286" s="112"/>
      <c r="BC286" s="92" t="e">
        <f>VLOOKUP(C286,'[1]PM SELL-OUT JUNE 202 SUMMARY'!$D$9:$H$519,4,FALSE)</f>
        <v>#N/A</v>
      </c>
      <c r="BD286" s="92" t="e">
        <f>VLOOKUP(C286,'[1]PM SELL-OUT JUNE 202 SUMMARY'!$D$9:$H$519,5,FALSE)</f>
        <v>#N/A</v>
      </c>
      <c r="BE286" s="93" t="e">
        <f t="shared" si="76"/>
        <v>#N/A</v>
      </c>
      <c r="BF286" s="113">
        <f t="shared" si="89"/>
        <v>0</v>
      </c>
      <c r="BG286" s="114">
        <f t="shared" si="90"/>
        <v>0</v>
      </c>
      <c r="BH286" s="115">
        <f t="shared" si="91"/>
        <v>0</v>
      </c>
      <c r="BI286" s="110">
        <f t="shared" si="92"/>
        <v>0</v>
      </c>
      <c r="BJ286" s="188"/>
      <c r="BK286" s="189"/>
      <c r="BL286" s="117">
        <f t="shared" si="93"/>
        <v>0</v>
      </c>
      <c r="BM286" s="118"/>
      <c r="BN286" s="119"/>
      <c r="BO286" s="120"/>
      <c r="BP286" s="121">
        <f t="shared" si="94"/>
        <v>0</v>
      </c>
      <c r="BQ286" s="122"/>
      <c r="BR286" s="123"/>
      <c r="BS286" s="124" t="e">
        <f t="shared" si="95"/>
        <v>#DIV/0!</v>
      </c>
    </row>
    <row r="287" spans="1:72" s="128" customFormat="1">
      <c r="A287" s="126"/>
      <c r="B287" s="105"/>
      <c r="C287" s="162"/>
      <c r="D287" s="110"/>
      <c r="E287" s="110"/>
      <c r="F287" s="109"/>
      <c r="G287" s="110"/>
      <c r="H287" s="110"/>
      <c r="I287" s="109"/>
      <c r="J287" s="107">
        <v>1885175</v>
      </c>
      <c r="K287" s="110"/>
      <c r="L287" s="109"/>
      <c r="M287" s="151">
        <v>6040595</v>
      </c>
      <c r="N287" s="151">
        <v>4483332</v>
      </c>
      <c r="O287" s="109"/>
      <c r="P287" s="107">
        <v>2656955</v>
      </c>
      <c r="Q287" s="107">
        <v>4200000</v>
      </c>
      <c r="R287" s="108">
        <v>0.63260833333333333</v>
      </c>
      <c r="S287" s="107">
        <v>1241955</v>
      </c>
      <c r="T287" s="107">
        <v>3600000</v>
      </c>
      <c r="U287" s="166"/>
      <c r="V287" s="107">
        <v>1416850</v>
      </c>
      <c r="W287" s="107">
        <v>3693548</v>
      </c>
      <c r="X287" s="108">
        <v>0.38360135024642972</v>
      </c>
      <c r="Y287" s="107">
        <v>533275</v>
      </c>
      <c r="Z287" s="107">
        <v>3000000</v>
      </c>
      <c r="AA287" s="109">
        <v>0.17775833333333332</v>
      </c>
      <c r="AB287" s="107">
        <v>774515</v>
      </c>
      <c r="AC287" s="107">
        <v>1080645</v>
      </c>
      <c r="AD287" s="109"/>
      <c r="AE287" s="107">
        <v>32995</v>
      </c>
      <c r="AF287" s="107">
        <v>1000000</v>
      </c>
      <c r="AG287" s="109">
        <v>3.2994999999999997E-2</v>
      </c>
      <c r="AH287" s="107">
        <v>1086665</v>
      </c>
      <c r="AI287" s="107">
        <v>1000000</v>
      </c>
      <c r="AJ287" s="109">
        <v>1.086665</v>
      </c>
      <c r="AK287" s="110"/>
      <c r="AL287" s="110"/>
      <c r="AM287" s="109"/>
      <c r="AN287" s="107">
        <v>1156340</v>
      </c>
      <c r="AO287" s="107">
        <v>1100000</v>
      </c>
      <c r="AP287" s="109">
        <v>1.0512181818181818</v>
      </c>
      <c r="AQ287" s="151">
        <v>601535</v>
      </c>
      <c r="AR287" s="151">
        <v>1100000</v>
      </c>
      <c r="AS287" s="180">
        <v>0.54684999999999995</v>
      </c>
      <c r="AT287" s="110"/>
      <c r="AU287" s="110"/>
      <c r="AV287" s="109" t="e">
        <v>#DIV/0!</v>
      </c>
      <c r="AW287" s="152">
        <v>1168670</v>
      </c>
      <c r="AX287" s="152">
        <v>824999</v>
      </c>
      <c r="AY287" s="112">
        <v>1.4165714140259564</v>
      </c>
      <c r="AZ287" s="152">
        <v>32995</v>
      </c>
      <c r="BA287" s="152">
        <v>550000</v>
      </c>
      <c r="BB287" s="153">
        <f>AZ287/BA287</f>
        <v>5.9990909090909088E-2</v>
      </c>
      <c r="BC287" s="92" t="e">
        <f>VLOOKUP(C287,'[1]PM SELL-OUT JUNE 202 SUMMARY'!$D$9:$H$519,4,FALSE)</f>
        <v>#N/A</v>
      </c>
      <c r="BD287" s="92" t="e">
        <f>VLOOKUP(C287,'[1]PM SELL-OUT JUNE 202 SUMMARY'!$D$9:$H$519,5,FALSE)</f>
        <v>#N/A</v>
      </c>
      <c r="BE287" s="93" t="e">
        <f t="shared" si="76"/>
        <v>#N/A</v>
      </c>
      <c r="BF287" s="151">
        <f>SUM(BF282:BF285)</f>
        <v>1234660</v>
      </c>
      <c r="BG287" s="151">
        <f>SUM(BG282:BG285)</f>
        <v>411553.33333333337</v>
      </c>
      <c r="BH287" s="107">
        <f>SUM(BH277:BH286)</f>
        <v>2992535</v>
      </c>
      <c r="BI287" s="107">
        <f>SUM(BI277:BI286)</f>
        <v>498755.83333333337</v>
      </c>
      <c r="BJ287" s="169">
        <v>1444840.7999999998</v>
      </c>
      <c r="BK287" s="155">
        <f>BJ287*130.5%</f>
        <v>1885517.2439999997</v>
      </c>
      <c r="BL287" s="107">
        <f>SUM(BL277:BL286)</f>
        <v>1885517.2439999995</v>
      </c>
      <c r="BM287" s="118"/>
      <c r="BN287" s="119">
        <f>SUM(BM276:BM286)</f>
        <v>550000</v>
      </c>
      <c r="BO287" s="107">
        <f>SUM(BO277:BO286)</f>
        <v>1416850</v>
      </c>
      <c r="BP287" s="108">
        <f>SUM(BP277:BP286)</f>
        <v>1</v>
      </c>
      <c r="BQ287" s="107"/>
      <c r="BR287" s="107"/>
      <c r="BS287" s="124" t="e">
        <f t="shared" si="95"/>
        <v>#DIV/0!</v>
      </c>
    </row>
    <row r="288" spans="1:72" s="128" customFormat="1">
      <c r="A288" s="126"/>
      <c r="B288" s="105"/>
      <c r="C288" s="162"/>
      <c r="D288" s="110"/>
      <c r="E288" s="110"/>
      <c r="F288" s="109"/>
      <c r="G288" s="110"/>
      <c r="H288" s="110"/>
      <c r="I288" s="109"/>
      <c r="J288" s="110"/>
      <c r="K288" s="110"/>
      <c r="L288" s="109"/>
      <c r="M288" s="110"/>
      <c r="N288" s="110"/>
      <c r="O288" s="109"/>
      <c r="P288" s="110"/>
      <c r="Q288" s="110"/>
      <c r="R288" s="109"/>
      <c r="S288" s="110"/>
      <c r="T288" s="110"/>
      <c r="U288" s="109"/>
      <c r="V288" s="110"/>
      <c r="W288" s="110"/>
      <c r="X288" s="109"/>
      <c r="Y288" s="110"/>
      <c r="Z288" s="110"/>
      <c r="AA288" s="109"/>
      <c r="AB288" s="110"/>
      <c r="AC288" s="110"/>
      <c r="AD288" s="109"/>
      <c r="AE288" s="110"/>
      <c r="AF288" s="110"/>
      <c r="AG288" s="109"/>
      <c r="AH288" s="110"/>
      <c r="AI288" s="110"/>
      <c r="AJ288" s="109"/>
      <c r="AK288" s="110"/>
      <c r="AL288" s="110"/>
      <c r="AM288" s="109"/>
      <c r="AN288" s="110"/>
      <c r="AO288" s="110"/>
      <c r="AP288" s="109"/>
      <c r="AQ288" s="110"/>
      <c r="AR288" s="110"/>
      <c r="AS288" s="109"/>
      <c r="AT288" s="110"/>
      <c r="AU288" s="110"/>
      <c r="AV288" s="109" t="e">
        <v>#DIV/0!</v>
      </c>
      <c r="AW288" s="111"/>
      <c r="AX288" s="111"/>
      <c r="AY288" s="112" t="e">
        <v>#DIV/0!</v>
      </c>
      <c r="AZ288" s="111"/>
      <c r="BA288" s="111"/>
      <c r="BB288" s="112"/>
      <c r="BC288" s="92" t="e">
        <f>VLOOKUP(C288,'[1]PM SELL-OUT JUNE 202 SUMMARY'!$D$9:$H$519,4,FALSE)</f>
        <v>#N/A</v>
      </c>
      <c r="BD288" s="92" t="e">
        <f>VLOOKUP(C288,'[1]PM SELL-OUT JUNE 202 SUMMARY'!$D$9:$H$519,5,FALSE)</f>
        <v>#N/A</v>
      </c>
      <c r="BE288" s="93" t="e">
        <f t="shared" si="76"/>
        <v>#N/A</v>
      </c>
      <c r="BF288" s="113"/>
      <c r="BG288" s="114"/>
      <c r="BH288" s="115"/>
      <c r="BI288" s="107"/>
      <c r="BJ288" s="115"/>
      <c r="BK288" s="110"/>
      <c r="BL288" s="117"/>
      <c r="BM288" s="118"/>
      <c r="BN288" s="119"/>
      <c r="BO288" s="127"/>
      <c r="BP288" s="121"/>
      <c r="BQ288" s="159"/>
      <c r="BR288" s="181"/>
      <c r="BS288" s="124"/>
    </row>
    <row r="289" spans="1:72" s="128" customFormat="1">
      <c r="A289" s="126"/>
      <c r="B289" s="105"/>
      <c r="C289" s="162"/>
      <c r="D289" s="110"/>
      <c r="E289" s="110"/>
      <c r="F289" s="109"/>
      <c r="G289" s="110"/>
      <c r="H289" s="110"/>
      <c r="I289" s="109"/>
      <c r="J289" s="110"/>
      <c r="K289" s="110"/>
      <c r="L289" s="109"/>
      <c r="M289" s="110"/>
      <c r="N289" s="110"/>
      <c r="O289" s="109"/>
      <c r="P289" s="110"/>
      <c r="Q289" s="110"/>
      <c r="R289" s="109"/>
      <c r="S289" s="110"/>
      <c r="T289" s="110"/>
      <c r="U289" s="109"/>
      <c r="V289" s="110"/>
      <c r="W289" s="110"/>
      <c r="X289" s="109"/>
      <c r="Y289" s="110"/>
      <c r="Z289" s="110"/>
      <c r="AA289" s="109"/>
      <c r="AB289" s="110"/>
      <c r="AC289" s="110"/>
      <c r="AD289" s="109"/>
      <c r="AE289" s="110"/>
      <c r="AF289" s="110"/>
      <c r="AG289" s="109"/>
      <c r="AH289" s="110"/>
      <c r="AI289" s="110"/>
      <c r="AJ289" s="109"/>
      <c r="AK289" s="110"/>
      <c r="AL289" s="110"/>
      <c r="AM289" s="109"/>
      <c r="AN289" s="110"/>
      <c r="AO289" s="110"/>
      <c r="AP289" s="109"/>
      <c r="AQ289" s="110"/>
      <c r="AR289" s="110"/>
      <c r="AS289" s="109"/>
      <c r="AT289" s="110"/>
      <c r="AU289" s="110"/>
      <c r="AV289" s="109" t="e">
        <v>#DIV/0!</v>
      </c>
      <c r="AW289" s="111"/>
      <c r="AX289" s="111"/>
      <c r="AY289" s="112" t="e">
        <v>#DIV/0!</v>
      </c>
      <c r="AZ289" s="111"/>
      <c r="BA289" s="111"/>
      <c r="BB289" s="112"/>
      <c r="BC289" s="92" t="e">
        <f>VLOOKUP(C289,'[1]PM SELL-OUT JUNE 202 SUMMARY'!$D$9:$H$519,4,FALSE)</f>
        <v>#N/A</v>
      </c>
      <c r="BD289" s="92" t="e">
        <f>VLOOKUP(C289,'[1]PM SELL-OUT JUNE 202 SUMMARY'!$D$9:$H$519,5,FALSE)</f>
        <v>#N/A</v>
      </c>
      <c r="BE289" s="93" t="e">
        <f t="shared" si="76"/>
        <v>#N/A</v>
      </c>
      <c r="BF289" s="113"/>
      <c r="BG289" s="114"/>
      <c r="BH289" s="115"/>
      <c r="BI289" s="107"/>
      <c r="BJ289" s="115"/>
      <c r="BK289" s="110"/>
      <c r="BL289" s="117"/>
      <c r="BM289" s="118"/>
      <c r="BN289" s="119"/>
      <c r="BO289" s="127"/>
      <c r="BP289" s="121"/>
      <c r="BQ289" s="159"/>
      <c r="BR289" s="181"/>
      <c r="BS289" s="124"/>
    </row>
    <row r="290" spans="1:72" s="128" customFormat="1">
      <c r="A290" s="126" t="s">
        <v>91</v>
      </c>
      <c r="B290" s="105" t="s">
        <v>191</v>
      </c>
      <c r="C290" s="106" t="s">
        <v>320</v>
      </c>
      <c r="D290" s="110">
        <v>1024545</v>
      </c>
      <c r="E290" s="110">
        <v>1000000</v>
      </c>
      <c r="F290" s="109"/>
      <c r="G290" s="110">
        <v>1002465</v>
      </c>
      <c r="H290" s="110">
        <v>1000000</v>
      </c>
      <c r="I290" s="109">
        <v>1.0024649999999999</v>
      </c>
      <c r="J290" s="110">
        <v>1483945</v>
      </c>
      <c r="K290" s="110">
        <v>1000000</v>
      </c>
      <c r="L290" s="109">
        <v>1.4839450000000001</v>
      </c>
      <c r="M290" s="110">
        <v>4431500</v>
      </c>
      <c r="N290" s="110">
        <v>1100000</v>
      </c>
      <c r="O290" s="109">
        <v>4.0286363636363633</v>
      </c>
      <c r="P290" s="110">
        <v>998850</v>
      </c>
      <c r="Q290" s="110">
        <v>858064</v>
      </c>
      <c r="R290" s="109">
        <v>1.164074008465569</v>
      </c>
      <c r="S290" s="110"/>
      <c r="T290" s="110"/>
      <c r="U290" s="109"/>
      <c r="V290" s="110">
        <v>719605</v>
      </c>
      <c r="W290" s="110">
        <v>354838</v>
      </c>
      <c r="X290" s="109">
        <v>2.0279817832362936</v>
      </c>
      <c r="Y290" s="110">
        <v>2033005</v>
      </c>
      <c r="Z290" s="110">
        <v>700000</v>
      </c>
      <c r="AA290" s="109">
        <v>2.904292857142857</v>
      </c>
      <c r="AB290" s="110">
        <v>3067425</v>
      </c>
      <c r="AC290" s="110">
        <v>850000</v>
      </c>
      <c r="AD290" s="109"/>
      <c r="AE290" s="110">
        <v>1600860</v>
      </c>
      <c r="AF290" s="110">
        <v>1350000</v>
      </c>
      <c r="AG290" s="109">
        <v>1.1858222222222223</v>
      </c>
      <c r="AH290" s="110">
        <v>1652240</v>
      </c>
      <c r="AI290" s="110">
        <v>1500000</v>
      </c>
      <c r="AJ290" s="109">
        <v>1.1014933333333334</v>
      </c>
      <c r="AK290" s="110">
        <v>562095</v>
      </c>
      <c r="AL290" s="110">
        <v>1750000</v>
      </c>
      <c r="AM290" s="109">
        <v>0.32119714285714285</v>
      </c>
      <c r="AN290" s="110">
        <v>795195</v>
      </c>
      <c r="AO290" s="110">
        <v>1750000</v>
      </c>
      <c r="AP290" s="109">
        <v>0.45439714285714283</v>
      </c>
      <c r="AQ290" s="110">
        <v>907465</v>
      </c>
      <c r="AR290" s="110">
        <v>1500000</v>
      </c>
      <c r="AS290" s="109">
        <v>0.60497666666666672</v>
      </c>
      <c r="AT290" s="110">
        <v>3474035</v>
      </c>
      <c r="AU290" s="110">
        <v>1200000</v>
      </c>
      <c r="AV290" s="109">
        <v>2.8950291666666668</v>
      </c>
      <c r="AW290" s="111">
        <v>1784935</v>
      </c>
      <c r="AX290" s="111">
        <v>1900000</v>
      </c>
      <c r="AY290" s="112">
        <v>0.93943947368421055</v>
      </c>
      <c r="AZ290" s="111">
        <v>2010855</v>
      </c>
      <c r="BA290" s="111">
        <v>2000000</v>
      </c>
      <c r="BB290" s="112">
        <f t="shared" si="66"/>
        <v>1.0054274999999999</v>
      </c>
      <c r="BC290" s="92">
        <f>VLOOKUP(C290,'[1]PM SELL-OUT JUNE 202 SUMMARY'!$D$9:$H$519,4,FALSE)</f>
        <v>1831825</v>
      </c>
      <c r="BD290" s="92">
        <f>VLOOKUP(C290,'[1]PM SELL-OUT JUNE 202 SUMMARY'!$D$9:$H$519,5,FALSE)</f>
        <v>1800000</v>
      </c>
      <c r="BE290" s="93">
        <f t="shared" si="76"/>
        <v>1.0176805555555555</v>
      </c>
      <c r="BF290" s="113">
        <f t="shared" ref="BF290" si="96">AW290+AT290+AZ290</f>
        <v>7269825</v>
      </c>
      <c r="BG290" s="114">
        <f t="shared" ref="BG290" si="97">BF290/3</f>
        <v>2423275</v>
      </c>
      <c r="BH290" s="115">
        <f t="shared" ref="BH290" si="98">SUM(AQ290+AT290+AW290+AZ290+AK290+AN290)</f>
        <v>9534580</v>
      </c>
      <c r="BI290" s="110">
        <f t="shared" ref="BI290" si="99">BH290/6</f>
        <v>1589096.6666666667</v>
      </c>
      <c r="BJ290" s="169">
        <v>1213801.5</v>
      </c>
      <c r="BK290" s="155">
        <f>BJ290*128%</f>
        <v>1553665.92</v>
      </c>
      <c r="BL290" s="117">
        <f>BK290*BP290</f>
        <v>1553665.92</v>
      </c>
      <c r="BM290" s="118">
        <v>1700000</v>
      </c>
      <c r="BN290" s="119"/>
      <c r="BO290" s="127">
        <v>719605</v>
      </c>
      <c r="BP290" s="121">
        <v>1</v>
      </c>
      <c r="BQ290" s="159"/>
      <c r="BR290" s="181"/>
      <c r="BS290" s="124" t="e">
        <f t="shared" ref="BS290" si="100">BQ290/BR290</f>
        <v>#DIV/0!</v>
      </c>
    </row>
    <row r="291" spans="1:72" s="128" customFormat="1">
      <c r="A291" s="126"/>
      <c r="B291" s="105"/>
      <c r="C291" s="106"/>
      <c r="D291" s="110"/>
      <c r="E291" s="110"/>
      <c r="F291" s="109"/>
      <c r="G291" s="110"/>
      <c r="H291" s="110"/>
      <c r="I291" s="109"/>
      <c r="J291" s="110"/>
      <c r="K291" s="110"/>
      <c r="L291" s="109"/>
      <c r="M291" s="110"/>
      <c r="N291" s="110"/>
      <c r="O291" s="109"/>
      <c r="P291" s="110"/>
      <c r="Q291" s="110"/>
      <c r="R291" s="109"/>
      <c r="S291" s="110"/>
      <c r="T291" s="110"/>
      <c r="U291" s="109"/>
      <c r="V291" s="110"/>
      <c r="W291" s="110"/>
      <c r="X291" s="109"/>
      <c r="Y291" s="110"/>
      <c r="Z291" s="110"/>
      <c r="AA291" s="109"/>
      <c r="AB291" s="110"/>
      <c r="AC291" s="110"/>
      <c r="AD291" s="109"/>
      <c r="AE291" s="110"/>
      <c r="AF291" s="110"/>
      <c r="AG291" s="109"/>
      <c r="AH291" s="110"/>
      <c r="AI291" s="110"/>
      <c r="AJ291" s="109"/>
      <c r="AK291" s="110"/>
      <c r="AL291" s="110"/>
      <c r="AM291" s="109"/>
      <c r="AN291" s="107"/>
      <c r="AO291" s="107"/>
      <c r="AP291" s="108"/>
      <c r="AQ291" s="107"/>
      <c r="AR291" s="107"/>
      <c r="AS291" s="108"/>
      <c r="AT291" s="110"/>
      <c r="AU291" s="110"/>
      <c r="AV291" s="109" t="e">
        <v>#DIV/0!</v>
      </c>
      <c r="AW291" s="111"/>
      <c r="AX291" s="111"/>
      <c r="AY291" s="112" t="e">
        <v>#DIV/0!</v>
      </c>
      <c r="AZ291" s="152">
        <v>2010855</v>
      </c>
      <c r="BA291" s="152">
        <v>2000000</v>
      </c>
      <c r="BB291" s="153">
        <f t="shared" si="66"/>
        <v>1.0054274999999999</v>
      </c>
      <c r="BC291" s="92" t="e">
        <f>VLOOKUP(C291,'[1]PM SELL-OUT JUNE 202 SUMMARY'!$D$9:$H$519,4,FALSE)</f>
        <v>#N/A</v>
      </c>
      <c r="BD291" s="92" t="e">
        <f>VLOOKUP(C291,'[1]PM SELL-OUT JUNE 202 SUMMARY'!$D$9:$H$519,5,FALSE)</f>
        <v>#N/A</v>
      </c>
      <c r="BE291" s="93" t="e">
        <f t="shared" si="76"/>
        <v>#N/A</v>
      </c>
      <c r="BF291" s="151">
        <f>SUM(BF290)</f>
        <v>7269825</v>
      </c>
      <c r="BG291" s="151">
        <f>SUM(BG290)</f>
        <v>2423275</v>
      </c>
      <c r="BH291" s="107">
        <f>SUM(BH290)</f>
        <v>9534580</v>
      </c>
      <c r="BI291" s="107">
        <f>SUM(BI290)</f>
        <v>1589096.6666666667</v>
      </c>
      <c r="BJ291" s="115"/>
      <c r="BK291" s="110"/>
      <c r="BL291" s="117"/>
      <c r="BM291" s="118"/>
      <c r="BN291" s="119">
        <f>SUM(BM290)</f>
        <v>1700000</v>
      </c>
      <c r="BO291" s="127"/>
      <c r="BP291" s="108">
        <v>1</v>
      </c>
      <c r="BQ291" s="159"/>
      <c r="BR291" s="181"/>
      <c r="BS291" s="124"/>
    </row>
    <row r="292" spans="1:72" s="128" customFormat="1">
      <c r="A292" s="126"/>
      <c r="B292" s="105"/>
      <c r="C292" s="106"/>
      <c r="D292" s="110"/>
      <c r="E292" s="110"/>
      <c r="F292" s="109"/>
      <c r="G292" s="110"/>
      <c r="H292" s="110"/>
      <c r="I292" s="109"/>
      <c r="J292" s="110"/>
      <c r="K292" s="110"/>
      <c r="L292" s="109"/>
      <c r="M292" s="110"/>
      <c r="N292" s="110"/>
      <c r="O292" s="109"/>
      <c r="P292" s="110"/>
      <c r="Q292" s="110"/>
      <c r="R292" s="109"/>
      <c r="S292" s="110"/>
      <c r="T292" s="110"/>
      <c r="U292" s="109"/>
      <c r="V292" s="110"/>
      <c r="W292" s="110"/>
      <c r="X292" s="109"/>
      <c r="Y292" s="110"/>
      <c r="Z292" s="110"/>
      <c r="AA292" s="109"/>
      <c r="AB292" s="110"/>
      <c r="AC292" s="110"/>
      <c r="AD292" s="109"/>
      <c r="AE292" s="110"/>
      <c r="AF292" s="110"/>
      <c r="AG292" s="109"/>
      <c r="AH292" s="110"/>
      <c r="AI292" s="110"/>
      <c r="AJ292" s="109"/>
      <c r="AK292" s="110"/>
      <c r="AL292" s="110"/>
      <c r="AM292" s="109"/>
      <c r="AN292" s="110"/>
      <c r="AO292" s="110"/>
      <c r="AP292" s="109"/>
      <c r="AQ292" s="110"/>
      <c r="AR292" s="110"/>
      <c r="AS292" s="109"/>
      <c r="AT292" s="110"/>
      <c r="AU292" s="110"/>
      <c r="AV292" s="109" t="e">
        <v>#DIV/0!</v>
      </c>
      <c r="AW292" s="111"/>
      <c r="AX292" s="111"/>
      <c r="AY292" s="112" t="e">
        <v>#DIV/0!</v>
      </c>
      <c r="AZ292" s="111"/>
      <c r="BA292" s="111"/>
      <c r="BB292" s="112"/>
      <c r="BC292" s="92" t="e">
        <f>VLOOKUP(C292,'[1]PM SELL-OUT JUNE 202 SUMMARY'!$D$9:$H$519,4,FALSE)</f>
        <v>#N/A</v>
      </c>
      <c r="BD292" s="92" t="e">
        <f>VLOOKUP(C292,'[1]PM SELL-OUT JUNE 202 SUMMARY'!$D$9:$H$519,5,FALSE)</f>
        <v>#N/A</v>
      </c>
      <c r="BE292" s="93" t="e">
        <f t="shared" si="76"/>
        <v>#N/A</v>
      </c>
      <c r="BF292" s="113"/>
      <c r="BG292" s="114"/>
      <c r="BH292" s="115"/>
      <c r="BI292" s="107"/>
      <c r="BJ292" s="115"/>
      <c r="BK292" s="110"/>
      <c r="BL292" s="117"/>
      <c r="BM292" s="118"/>
      <c r="BN292" s="119"/>
      <c r="BO292" s="127"/>
      <c r="BP292" s="121"/>
      <c r="BQ292" s="159"/>
      <c r="BR292" s="181"/>
      <c r="BS292" s="124"/>
    </row>
    <row r="293" spans="1:72" s="128" customFormat="1">
      <c r="A293" s="126"/>
      <c r="B293" s="105"/>
      <c r="C293" s="106"/>
      <c r="D293" s="110"/>
      <c r="E293" s="110"/>
      <c r="F293" s="109"/>
      <c r="G293" s="110"/>
      <c r="H293" s="110"/>
      <c r="I293" s="109"/>
      <c r="J293" s="110"/>
      <c r="K293" s="110"/>
      <c r="L293" s="109"/>
      <c r="M293" s="110"/>
      <c r="N293" s="110"/>
      <c r="O293" s="109"/>
      <c r="P293" s="110"/>
      <c r="Q293" s="110"/>
      <c r="R293" s="109"/>
      <c r="S293" s="110"/>
      <c r="T293" s="110"/>
      <c r="U293" s="109"/>
      <c r="V293" s="110"/>
      <c r="W293" s="110"/>
      <c r="X293" s="109"/>
      <c r="Y293" s="110"/>
      <c r="Z293" s="110"/>
      <c r="AA293" s="109"/>
      <c r="AB293" s="110"/>
      <c r="AC293" s="110"/>
      <c r="AD293" s="109"/>
      <c r="AE293" s="110"/>
      <c r="AF293" s="110"/>
      <c r="AG293" s="109"/>
      <c r="AH293" s="110"/>
      <c r="AI293" s="110"/>
      <c r="AJ293" s="109"/>
      <c r="AK293" s="110"/>
      <c r="AL293" s="110"/>
      <c r="AM293" s="109"/>
      <c r="AN293" s="110"/>
      <c r="AO293" s="110"/>
      <c r="AP293" s="109"/>
      <c r="AQ293" s="110"/>
      <c r="AR293" s="110"/>
      <c r="AS293" s="109"/>
      <c r="AT293" s="110"/>
      <c r="AU293" s="110"/>
      <c r="AV293" s="109" t="e">
        <v>#DIV/0!</v>
      </c>
      <c r="AW293" s="111"/>
      <c r="AX293" s="111"/>
      <c r="AY293" s="112" t="e">
        <v>#DIV/0!</v>
      </c>
      <c r="AZ293" s="111"/>
      <c r="BA293" s="111"/>
      <c r="BB293" s="112"/>
      <c r="BC293" s="92" t="e">
        <f>VLOOKUP(C293,'[1]PM SELL-OUT JUNE 202 SUMMARY'!$D$9:$H$519,4,FALSE)</f>
        <v>#N/A</v>
      </c>
      <c r="BD293" s="92" t="e">
        <f>VLOOKUP(C293,'[1]PM SELL-OUT JUNE 202 SUMMARY'!$D$9:$H$519,5,FALSE)</f>
        <v>#N/A</v>
      </c>
      <c r="BE293" s="93" t="e">
        <f t="shared" si="76"/>
        <v>#N/A</v>
      </c>
      <c r="BF293" s="113"/>
      <c r="BG293" s="114"/>
      <c r="BH293" s="115"/>
      <c r="BI293" s="107"/>
      <c r="BJ293" s="115"/>
      <c r="BK293" s="110"/>
      <c r="BL293" s="117"/>
      <c r="BM293" s="118"/>
      <c r="BN293" s="119"/>
      <c r="BO293" s="127"/>
      <c r="BP293" s="121"/>
      <c r="BQ293" s="159"/>
      <c r="BR293" s="181"/>
      <c r="BS293" s="124"/>
    </row>
    <row r="294" spans="1:72" s="128" customFormat="1">
      <c r="A294" s="126" t="s">
        <v>41</v>
      </c>
      <c r="B294" s="105" t="s">
        <v>42</v>
      </c>
      <c r="C294" s="106" t="s">
        <v>321</v>
      </c>
      <c r="D294" s="110">
        <v>595630</v>
      </c>
      <c r="E294" s="110">
        <v>750000</v>
      </c>
      <c r="F294" s="109"/>
      <c r="G294" s="110">
        <v>207065</v>
      </c>
      <c r="H294" s="110">
        <v>800000</v>
      </c>
      <c r="I294" s="109">
        <v>0.25883125000000001</v>
      </c>
      <c r="J294" s="110">
        <v>815995</v>
      </c>
      <c r="K294" s="110">
        <v>800000</v>
      </c>
      <c r="L294" s="109">
        <v>1.01999375</v>
      </c>
      <c r="M294" s="110">
        <v>2326995</v>
      </c>
      <c r="N294" s="110">
        <v>900000</v>
      </c>
      <c r="O294" s="109">
        <v>2.58555</v>
      </c>
      <c r="P294" s="110">
        <v>2263095</v>
      </c>
      <c r="Q294" s="110">
        <v>1100000</v>
      </c>
      <c r="R294" s="109">
        <v>2.0573590909090909</v>
      </c>
      <c r="S294" s="110">
        <v>1776015</v>
      </c>
      <c r="T294" s="110">
        <v>1100000</v>
      </c>
      <c r="U294" s="109">
        <v>1.614559090909091</v>
      </c>
      <c r="V294" s="110">
        <v>1103535</v>
      </c>
      <c r="W294" s="110">
        <v>1100000</v>
      </c>
      <c r="X294" s="109">
        <v>1.0032136363636364</v>
      </c>
      <c r="Y294" s="110">
        <v>396730</v>
      </c>
      <c r="Z294" s="110">
        <v>1000000</v>
      </c>
      <c r="AA294" s="109">
        <v>0.39673000000000003</v>
      </c>
      <c r="AB294" s="110">
        <v>494900</v>
      </c>
      <c r="AC294" s="110">
        <v>1000000</v>
      </c>
      <c r="AD294" s="109"/>
      <c r="AE294" s="110">
        <v>474525</v>
      </c>
      <c r="AF294" s="110">
        <v>750000</v>
      </c>
      <c r="AG294" s="109">
        <v>0.63270000000000004</v>
      </c>
      <c r="AH294" s="110">
        <v>1008360</v>
      </c>
      <c r="AI294" s="110">
        <v>750000</v>
      </c>
      <c r="AJ294" s="109">
        <v>1.3444799999999999</v>
      </c>
      <c r="AK294" s="110">
        <v>1032410</v>
      </c>
      <c r="AL294" s="110">
        <v>750000</v>
      </c>
      <c r="AM294" s="109">
        <v>1.3765466666666666</v>
      </c>
      <c r="AN294" s="110">
        <v>823045</v>
      </c>
      <c r="AO294" s="110">
        <v>750000</v>
      </c>
      <c r="AP294" s="109">
        <v>1.0973933333333334</v>
      </c>
      <c r="AQ294" s="110">
        <v>456115</v>
      </c>
      <c r="AR294" s="110">
        <v>750000</v>
      </c>
      <c r="AS294" s="109">
        <v>0.60815333333333332</v>
      </c>
      <c r="AT294" s="110">
        <v>1152900</v>
      </c>
      <c r="AU294" s="110">
        <v>750000</v>
      </c>
      <c r="AV294" s="109">
        <v>1.5371999999999999</v>
      </c>
      <c r="AW294" s="111">
        <v>1189885</v>
      </c>
      <c r="AX294" s="111">
        <v>1000000</v>
      </c>
      <c r="AY294" s="112">
        <v>1.1898850000000001</v>
      </c>
      <c r="AZ294" s="111">
        <v>1474840</v>
      </c>
      <c r="BA294" s="111">
        <v>1000000</v>
      </c>
      <c r="BB294" s="112">
        <f t="shared" si="66"/>
        <v>1.4748399999999999</v>
      </c>
      <c r="BC294" s="92">
        <f>VLOOKUP(C294,'[1]PM SELL-OUT JUNE 202 SUMMARY'!$D$9:$H$519,4,FALSE)</f>
        <v>1282875</v>
      </c>
      <c r="BD294" s="92">
        <f>VLOOKUP(C294,'[1]PM SELL-OUT JUNE 202 SUMMARY'!$D$9:$H$519,5,FALSE)</f>
        <v>900000</v>
      </c>
      <c r="BE294" s="93">
        <f t="shared" si="76"/>
        <v>1.4254166666666668</v>
      </c>
      <c r="BF294" s="113">
        <f t="shared" ref="BF294:BF306" si="101">AW294+AT294+AZ294</f>
        <v>3817625</v>
      </c>
      <c r="BG294" s="114">
        <f t="shared" ref="BG294:BG306" si="102">BF294/3</f>
        <v>1272541.6666666667</v>
      </c>
      <c r="BH294" s="115">
        <f t="shared" ref="BH294:BH306" si="103">SUM(AQ294+AT294+AW294+AZ294+AK294+AN294)</f>
        <v>6129195</v>
      </c>
      <c r="BI294" s="110">
        <f t="shared" ref="BI294:BI306" si="104">BH294/6</f>
        <v>1021532.5</v>
      </c>
      <c r="BJ294" s="115"/>
      <c r="BK294" s="110"/>
      <c r="BL294" s="117">
        <f t="shared" ref="BL294:BL306" si="105">BK$307*BP294</f>
        <v>1029925.8679130335</v>
      </c>
      <c r="BM294" s="118">
        <v>900000</v>
      </c>
      <c r="BN294" s="119"/>
      <c r="BO294" s="127">
        <v>1103535</v>
      </c>
      <c r="BP294" s="121">
        <f>BO294/BO$307</f>
        <v>7.9314488683938728E-2</v>
      </c>
      <c r="BQ294" s="122"/>
      <c r="BR294" s="123"/>
      <c r="BS294" s="124" t="e">
        <f t="shared" ref="BS294:BS307" si="106">BQ294/BR294</f>
        <v>#DIV/0!</v>
      </c>
      <c r="BT294" s="165">
        <f t="shared" ref="BT294:BT306" si="107">AVERAGE(BG294,BI294,BL294,BO294)</f>
        <v>1106883.758644925</v>
      </c>
    </row>
    <row r="295" spans="1:72" s="128" customFormat="1">
      <c r="A295" s="126" t="s">
        <v>41</v>
      </c>
      <c r="B295" s="105" t="s">
        <v>42</v>
      </c>
      <c r="C295" s="106" t="s">
        <v>322</v>
      </c>
      <c r="D295" s="110">
        <v>659370</v>
      </c>
      <c r="E295" s="110">
        <v>600000</v>
      </c>
      <c r="F295" s="109"/>
      <c r="G295" s="110">
        <v>722880</v>
      </c>
      <c r="H295" s="110">
        <v>650000</v>
      </c>
      <c r="I295" s="109">
        <v>1.112123076923077</v>
      </c>
      <c r="J295" s="110">
        <v>1012335</v>
      </c>
      <c r="K295" s="110">
        <v>700000</v>
      </c>
      <c r="L295" s="109">
        <v>1.4461928571428571</v>
      </c>
      <c r="M295" s="110">
        <v>1876990</v>
      </c>
      <c r="N295" s="110">
        <v>800000</v>
      </c>
      <c r="O295" s="109">
        <v>2.3462375</v>
      </c>
      <c r="P295" s="110">
        <v>1536615</v>
      </c>
      <c r="Q295" s="110">
        <v>1000000</v>
      </c>
      <c r="R295" s="109">
        <v>1.5366150000000001</v>
      </c>
      <c r="S295" s="110">
        <v>1081830</v>
      </c>
      <c r="T295" s="110">
        <v>1050000</v>
      </c>
      <c r="U295" s="109">
        <v>1.0303142857142857</v>
      </c>
      <c r="V295" s="110">
        <v>809665</v>
      </c>
      <c r="W295" s="110">
        <v>1000000</v>
      </c>
      <c r="X295" s="109">
        <v>0.80966499999999986</v>
      </c>
      <c r="Y295" s="110">
        <v>728160</v>
      </c>
      <c r="Z295" s="110">
        <v>850000</v>
      </c>
      <c r="AA295" s="109">
        <v>0.85665882352941192</v>
      </c>
      <c r="AB295" s="110">
        <v>651880</v>
      </c>
      <c r="AC295" s="110">
        <v>850000</v>
      </c>
      <c r="AD295" s="109"/>
      <c r="AE295" s="110">
        <v>783280</v>
      </c>
      <c r="AF295" s="110">
        <v>750000</v>
      </c>
      <c r="AG295" s="109">
        <v>1.0443733333333334</v>
      </c>
      <c r="AH295" s="110">
        <v>402215</v>
      </c>
      <c r="AI295" s="110">
        <v>750000</v>
      </c>
      <c r="AJ295" s="109">
        <v>0.53628666666666669</v>
      </c>
      <c r="AK295" s="110">
        <v>859265</v>
      </c>
      <c r="AL295" s="110">
        <v>750000</v>
      </c>
      <c r="AM295" s="109">
        <v>1.1456866666666667</v>
      </c>
      <c r="AN295" s="110">
        <v>268630</v>
      </c>
      <c r="AO295" s="110">
        <v>750000</v>
      </c>
      <c r="AP295" s="109">
        <v>0.35817333333333334</v>
      </c>
      <c r="AQ295" s="110">
        <v>554005</v>
      </c>
      <c r="AR295" s="110">
        <v>750000</v>
      </c>
      <c r="AS295" s="109">
        <v>0.73867333333333329</v>
      </c>
      <c r="AT295" s="110">
        <v>1403500</v>
      </c>
      <c r="AU295" s="110">
        <v>750000</v>
      </c>
      <c r="AV295" s="109">
        <v>1.8713333333333333</v>
      </c>
      <c r="AW295" s="111">
        <v>1075975</v>
      </c>
      <c r="AX295" s="111">
        <v>950000</v>
      </c>
      <c r="AY295" s="112">
        <v>1.1326052631578947</v>
      </c>
      <c r="AZ295" s="111">
        <v>1253675</v>
      </c>
      <c r="BA295" s="111">
        <v>950000</v>
      </c>
      <c r="BB295" s="112">
        <f t="shared" si="66"/>
        <v>1.319657894736842</v>
      </c>
      <c r="BC295" s="92">
        <f>VLOOKUP(C295,'[1]PM SELL-OUT JUNE 202 SUMMARY'!$D$9:$H$519,4,FALSE)</f>
        <v>400215</v>
      </c>
      <c r="BD295" s="92">
        <f>VLOOKUP(C295,'[1]PM SELL-OUT JUNE 202 SUMMARY'!$D$9:$H$519,5,FALSE)</f>
        <v>950000</v>
      </c>
      <c r="BE295" s="93">
        <f t="shared" si="76"/>
        <v>0.42127894736842103</v>
      </c>
      <c r="BF295" s="113">
        <f t="shared" si="101"/>
        <v>3733150</v>
      </c>
      <c r="BG295" s="114">
        <f t="shared" si="102"/>
        <v>1244383.3333333333</v>
      </c>
      <c r="BH295" s="115">
        <f t="shared" si="103"/>
        <v>5415050</v>
      </c>
      <c r="BI295" s="110">
        <f t="shared" si="104"/>
        <v>902508.33333333337</v>
      </c>
      <c r="BJ295" s="115"/>
      <c r="BK295" s="110"/>
      <c r="BL295" s="117">
        <f t="shared" si="105"/>
        <v>755657.88837128528</v>
      </c>
      <c r="BM295" s="118">
        <v>950000</v>
      </c>
      <c r="BN295" s="119"/>
      <c r="BO295" s="127">
        <v>809665</v>
      </c>
      <c r="BP295" s="121">
        <f t="shared" ref="BP295:BP306" si="108">BO295/BO$307</f>
        <v>5.8193138849498435E-2</v>
      </c>
      <c r="BQ295" s="122"/>
      <c r="BR295" s="123"/>
      <c r="BS295" s="124" t="e">
        <f t="shared" si="106"/>
        <v>#DIV/0!</v>
      </c>
      <c r="BT295" s="165">
        <f t="shared" si="107"/>
        <v>928053.63875948801</v>
      </c>
    </row>
    <row r="296" spans="1:72" s="128" customFormat="1">
      <c r="A296" s="126" t="s">
        <v>41</v>
      </c>
      <c r="B296" s="105" t="s">
        <v>42</v>
      </c>
      <c r="C296" s="106" t="s">
        <v>323</v>
      </c>
      <c r="D296" s="110">
        <v>219365</v>
      </c>
      <c r="E296" s="110">
        <v>550000</v>
      </c>
      <c r="F296" s="109"/>
      <c r="G296" s="110">
        <v>85975</v>
      </c>
      <c r="H296" s="110">
        <v>550000</v>
      </c>
      <c r="I296" s="109">
        <v>0.15631818181818186</v>
      </c>
      <c r="J296" s="110">
        <v>730275</v>
      </c>
      <c r="K296" s="110">
        <v>550000</v>
      </c>
      <c r="L296" s="109">
        <v>1.3277727272727273</v>
      </c>
      <c r="M296" s="110">
        <v>1602910</v>
      </c>
      <c r="N296" s="110">
        <v>500000</v>
      </c>
      <c r="O296" s="109">
        <v>3.2058200000000001</v>
      </c>
      <c r="P296" s="110">
        <v>1328970</v>
      </c>
      <c r="Q296" s="110">
        <v>650000</v>
      </c>
      <c r="R296" s="109">
        <v>2.0445692307692309</v>
      </c>
      <c r="S296" s="110">
        <v>1333150</v>
      </c>
      <c r="T296" s="110">
        <v>800000</v>
      </c>
      <c r="U296" s="109">
        <v>1.6664375</v>
      </c>
      <c r="V296" s="110">
        <v>514805</v>
      </c>
      <c r="W296" s="110">
        <v>800000</v>
      </c>
      <c r="X296" s="109">
        <v>0.64350625000000006</v>
      </c>
      <c r="Y296" s="110">
        <v>330135</v>
      </c>
      <c r="Z296" s="110">
        <v>550000</v>
      </c>
      <c r="AA296" s="109">
        <v>0.60024545454545453</v>
      </c>
      <c r="AB296" s="110">
        <v>634215</v>
      </c>
      <c r="AC296" s="110">
        <v>550000</v>
      </c>
      <c r="AD296" s="109"/>
      <c r="AE296" s="110">
        <v>977450</v>
      </c>
      <c r="AF296" s="110">
        <v>550000</v>
      </c>
      <c r="AG296" s="109">
        <v>1.7771818181818182</v>
      </c>
      <c r="AH296" s="110">
        <v>113075</v>
      </c>
      <c r="AI296" s="110">
        <v>550000</v>
      </c>
      <c r="AJ296" s="109">
        <v>0.2055909090909091</v>
      </c>
      <c r="AK296" s="110">
        <v>711410</v>
      </c>
      <c r="AL296" s="110">
        <v>650000</v>
      </c>
      <c r="AM296" s="109">
        <v>1.0944769230769231</v>
      </c>
      <c r="AN296" s="110">
        <v>102585</v>
      </c>
      <c r="AO296" s="110">
        <v>650000</v>
      </c>
      <c r="AP296" s="109">
        <v>0.15782307692307693</v>
      </c>
      <c r="AQ296" s="110">
        <v>735290</v>
      </c>
      <c r="AR296" s="110">
        <v>650000</v>
      </c>
      <c r="AS296" s="109">
        <v>1.1312153846153845</v>
      </c>
      <c r="AT296" s="110">
        <v>976435</v>
      </c>
      <c r="AU296" s="110">
        <v>700000</v>
      </c>
      <c r="AV296" s="109">
        <v>1.3949071428571429</v>
      </c>
      <c r="AW296" s="111">
        <v>954750</v>
      </c>
      <c r="AX296" s="111">
        <v>900000</v>
      </c>
      <c r="AY296" s="112">
        <v>1.0608333333333333</v>
      </c>
      <c r="AZ296" s="111">
        <v>1205830</v>
      </c>
      <c r="BA296" s="111">
        <v>900000</v>
      </c>
      <c r="BB296" s="112">
        <f t="shared" si="66"/>
        <v>1.3398111111111111</v>
      </c>
      <c r="BC296" s="92">
        <f>VLOOKUP(C296,'[1]PM SELL-OUT JUNE 202 SUMMARY'!$D$9:$H$519,4,FALSE)</f>
        <v>174255</v>
      </c>
      <c r="BD296" s="92">
        <f>VLOOKUP(C296,'[1]PM SELL-OUT JUNE 202 SUMMARY'!$D$9:$H$519,5,FALSE)</f>
        <v>950000</v>
      </c>
      <c r="BE296" s="93">
        <f t="shared" si="76"/>
        <v>0.18342631578947369</v>
      </c>
      <c r="BF296" s="113">
        <f t="shared" si="101"/>
        <v>3137015</v>
      </c>
      <c r="BG296" s="114">
        <f t="shared" si="102"/>
        <v>1045671.6666666666</v>
      </c>
      <c r="BH296" s="115">
        <f t="shared" si="103"/>
        <v>4686300</v>
      </c>
      <c r="BI296" s="110">
        <f t="shared" si="104"/>
        <v>781050</v>
      </c>
      <c r="BJ296" s="115"/>
      <c r="BK296" s="110"/>
      <c r="BL296" s="117">
        <f t="shared" si="105"/>
        <v>480465.94483271416</v>
      </c>
      <c r="BM296" s="118">
        <v>850000</v>
      </c>
      <c r="BN296" s="119"/>
      <c r="BO296" s="127">
        <v>514805</v>
      </c>
      <c r="BP296" s="121">
        <f t="shared" si="108"/>
        <v>3.7000634639531217E-2</v>
      </c>
      <c r="BQ296" s="122"/>
      <c r="BR296" s="123"/>
      <c r="BS296" s="124" t="e">
        <f t="shared" si="106"/>
        <v>#DIV/0!</v>
      </c>
      <c r="BT296" s="165">
        <f t="shared" si="107"/>
        <v>705498.1528748452</v>
      </c>
    </row>
    <row r="297" spans="1:72" s="128" customFormat="1">
      <c r="A297" s="126" t="s">
        <v>41</v>
      </c>
      <c r="B297" s="105" t="s">
        <v>42</v>
      </c>
      <c r="C297" s="106" t="s">
        <v>324</v>
      </c>
      <c r="D297" s="110">
        <v>2877950</v>
      </c>
      <c r="E297" s="110">
        <v>2500000</v>
      </c>
      <c r="F297" s="109"/>
      <c r="G297" s="110">
        <v>2675545</v>
      </c>
      <c r="H297" s="110">
        <v>2650000</v>
      </c>
      <c r="I297" s="109">
        <v>1.0096396226415094</v>
      </c>
      <c r="J297" s="110">
        <v>2714815</v>
      </c>
      <c r="K297" s="110">
        <v>2600000</v>
      </c>
      <c r="L297" s="109">
        <v>1.0441596153846153</v>
      </c>
      <c r="M297" s="110">
        <v>4542875</v>
      </c>
      <c r="N297" s="110">
        <v>2600000</v>
      </c>
      <c r="O297" s="109">
        <v>1.7472596153846154</v>
      </c>
      <c r="P297" s="110">
        <v>5430095</v>
      </c>
      <c r="Q297" s="110">
        <v>2800000</v>
      </c>
      <c r="R297" s="109">
        <v>1.9393196428571429</v>
      </c>
      <c r="S297" s="110">
        <v>2874030</v>
      </c>
      <c r="T297" s="110">
        <v>2700000</v>
      </c>
      <c r="U297" s="109">
        <v>1.0644555555555555</v>
      </c>
      <c r="V297" s="110">
        <v>3037940</v>
      </c>
      <c r="W297" s="110">
        <v>2700000</v>
      </c>
      <c r="X297" s="109">
        <v>1.1251629629629629</v>
      </c>
      <c r="Y297" s="110">
        <v>2972810</v>
      </c>
      <c r="Z297" s="110">
        <v>1000000</v>
      </c>
      <c r="AA297" s="109">
        <v>2.97281</v>
      </c>
      <c r="AB297" s="110">
        <v>3049000</v>
      </c>
      <c r="AC297" s="110">
        <v>2800000</v>
      </c>
      <c r="AD297" s="109"/>
      <c r="AE297" s="110">
        <v>2849805</v>
      </c>
      <c r="AF297" s="110">
        <v>2700000</v>
      </c>
      <c r="AG297" s="109">
        <v>1.0554833333333333</v>
      </c>
      <c r="AH297" s="110">
        <v>2236635</v>
      </c>
      <c r="AI297" s="110">
        <v>2700000</v>
      </c>
      <c r="AJ297" s="109">
        <v>0.82838333333333336</v>
      </c>
      <c r="AK297" s="110">
        <v>3335475</v>
      </c>
      <c r="AL297" s="110">
        <v>2900000</v>
      </c>
      <c r="AM297" s="109">
        <v>1.1501637931034483</v>
      </c>
      <c r="AN297" s="110">
        <v>2712300</v>
      </c>
      <c r="AO297" s="110">
        <v>2700000</v>
      </c>
      <c r="AP297" s="109">
        <v>1.0045555555555556</v>
      </c>
      <c r="AQ297" s="110">
        <v>2778585</v>
      </c>
      <c r="AR297" s="110">
        <v>2700000</v>
      </c>
      <c r="AS297" s="109">
        <v>1.0291055555555555</v>
      </c>
      <c r="AT297" s="110">
        <v>3020715</v>
      </c>
      <c r="AU297" s="110">
        <v>2850000</v>
      </c>
      <c r="AV297" s="109">
        <v>1.0599000000000001</v>
      </c>
      <c r="AW297" s="111">
        <v>3504865</v>
      </c>
      <c r="AX297" s="111">
        <v>3050000</v>
      </c>
      <c r="AY297" s="112">
        <v>1.1491360655737706</v>
      </c>
      <c r="AZ297" s="111">
        <v>3050885</v>
      </c>
      <c r="BA297" s="111">
        <v>3050000</v>
      </c>
      <c r="BB297" s="112">
        <f t="shared" si="66"/>
        <v>1.0002901639344262</v>
      </c>
      <c r="BC297" s="92">
        <f>VLOOKUP(C297,'[1]PM SELL-OUT JUNE 202 SUMMARY'!$D$9:$H$519,4,FALSE)</f>
        <v>3082965</v>
      </c>
      <c r="BD297" s="92">
        <f>VLOOKUP(C297,'[1]PM SELL-OUT JUNE 202 SUMMARY'!$D$9:$H$519,5,FALSE)</f>
        <v>3000000</v>
      </c>
      <c r="BE297" s="93">
        <f t="shared" si="76"/>
        <v>1.027655</v>
      </c>
      <c r="BF297" s="113">
        <f t="shared" si="101"/>
        <v>9576465</v>
      </c>
      <c r="BG297" s="114">
        <f t="shared" si="102"/>
        <v>3192155</v>
      </c>
      <c r="BH297" s="115">
        <f t="shared" si="103"/>
        <v>18402825</v>
      </c>
      <c r="BI297" s="110">
        <f t="shared" si="104"/>
        <v>3067137.5</v>
      </c>
      <c r="BJ297" s="115"/>
      <c r="BK297" s="110"/>
      <c r="BL297" s="117">
        <f t="shared" si="105"/>
        <v>2835300.1863717246</v>
      </c>
      <c r="BM297" s="118">
        <v>3000000</v>
      </c>
      <c r="BN297" s="119"/>
      <c r="BO297" s="127">
        <v>3037940</v>
      </c>
      <c r="BP297" s="121">
        <f t="shared" si="108"/>
        <v>0.21834618544267725</v>
      </c>
      <c r="BQ297" s="122"/>
      <c r="BR297" s="123"/>
      <c r="BS297" s="124" t="e">
        <f t="shared" si="106"/>
        <v>#DIV/0!</v>
      </c>
      <c r="BT297" s="165">
        <f t="shared" si="107"/>
        <v>3033133.1715929313</v>
      </c>
    </row>
    <row r="298" spans="1:72" s="128" customFormat="1">
      <c r="A298" s="126" t="s">
        <v>41</v>
      </c>
      <c r="B298" s="105" t="s">
        <v>42</v>
      </c>
      <c r="C298" s="106" t="s">
        <v>325</v>
      </c>
      <c r="D298" s="110">
        <v>2524705</v>
      </c>
      <c r="E298" s="110">
        <v>2800000</v>
      </c>
      <c r="F298" s="109"/>
      <c r="G298" s="110">
        <v>2151390</v>
      </c>
      <c r="H298" s="110">
        <v>2900000</v>
      </c>
      <c r="I298" s="109">
        <v>0.74185862068965513</v>
      </c>
      <c r="J298" s="110">
        <v>2988640</v>
      </c>
      <c r="K298" s="110">
        <v>2900000</v>
      </c>
      <c r="L298" s="109">
        <v>1.0305655172413792</v>
      </c>
      <c r="M298" s="110">
        <v>4991970</v>
      </c>
      <c r="N298" s="110">
        <v>2900000</v>
      </c>
      <c r="O298" s="109">
        <v>1.7213689655172413</v>
      </c>
      <c r="P298" s="110">
        <v>5342795</v>
      </c>
      <c r="Q298" s="110">
        <v>3050000</v>
      </c>
      <c r="R298" s="109">
        <v>1.7517360655737706</v>
      </c>
      <c r="S298" s="110">
        <v>3792245</v>
      </c>
      <c r="T298" s="110">
        <v>2900000</v>
      </c>
      <c r="U298" s="109">
        <v>1.3076706896551724</v>
      </c>
      <c r="V298" s="110">
        <v>2972630</v>
      </c>
      <c r="W298" s="110">
        <v>2800000</v>
      </c>
      <c r="X298" s="109">
        <v>1.0616535714285715</v>
      </c>
      <c r="Y298" s="110">
        <v>2869070</v>
      </c>
      <c r="Z298" s="110">
        <v>2900000</v>
      </c>
      <c r="AA298" s="109">
        <v>0.9893344827586209</v>
      </c>
      <c r="AB298" s="110">
        <v>1971235</v>
      </c>
      <c r="AC298" s="110">
        <v>2900000</v>
      </c>
      <c r="AD298" s="109"/>
      <c r="AE298" s="110">
        <v>3022845</v>
      </c>
      <c r="AF298" s="110">
        <v>2800000</v>
      </c>
      <c r="AG298" s="109">
        <v>1.0795874999999999</v>
      </c>
      <c r="AH298" s="110">
        <v>2947905</v>
      </c>
      <c r="AI298" s="110">
        <v>2800000</v>
      </c>
      <c r="AJ298" s="109">
        <v>1.0528232142857143</v>
      </c>
      <c r="AK298" s="110">
        <v>2391125</v>
      </c>
      <c r="AL298" s="110">
        <v>2800000</v>
      </c>
      <c r="AM298" s="109">
        <v>0.85397321428571427</v>
      </c>
      <c r="AN298" s="110">
        <v>2137805</v>
      </c>
      <c r="AO298" s="110">
        <v>2800000</v>
      </c>
      <c r="AP298" s="109">
        <v>0.76350178571428573</v>
      </c>
      <c r="AQ298" s="110">
        <v>2138615</v>
      </c>
      <c r="AR298" s="110">
        <v>2700000</v>
      </c>
      <c r="AS298" s="109">
        <v>0.79207962962962963</v>
      </c>
      <c r="AT298" s="110">
        <v>3302565</v>
      </c>
      <c r="AU298" s="110">
        <v>2700000</v>
      </c>
      <c r="AV298" s="109">
        <v>1.2231722222222223</v>
      </c>
      <c r="AW298" s="111">
        <v>3354820</v>
      </c>
      <c r="AX298" s="111">
        <v>2900000</v>
      </c>
      <c r="AY298" s="112">
        <v>1.1568344827586208</v>
      </c>
      <c r="AZ298" s="111">
        <v>3173485</v>
      </c>
      <c r="BA298" s="111">
        <v>2900000</v>
      </c>
      <c r="BB298" s="112">
        <f t="shared" si="66"/>
        <v>1.0943051724137931</v>
      </c>
      <c r="BC298" s="92">
        <f>VLOOKUP(C298,'[1]PM SELL-OUT JUNE 202 SUMMARY'!$D$9:$H$519,4,FALSE)</f>
        <v>3520859</v>
      </c>
      <c r="BD298" s="92">
        <f>VLOOKUP(C298,'[1]PM SELL-OUT JUNE 202 SUMMARY'!$D$9:$H$519,5,FALSE)</f>
        <v>2800000</v>
      </c>
      <c r="BE298" s="93">
        <f t="shared" si="76"/>
        <v>1.2574496428571429</v>
      </c>
      <c r="BF298" s="113">
        <f t="shared" si="101"/>
        <v>9830870</v>
      </c>
      <c r="BG298" s="114">
        <f t="shared" si="102"/>
        <v>3276956.6666666665</v>
      </c>
      <c r="BH298" s="115">
        <f t="shared" si="103"/>
        <v>16498415</v>
      </c>
      <c r="BI298" s="110">
        <f t="shared" si="104"/>
        <v>2749735.8333333335</v>
      </c>
      <c r="BJ298" s="115"/>
      <c r="BK298" s="110"/>
      <c r="BL298" s="117">
        <f t="shared" si="105"/>
        <v>2774346.5614904114</v>
      </c>
      <c r="BM298" s="118">
        <v>2700000</v>
      </c>
      <c r="BN298" s="119"/>
      <c r="BO298" s="127">
        <v>2972630</v>
      </c>
      <c r="BP298" s="121">
        <f t="shared" si="108"/>
        <v>0.21365215285109834</v>
      </c>
      <c r="BQ298" s="122"/>
      <c r="BR298" s="123"/>
      <c r="BS298" s="124" t="e">
        <f t="shared" si="106"/>
        <v>#DIV/0!</v>
      </c>
      <c r="BT298" s="165">
        <f t="shared" si="107"/>
        <v>2943417.2653726027</v>
      </c>
    </row>
    <row r="299" spans="1:72" s="128" customFormat="1">
      <c r="A299" s="126" t="s">
        <v>41</v>
      </c>
      <c r="B299" s="105" t="s">
        <v>42</v>
      </c>
      <c r="C299" s="106" t="s">
        <v>326</v>
      </c>
      <c r="D299" s="110">
        <v>157160</v>
      </c>
      <c r="E299" s="110">
        <v>500000</v>
      </c>
      <c r="F299" s="109"/>
      <c r="G299" s="110">
        <v>85280</v>
      </c>
      <c r="H299" s="110">
        <v>500000</v>
      </c>
      <c r="I299" s="109">
        <v>0.17056000000000002</v>
      </c>
      <c r="J299" s="110">
        <v>1382695</v>
      </c>
      <c r="K299" s="110">
        <v>500000</v>
      </c>
      <c r="L299" s="109">
        <v>2.76539</v>
      </c>
      <c r="M299" s="110">
        <v>2136715</v>
      </c>
      <c r="N299" s="110">
        <v>600000</v>
      </c>
      <c r="O299" s="109">
        <v>3.5611916666666668</v>
      </c>
      <c r="P299" s="110">
        <v>1912625</v>
      </c>
      <c r="Q299" s="110">
        <v>800000</v>
      </c>
      <c r="R299" s="109">
        <v>2.3907812499999999</v>
      </c>
      <c r="S299" s="110">
        <v>138275</v>
      </c>
      <c r="T299" s="110">
        <v>900000</v>
      </c>
      <c r="U299" s="109">
        <v>0.15363888888888888</v>
      </c>
      <c r="V299" s="110">
        <v>853185</v>
      </c>
      <c r="W299" s="110">
        <v>600000</v>
      </c>
      <c r="X299" s="109">
        <v>1.421975</v>
      </c>
      <c r="Y299" s="110">
        <v>205850</v>
      </c>
      <c r="Z299" s="110">
        <v>550000</v>
      </c>
      <c r="AA299" s="109">
        <v>0.37427272727272731</v>
      </c>
      <c r="AB299" s="110">
        <v>53290</v>
      </c>
      <c r="AC299" s="110">
        <v>550000</v>
      </c>
      <c r="AD299" s="109"/>
      <c r="AE299" s="110">
        <v>109075</v>
      </c>
      <c r="AF299" s="110">
        <v>550000</v>
      </c>
      <c r="AG299" s="109">
        <v>0.19831818181818181</v>
      </c>
      <c r="AH299" s="110">
        <v>100380</v>
      </c>
      <c r="AI299" s="110">
        <v>550000</v>
      </c>
      <c r="AJ299" s="109">
        <v>0.1825090909090909</v>
      </c>
      <c r="AK299" s="110">
        <v>978850</v>
      </c>
      <c r="AL299" s="110">
        <v>550000</v>
      </c>
      <c r="AM299" s="109">
        <v>1.7797272727272728</v>
      </c>
      <c r="AN299" s="110">
        <v>91075</v>
      </c>
      <c r="AO299" s="110">
        <v>550000</v>
      </c>
      <c r="AP299" s="109">
        <v>0.16559090909090909</v>
      </c>
      <c r="AQ299" s="110">
        <v>58080</v>
      </c>
      <c r="AR299" s="110">
        <v>550000</v>
      </c>
      <c r="AS299" s="109">
        <v>0.1056</v>
      </c>
      <c r="AT299" s="110">
        <v>813780</v>
      </c>
      <c r="AU299" s="110">
        <v>550000</v>
      </c>
      <c r="AV299" s="109">
        <v>1.4796</v>
      </c>
      <c r="AW299" s="111">
        <v>1495045</v>
      </c>
      <c r="AX299" s="111">
        <v>700000</v>
      </c>
      <c r="AY299" s="112">
        <v>2.1357785714285713</v>
      </c>
      <c r="AZ299" s="111">
        <v>137760</v>
      </c>
      <c r="BA299" s="111">
        <v>900000</v>
      </c>
      <c r="BB299" s="112">
        <f t="shared" si="66"/>
        <v>0.15306666666666666</v>
      </c>
      <c r="BC299" s="92">
        <f>VLOOKUP(C299,'[1]PM SELL-OUT JUNE 202 SUMMARY'!$D$9:$H$519,4,FALSE)</f>
        <v>136270</v>
      </c>
      <c r="BD299" s="92">
        <f>VLOOKUP(C299,'[1]PM SELL-OUT JUNE 202 SUMMARY'!$D$9:$H$519,5,FALSE)</f>
        <v>900000</v>
      </c>
      <c r="BE299" s="93">
        <f t="shared" si="76"/>
        <v>0.15141111111111111</v>
      </c>
      <c r="BF299" s="113">
        <f t="shared" si="101"/>
        <v>2446585</v>
      </c>
      <c r="BG299" s="114">
        <f t="shared" si="102"/>
        <v>815528.33333333337</v>
      </c>
      <c r="BH299" s="115">
        <f t="shared" si="103"/>
        <v>3574590</v>
      </c>
      <c r="BI299" s="110">
        <f t="shared" si="104"/>
        <v>595765</v>
      </c>
      <c r="BJ299" s="115"/>
      <c r="BK299" s="110"/>
      <c r="BL299" s="117">
        <f t="shared" si="105"/>
        <v>796274.97235283116</v>
      </c>
      <c r="BM299" s="118">
        <v>800000</v>
      </c>
      <c r="BN299" s="119"/>
      <c r="BO299" s="127">
        <v>853185</v>
      </c>
      <c r="BP299" s="121">
        <f t="shared" si="108"/>
        <v>6.1321056448419189E-2</v>
      </c>
      <c r="BQ299" s="122"/>
      <c r="BR299" s="123"/>
      <c r="BS299" s="124" t="e">
        <f t="shared" si="106"/>
        <v>#DIV/0!</v>
      </c>
      <c r="BT299" s="165">
        <f t="shared" si="107"/>
        <v>765188.32642154116</v>
      </c>
    </row>
    <row r="300" spans="1:72" s="128" customFormat="1">
      <c r="A300" s="126" t="s">
        <v>41</v>
      </c>
      <c r="B300" s="105" t="s">
        <v>42</v>
      </c>
      <c r="C300" s="106" t="s">
        <v>327</v>
      </c>
      <c r="D300" s="110">
        <v>232860</v>
      </c>
      <c r="E300" s="110">
        <v>500000</v>
      </c>
      <c r="F300" s="109"/>
      <c r="G300" s="110">
        <v>119775</v>
      </c>
      <c r="H300" s="110">
        <v>450000</v>
      </c>
      <c r="I300" s="109">
        <v>0.26616666666666666</v>
      </c>
      <c r="J300" s="110">
        <v>205150</v>
      </c>
      <c r="K300" s="110">
        <v>500000</v>
      </c>
      <c r="L300" s="109">
        <v>0.4103</v>
      </c>
      <c r="M300" s="110">
        <v>849925</v>
      </c>
      <c r="N300" s="110">
        <v>500000</v>
      </c>
      <c r="O300" s="109">
        <v>1.6998500000000001</v>
      </c>
      <c r="P300" s="110">
        <v>805135</v>
      </c>
      <c r="Q300" s="110">
        <v>500000</v>
      </c>
      <c r="R300" s="109">
        <v>1.6102700000000001</v>
      </c>
      <c r="S300" s="110">
        <v>399840</v>
      </c>
      <c r="T300" s="110">
        <v>550000</v>
      </c>
      <c r="U300" s="109">
        <v>0.72698181818181817</v>
      </c>
      <c r="V300" s="110">
        <v>127265</v>
      </c>
      <c r="W300" s="110">
        <v>550000</v>
      </c>
      <c r="X300" s="109">
        <v>0.23139090909090909</v>
      </c>
      <c r="Y300" s="110">
        <v>32995</v>
      </c>
      <c r="Z300" s="110">
        <v>500000</v>
      </c>
      <c r="AA300" s="109">
        <v>6.5989999999999993E-2</v>
      </c>
      <c r="AB300" s="110">
        <v>83690</v>
      </c>
      <c r="AC300" s="110">
        <v>399999</v>
      </c>
      <c r="AD300" s="109"/>
      <c r="AE300" s="110">
        <v>248760</v>
      </c>
      <c r="AF300" s="110">
        <v>500000</v>
      </c>
      <c r="AG300" s="109">
        <v>0.49752000000000002</v>
      </c>
      <c r="AH300" s="110">
        <v>322645</v>
      </c>
      <c r="AI300" s="110">
        <v>500000</v>
      </c>
      <c r="AJ300" s="109">
        <v>0.64529000000000003</v>
      </c>
      <c r="AK300" s="110">
        <v>165650</v>
      </c>
      <c r="AL300" s="110">
        <v>500000</v>
      </c>
      <c r="AM300" s="109">
        <v>0.33130000000000004</v>
      </c>
      <c r="AN300" s="110">
        <v>88680</v>
      </c>
      <c r="AO300" s="110">
        <v>550000</v>
      </c>
      <c r="AP300" s="109">
        <v>0.16123636363636365</v>
      </c>
      <c r="AQ300" s="110">
        <v>0</v>
      </c>
      <c r="AR300" s="110">
        <v>550000</v>
      </c>
      <c r="AS300" s="109">
        <v>0</v>
      </c>
      <c r="AT300" s="110">
        <v>347930</v>
      </c>
      <c r="AU300" s="110">
        <v>550000</v>
      </c>
      <c r="AV300" s="109">
        <v>0.63260000000000005</v>
      </c>
      <c r="AW300" s="111">
        <v>414520</v>
      </c>
      <c r="AX300" s="111">
        <v>600000</v>
      </c>
      <c r="AY300" s="112">
        <v>0.69086666666666663</v>
      </c>
      <c r="AZ300" s="111">
        <v>178960</v>
      </c>
      <c r="BA300" s="111">
        <v>461290</v>
      </c>
      <c r="BB300" s="112">
        <f t="shared" si="66"/>
        <v>0.38795551605280842</v>
      </c>
      <c r="BC300" s="92" t="e">
        <f>VLOOKUP(C300,'[1]PM SELL-OUT JUNE 202 SUMMARY'!$D$9:$H$519,4,FALSE)</f>
        <v>#N/A</v>
      </c>
      <c r="BD300" s="92" t="e">
        <f>VLOOKUP(C300,'[1]PM SELL-OUT JUNE 202 SUMMARY'!$D$9:$H$519,5,FALSE)</f>
        <v>#N/A</v>
      </c>
      <c r="BE300" s="93" t="e">
        <f t="shared" si="76"/>
        <v>#N/A</v>
      </c>
      <c r="BF300" s="113">
        <f t="shared" si="101"/>
        <v>941410</v>
      </c>
      <c r="BG300" s="114">
        <f t="shared" si="102"/>
        <v>313803.33333333331</v>
      </c>
      <c r="BH300" s="115">
        <f t="shared" si="103"/>
        <v>1195740</v>
      </c>
      <c r="BI300" s="110">
        <f t="shared" si="104"/>
        <v>199290</v>
      </c>
      <c r="BJ300" s="115"/>
      <c r="BK300" s="110"/>
      <c r="BL300" s="117">
        <f t="shared" si="105"/>
        <v>118776.03844006054</v>
      </c>
      <c r="BM300" s="118"/>
      <c r="BN300" s="119"/>
      <c r="BO300" s="127">
        <v>127265</v>
      </c>
      <c r="BP300" s="121">
        <f t="shared" si="108"/>
        <v>9.1469309105388259E-3</v>
      </c>
      <c r="BQ300" s="122"/>
      <c r="BR300" s="123"/>
      <c r="BS300" s="124" t="e">
        <f t="shared" si="106"/>
        <v>#DIV/0!</v>
      </c>
      <c r="BT300" s="165">
        <f t="shared" si="107"/>
        <v>189783.59294334846</v>
      </c>
    </row>
    <row r="301" spans="1:72" s="128" customFormat="1">
      <c r="A301" s="126" t="s">
        <v>41</v>
      </c>
      <c r="B301" s="105" t="s">
        <v>42</v>
      </c>
      <c r="C301" s="106" t="s">
        <v>328</v>
      </c>
      <c r="D301" s="110">
        <v>471600</v>
      </c>
      <c r="E301" s="110">
        <v>550000</v>
      </c>
      <c r="F301" s="109"/>
      <c r="G301" s="110">
        <v>192550</v>
      </c>
      <c r="H301" s="110">
        <v>550000</v>
      </c>
      <c r="I301" s="109">
        <v>0.35009090909090906</v>
      </c>
      <c r="J301" s="110">
        <v>456515</v>
      </c>
      <c r="K301" s="110">
        <v>550000</v>
      </c>
      <c r="L301" s="109">
        <v>0.83002727272727272</v>
      </c>
      <c r="M301" s="110">
        <v>1034115</v>
      </c>
      <c r="N301" s="110">
        <v>550000</v>
      </c>
      <c r="O301" s="109">
        <v>1.8802090909090907</v>
      </c>
      <c r="P301" s="110">
        <v>1452755</v>
      </c>
      <c r="Q301" s="110">
        <v>750000</v>
      </c>
      <c r="R301" s="109">
        <v>1.9370066666666668</v>
      </c>
      <c r="S301" s="110">
        <v>1130725</v>
      </c>
      <c r="T301" s="110">
        <v>850000</v>
      </c>
      <c r="U301" s="109">
        <v>1.3302647058823529</v>
      </c>
      <c r="V301" s="110">
        <v>672920</v>
      </c>
      <c r="W301" s="110">
        <v>850000</v>
      </c>
      <c r="X301" s="109">
        <v>0.79167058823529413</v>
      </c>
      <c r="Y301" s="110">
        <v>358540</v>
      </c>
      <c r="Z301" s="110">
        <v>850000</v>
      </c>
      <c r="AA301" s="109">
        <v>0.42181176470588233</v>
      </c>
      <c r="AB301" s="110">
        <v>349935</v>
      </c>
      <c r="AC301" s="110">
        <v>750000</v>
      </c>
      <c r="AD301" s="109"/>
      <c r="AE301" s="110">
        <v>156655</v>
      </c>
      <c r="AF301" s="110">
        <v>650000</v>
      </c>
      <c r="AG301" s="109">
        <v>0.24100769230769234</v>
      </c>
      <c r="AH301" s="110">
        <v>668270</v>
      </c>
      <c r="AI301" s="110">
        <v>650000</v>
      </c>
      <c r="AJ301" s="109">
        <v>1.0281076923076924</v>
      </c>
      <c r="AK301" s="110">
        <v>313860</v>
      </c>
      <c r="AL301" s="110">
        <v>650000</v>
      </c>
      <c r="AM301" s="109">
        <v>0.48286153846153851</v>
      </c>
      <c r="AN301" s="110">
        <v>73880</v>
      </c>
      <c r="AO301" s="110">
        <v>600000</v>
      </c>
      <c r="AP301" s="109">
        <v>0.12313333333333333</v>
      </c>
      <c r="AQ301" s="110">
        <v>814725</v>
      </c>
      <c r="AR301" s="110">
        <v>600000</v>
      </c>
      <c r="AS301" s="109">
        <v>1.3578749999999999</v>
      </c>
      <c r="AT301" s="110">
        <v>766370</v>
      </c>
      <c r="AU301" s="110">
        <v>750000</v>
      </c>
      <c r="AV301" s="109">
        <v>1.0218266666666667</v>
      </c>
      <c r="AW301" s="111">
        <v>309930</v>
      </c>
      <c r="AX301" s="111">
        <v>850000</v>
      </c>
      <c r="AY301" s="112">
        <v>0.36462352941176468</v>
      </c>
      <c r="AZ301" s="111">
        <v>850605</v>
      </c>
      <c r="BA301" s="111">
        <v>850000</v>
      </c>
      <c r="BB301" s="112">
        <f t="shared" si="66"/>
        <v>1.0007117647058823</v>
      </c>
      <c r="BC301" s="92">
        <f>VLOOKUP(C301,'[1]PM SELL-OUT JUNE 202 SUMMARY'!$D$9:$H$519,4,FALSE)</f>
        <v>901890</v>
      </c>
      <c r="BD301" s="92">
        <f>VLOOKUP(C301,'[1]PM SELL-OUT JUNE 202 SUMMARY'!$D$9:$H$519,5,FALSE)</f>
        <v>850000</v>
      </c>
      <c r="BE301" s="93">
        <f t="shared" si="76"/>
        <v>1.0610470588235295</v>
      </c>
      <c r="BF301" s="113">
        <f t="shared" si="101"/>
        <v>1926905</v>
      </c>
      <c r="BG301" s="114">
        <f t="shared" si="102"/>
        <v>642301.66666666663</v>
      </c>
      <c r="BH301" s="115">
        <f t="shared" si="103"/>
        <v>3129370</v>
      </c>
      <c r="BI301" s="110">
        <f t="shared" si="104"/>
        <v>521561.66666666669</v>
      </c>
      <c r="BJ301" s="115"/>
      <c r="BK301" s="110"/>
      <c r="BL301" s="117">
        <f t="shared" si="105"/>
        <v>628034.19468892098</v>
      </c>
      <c r="BM301" s="118">
        <v>850000</v>
      </c>
      <c r="BN301" s="119"/>
      <c r="BO301" s="127">
        <v>672920</v>
      </c>
      <c r="BP301" s="121">
        <f t="shared" si="108"/>
        <v>4.8364850888459404E-2</v>
      </c>
      <c r="BQ301" s="122"/>
      <c r="BR301" s="123"/>
      <c r="BS301" s="124" t="e">
        <f t="shared" si="106"/>
        <v>#DIV/0!</v>
      </c>
      <c r="BT301" s="165">
        <f t="shared" si="107"/>
        <v>616204.38200556359</v>
      </c>
    </row>
    <row r="302" spans="1:72" s="125" customFormat="1">
      <c r="A302" s="105" t="s">
        <v>41</v>
      </c>
      <c r="B302" s="105"/>
      <c r="C302" s="106" t="s">
        <v>329</v>
      </c>
      <c r="D302" s="107">
        <v>108780</v>
      </c>
      <c r="E302" s="107">
        <v>500000</v>
      </c>
      <c r="F302" s="108"/>
      <c r="G302" s="107">
        <v>42790</v>
      </c>
      <c r="H302" s="107">
        <v>500000</v>
      </c>
      <c r="I302" s="108">
        <v>8.5580000000000003E-2</v>
      </c>
      <c r="J302" s="107">
        <v>0</v>
      </c>
      <c r="K302" s="107">
        <v>161290</v>
      </c>
      <c r="L302" s="108">
        <v>0</v>
      </c>
      <c r="M302" s="107">
        <v>0</v>
      </c>
      <c r="N302" s="107">
        <v>500000</v>
      </c>
      <c r="O302" s="109">
        <v>0</v>
      </c>
      <c r="P302" s="110"/>
      <c r="Q302" s="110"/>
      <c r="R302" s="109" t="e">
        <v>#DIV/0!</v>
      </c>
      <c r="S302" s="110"/>
      <c r="T302" s="110"/>
      <c r="U302" s="109" t="e">
        <v>#DIV/0!</v>
      </c>
      <c r="V302" s="110"/>
      <c r="W302" s="110"/>
      <c r="X302" s="109" t="e">
        <v>#DIV/0!</v>
      </c>
      <c r="Y302" s="110"/>
      <c r="Z302" s="110"/>
      <c r="AA302" s="109" t="e">
        <v>#DIV/0!</v>
      </c>
      <c r="AB302" s="110"/>
      <c r="AC302" s="110"/>
      <c r="AD302" s="109"/>
      <c r="AE302" s="110"/>
      <c r="AF302" s="110"/>
      <c r="AG302" s="109" t="e">
        <v>#DIV/0!</v>
      </c>
      <c r="AH302" s="110"/>
      <c r="AI302" s="110"/>
      <c r="AJ302" s="109" t="e">
        <v>#DIV/0!</v>
      </c>
      <c r="AK302" s="110"/>
      <c r="AL302" s="110"/>
      <c r="AM302" s="109" t="e">
        <v>#DIV/0!</v>
      </c>
      <c r="AN302" s="110">
        <v>0</v>
      </c>
      <c r="AO302" s="110">
        <v>0</v>
      </c>
      <c r="AP302" s="109" t="e">
        <v>#DIV/0!</v>
      </c>
      <c r="AQ302" s="110"/>
      <c r="AR302" s="110"/>
      <c r="AS302" s="109" t="e">
        <v>#DIV/0!</v>
      </c>
      <c r="AT302" s="110"/>
      <c r="AU302" s="110"/>
      <c r="AV302" s="109" t="e">
        <v>#DIV/0!</v>
      </c>
      <c r="AW302" s="111"/>
      <c r="AX302" s="111"/>
      <c r="AY302" s="112" t="e">
        <v>#DIV/0!</v>
      </c>
      <c r="AZ302" s="111"/>
      <c r="BA302" s="111"/>
      <c r="BB302" s="112" t="e">
        <f t="shared" si="66"/>
        <v>#DIV/0!</v>
      </c>
      <c r="BC302" s="92" t="e">
        <f>VLOOKUP(C302,'[1]PM SELL-OUT JUNE 202 SUMMARY'!$D$9:$H$519,4,FALSE)</f>
        <v>#N/A</v>
      </c>
      <c r="BD302" s="92" t="e">
        <f>VLOOKUP(C302,'[1]PM SELL-OUT JUNE 202 SUMMARY'!$D$9:$H$519,5,FALSE)</f>
        <v>#N/A</v>
      </c>
      <c r="BE302" s="93" t="e">
        <f t="shared" si="76"/>
        <v>#N/A</v>
      </c>
      <c r="BF302" s="113">
        <f t="shared" si="101"/>
        <v>0</v>
      </c>
      <c r="BG302" s="114">
        <f t="shared" si="102"/>
        <v>0</v>
      </c>
      <c r="BH302" s="115">
        <f t="shared" si="103"/>
        <v>0</v>
      </c>
      <c r="BI302" s="110">
        <f t="shared" si="104"/>
        <v>0</v>
      </c>
      <c r="BJ302" s="116"/>
      <c r="BK302" s="107"/>
      <c r="BL302" s="117">
        <f t="shared" si="105"/>
        <v>0</v>
      </c>
      <c r="BM302" s="118"/>
      <c r="BN302" s="119"/>
      <c r="BO302" s="120"/>
      <c r="BP302" s="121">
        <f t="shared" si="108"/>
        <v>0</v>
      </c>
      <c r="BQ302" s="122"/>
      <c r="BR302" s="123"/>
      <c r="BS302" s="124" t="e">
        <f t="shared" si="106"/>
        <v>#DIV/0!</v>
      </c>
      <c r="BT302" s="165">
        <f t="shared" si="107"/>
        <v>0</v>
      </c>
    </row>
    <row r="303" spans="1:72" s="128" customFormat="1">
      <c r="A303" s="126" t="s">
        <v>41</v>
      </c>
      <c r="B303" s="105" t="s">
        <v>42</v>
      </c>
      <c r="C303" s="106" t="s">
        <v>330</v>
      </c>
      <c r="D303" s="110">
        <v>1173325</v>
      </c>
      <c r="E303" s="110">
        <v>1400000</v>
      </c>
      <c r="F303" s="109"/>
      <c r="G303" s="110">
        <v>1369810</v>
      </c>
      <c r="H303" s="110">
        <v>1350000</v>
      </c>
      <c r="I303" s="109">
        <v>1.0146740740740741</v>
      </c>
      <c r="J303" s="110">
        <v>1496185</v>
      </c>
      <c r="K303" s="110">
        <v>1350000</v>
      </c>
      <c r="L303" s="109">
        <v>1.1082851851851852</v>
      </c>
      <c r="M303" s="110">
        <v>2471690</v>
      </c>
      <c r="N303" s="110">
        <v>1300000</v>
      </c>
      <c r="O303" s="109">
        <v>1.9013</v>
      </c>
      <c r="P303" s="110">
        <v>2287480</v>
      </c>
      <c r="Q303" s="110">
        <v>1400000</v>
      </c>
      <c r="R303" s="109">
        <v>1.6339142857142857</v>
      </c>
      <c r="S303" s="110">
        <v>1993410</v>
      </c>
      <c r="T303" s="110">
        <v>1400000</v>
      </c>
      <c r="U303" s="109">
        <v>1.4238642857142858</v>
      </c>
      <c r="V303" s="110">
        <v>1888845</v>
      </c>
      <c r="W303" s="110">
        <v>1400000</v>
      </c>
      <c r="X303" s="109">
        <v>1.349175</v>
      </c>
      <c r="Y303" s="110">
        <v>1475685</v>
      </c>
      <c r="Z303" s="110">
        <v>1400000</v>
      </c>
      <c r="AA303" s="109">
        <v>1.0540607142857144</v>
      </c>
      <c r="AB303" s="110">
        <v>1364755</v>
      </c>
      <c r="AC303" s="110">
        <v>1200000</v>
      </c>
      <c r="AD303" s="109"/>
      <c r="AE303" s="110">
        <v>1506460</v>
      </c>
      <c r="AF303" s="110">
        <v>1100000</v>
      </c>
      <c r="AG303" s="109">
        <v>1.369509090909091</v>
      </c>
      <c r="AH303" s="110">
        <v>1475055</v>
      </c>
      <c r="AI303" s="110">
        <v>1200000</v>
      </c>
      <c r="AJ303" s="109">
        <v>1.2292125</v>
      </c>
      <c r="AK303" s="110">
        <v>1584475</v>
      </c>
      <c r="AL303" s="110">
        <v>1500000</v>
      </c>
      <c r="AM303" s="109">
        <v>1.0563166666666666</v>
      </c>
      <c r="AN303" s="110">
        <v>739085</v>
      </c>
      <c r="AO303" s="110">
        <v>1500000</v>
      </c>
      <c r="AP303" s="109">
        <v>0.49272333333333335</v>
      </c>
      <c r="AQ303" s="110">
        <v>1508110</v>
      </c>
      <c r="AR303" s="110">
        <v>1500000</v>
      </c>
      <c r="AS303" s="109">
        <v>1.0054066666666666</v>
      </c>
      <c r="AT303" s="110">
        <v>1667650</v>
      </c>
      <c r="AU303" s="110">
        <v>1500000</v>
      </c>
      <c r="AV303" s="109">
        <v>1.1117666666666666</v>
      </c>
      <c r="AW303" s="111">
        <v>2183850</v>
      </c>
      <c r="AX303" s="111">
        <v>1650000</v>
      </c>
      <c r="AY303" s="112">
        <v>1.3235454545454546</v>
      </c>
      <c r="AZ303" s="111">
        <v>1958095</v>
      </c>
      <c r="BA303" s="111">
        <v>1650000</v>
      </c>
      <c r="BB303" s="112">
        <f t="shared" ref="BB303:BB366" si="109">AZ303/BA303</f>
        <v>1.1867242424242423</v>
      </c>
      <c r="BC303" s="92">
        <f>VLOOKUP(C303,'[1]PM SELL-OUT JUNE 202 SUMMARY'!$D$9:$H$519,4,FALSE)</f>
        <v>1703340</v>
      </c>
      <c r="BD303" s="92">
        <f>VLOOKUP(C303,'[1]PM SELL-OUT JUNE 202 SUMMARY'!$D$9:$H$519,5,FALSE)</f>
        <v>1650000</v>
      </c>
      <c r="BE303" s="93">
        <f t="shared" si="76"/>
        <v>1.0323272727272728</v>
      </c>
      <c r="BF303" s="113">
        <f t="shared" si="101"/>
        <v>5809595</v>
      </c>
      <c r="BG303" s="114">
        <f t="shared" si="102"/>
        <v>1936531.6666666667</v>
      </c>
      <c r="BH303" s="115">
        <f t="shared" si="103"/>
        <v>9641265</v>
      </c>
      <c r="BI303" s="110">
        <f t="shared" si="104"/>
        <v>1606877.5</v>
      </c>
      <c r="BJ303" s="115"/>
      <c r="BK303" s="110"/>
      <c r="BL303" s="117">
        <f t="shared" si="105"/>
        <v>1762853.3086655103</v>
      </c>
      <c r="BM303" s="118">
        <v>1550000</v>
      </c>
      <c r="BN303" s="119"/>
      <c r="BO303" s="127">
        <v>1888845</v>
      </c>
      <c r="BP303" s="121">
        <f t="shared" si="108"/>
        <v>0.13575715802236835</v>
      </c>
      <c r="BQ303" s="122"/>
      <c r="BR303" s="123"/>
      <c r="BS303" s="124" t="e">
        <f t="shared" si="106"/>
        <v>#DIV/0!</v>
      </c>
      <c r="BT303" s="165">
        <f t="shared" si="107"/>
        <v>1798776.8688330443</v>
      </c>
    </row>
    <row r="304" spans="1:72" s="128" customFormat="1">
      <c r="A304" s="126" t="s">
        <v>41</v>
      </c>
      <c r="B304" s="105" t="s">
        <v>42</v>
      </c>
      <c r="C304" s="162" t="s">
        <v>331</v>
      </c>
      <c r="D304" s="110">
        <v>144275</v>
      </c>
      <c r="E304" s="110">
        <v>500000</v>
      </c>
      <c r="F304" s="109"/>
      <c r="G304" s="110">
        <v>390530</v>
      </c>
      <c r="H304" s="110">
        <v>450000</v>
      </c>
      <c r="I304" s="109">
        <v>0.86784444444444453</v>
      </c>
      <c r="J304" s="110">
        <v>264935</v>
      </c>
      <c r="K304" s="110">
        <v>500000</v>
      </c>
      <c r="L304" s="109">
        <v>0.52987000000000006</v>
      </c>
      <c r="M304" s="110">
        <v>991580</v>
      </c>
      <c r="N304" s="110">
        <v>500000</v>
      </c>
      <c r="O304" s="109">
        <v>1.98316</v>
      </c>
      <c r="P304" s="110">
        <v>1134385</v>
      </c>
      <c r="Q304" s="110">
        <v>650000</v>
      </c>
      <c r="R304" s="109">
        <v>1.7452076923076922</v>
      </c>
      <c r="S304" s="110">
        <v>365220</v>
      </c>
      <c r="T304" s="110">
        <v>750000</v>
      </c>
      <c r="U304" s="109">
        <v>0.48696000000000006</v>
      </c>
      <c r="V304" s="110">
        <v>42790</v>
      </c>
      <c r="W304" s="110">
        <v>650000</v>
      </c>
      <c r="X304" s="109">
        <v>6.5830769230769234E-2</v>
      </c>
      <c r="Y304" s="110">
        <v>235955</v>
      </c>
      <c r="Z304" s="110">
        <v>600000</v>
      </c>
      <c r="AA304" s="109">
        <v>0.39325833333333332</v>
      </c>
      <c r="AB304" s="110">
        <v>203160</v>
      </c>
      <c r="AC304" s="110">
        <v>550000</v>
      </c>
      <c r="AD304" s="109"/>
      <c r="AE304" s="110">
        <v>219860</v>
      </c>
      <c r="AF304" s="110">
        <v>550000</v>
      </c>
      <c r="AG304" s="109">
        <v>0.39974545454545457</v>
      </c>
      <c r="AH304" s="110">
        <v>141370</v>
      </c>
      <c r="AI304" s="110">
        <v>550000</v>
      </c>
      <c r="AJ304" s="109">
        <v>0.25703636363636362</v>
      </c>
      <c r="AK304" s="110">
        <v>388725</v>
      </c>
      <c r="AL304" s="110">
        <v>550000</v>
      </c>
      <c r="AM304" s="109">
        <v>0.70677272727272722</v>
      </c>
      <c r="AN304" s="110">
        <v>294350</v>
      </c>
      <c r="AO304" s="110">
        <v>550000</v>
      </c>
      <c r="AP304" s="109">
        <v>0.5351818181818182</v>
      </c>
      <c r="AQ304" s="110">
        <v>302755</v>
      </c>
      <c r="AR304" s="110">
        <v>550000</v>
      </c>
      <c r="AS304" s="109">
        <v>0.55046363636363638</v>
      </c>
      <c r="AT304" s="110">
        <v>522405</v>
      </c>
      <c r="AU304" s="110">
        <v>550000</v>
      </c>
      <c r="AV304" s="109">
        <v>0.94982727272727274</v>
      </c>
      <c r="AW304" s="111">
        <v>972695</v>
      </c>
      <c r="AX304" s="111">
        <v>600000</v>
      </c>
      <c r="AY304" s="112">
        <v>1.6211583333333333</v>
      </c>
      <c r="AZ304" s="111">
        <v>484895</v>
      </c>
      <c r="BA304" s="111">
        <v>700000</v>
      </c>
      <c r="BB304" s="112">
        <f t="shared" si="109"/>
        <v>0.69270714285714285</v>
      </c>
      <c r="BC304" s="92">
        <f>VLOOKUP(C304,'[1]PM SELL-OUT JUNE 202 SUMMARY'!$D$9:$H$519,4,FALSE)</f>
        <v>312950</v>
      </c>
      <c r="BD304" s="92">
        <f>VLOOKUP(C304,'[1]PM SELL-OUT JUNE 202 SUMMARY'!$D$9:$H$519,5,FALSE)</f>
        <v>700000</v>
      </c>
      <c r="BE304" s="93">
        <f t="shared" si="76"/>
        <v>0.44707142857142856</v>
      </c>
      <c r="BF304" s="113">
        <f t="shared" si="101"/>
        <v>1979995</v>
      </c>
      <c r="BG304" s="114">
        <f t="shared" si="102"/>
        <v>659998.33333333337</v>
      </c>
      <c r="BH304" s="115">
        <f t="shared" si="103"/>
        <v>2965825</v>
      </c>
      <c r="BI304" s="110">
        <f t="shared" si="104"/>
        <v>494304.16666666669</v>
      </c>
      <c r="BJ304" s="115"/>
      <c r="BK304" s="110"/>
      <c r="BL304" s="117">
        <f t="shared" si="105"/>
        <v>39935.777196009825</v>
      </c>
      <c r="BM304" s="118">
        <v>600000</v>
      </c>
      <c r="BN304" s="119"/>
      <c r="BO304" s="127">
        <v>42790</v>
      </c>
      <c r="BP304" s="121">
        <f t="shared" si="108"/>
        <v>3.0754502311079743E-3</v>
      </c>
      <c r="BQ304" s="122"/>
      <c r="BR304" s="123"/>
      <c r="BS304" s="124" t="e">
        <f t="shared" si="106"/>
        <v>#DIV/0!</v>
      </c>
      <c r="BT304" s="165">
        <f t="shared" si="107"/>
        <v>309257.06929900247</v>
      </c>
    </row>
    <row r="305" spans="1:72" s="128" customFormat="1">
      <c r="A305" s="126" t="s">
        <v>41</v>
      </c>
      <c r="B305" s="105" t="s">
        <v>42</v>
      </c>
      <c r="C305" s="106" t="s">
        <v>332</v>
      </c>
      <c r="D305" s="110">
        <v>95375</v>
      </c>
      <c r="E305" s="110">
        <v>500000</v>
      </c>
      <c r="F305" s="109"/>
      <c r="G305" s="110">
        <v>104970</v>
      </c>
      <c r="H305" s="110">
        <v>450000</v>
      </c>
      <c r="I305" s="109">
        <v>0.23326666666666671</v>
      </c>
      <c r="J305" s="110">
        <v>542320</v>
      </c>
      <c r="K305" s="110">
        <v>500000</v>
      </c>
      <c r="L305" s="109">
        <v>1.08464</v>
      </c>
      <c r="M305" s="110">
        <v>1013910</v>
      </c>
      <c r="N305" s="110">
        <v>500000</v>
      </c>
      <c r="O305" s="109">
        <v>2.0278200000000002</v>
      </c>
      <c r="P305" s="110">
        <v>936420</v>
      </c>
      <c r="Q305" s="110">
        <v>600000</v>
      </c>
      <c r="R305" s="109">
        <v>1.5607</v>
      </c>
      <c r="S305" s="110">
        <v>404595</v>
      </c>
      <c r="T305" s="110">
        <v>600000</v>
      </c>
      <c r="U305" s="109">
        <v>0.67432500000000006</v>
      </c>
      <c r="V305" s="110">
        <v>568915</v>
      </c>
      <c r="W305" s="110">
        <v>550000</v>
      </c>
      <c r="X305" s="109">
        <v>1.0343909090909091</v>
      </c>
      <c r="Y305" s="110">
        <v>113280</v>
      </c>
      <c r="Z305" s="110">
        <v>550000</v>
      </c>
      <c r="AA305" s="109">
        <v>0.2059636363636364</v>
      </c>
      <c r="AB305" s="110">
        <v>619615</v>
      </c>
      <c r="AC305" s="110">
        <v>550000</v>
      </c>
      <c r="AD305" s="109"/>
      <c r="AE305" s="110">
        <v>103680</v>
      </c>
      <c r="AF305" s="110">
        <v>550000</v>
      </c>
      <c r="AG305" s="109">
        <v>0.1885090909090909</v>
      </c>
      <c r="AH305" s="110">
        <v>115675</v>
      </c>
      <c r="AI305" s="110">
        <v>550000</v>
      </c>
      <c r="AJ305" s="109">
        <v>0.21031818181818185</v>
      </c>
      <c r="AK305" s="110">
        <v>85880</v>
      </c>
      <c r="AL305" s="110">
        <v>550000</v>
      </c>
      <c r="AM305" s="109">
        <v>0.15614545454545453</v>
      </c>
      <c r="AN305" s="110">
        <v>383740</v>
      </c>
      <c r="AO305" s="110">
        <v>550000</v>
      </c>
      <c r="AP305" s="109">
        <v>0.69770909090909095</v>
      </c>
      <c r="AQ305" s="110">
        <v>65990</v>
      </c>
      <c r="AR305" s="110">
        <v>550000</v>
      </c>
      <c r="AS305" s="109">
        <v>0.11998181818181818</v>
      </c>
      <c r="AT305" s="110">
        <v>617585</v>
      </c>
      <c r="AU305" s="110">
        <v>550000</v>
      </c>
      <c r="AV305" s="109">
        <v>1.1228818181818181</v>
      </c>
      <c r="AW305" s="111">
        <v>391615</v>
      </c>
      <c r="AX305" s="111">
        <v>600000</v>
      </c>
      <c r="AY305" s="112">
        <v>0.65269166666666667</v>
      </c>
      <c r="AZ305" s="111">
        <v>640875</v>
      </c>
      <c r="BA305" s="111">
        <v>600000</v>
      </c>
      <c r="BB305" s="112">
        <f t="shared" si="109"/>
        <v>1.068125</v>
      </c>
      <c r="BC305" s="92">
        <f>VLOOKUP(C305,'[1]PM SELL-OUT JUNE 202 SUMMARY'!$D$9:$H$519,4,FALSE)</f>
        <v>108470</v>
      </c>
      <c r="BD305" s="92">
        <f>VLOOKUP(C305,'[1]PM SELL-OUT JUNE 202 SUMMARY'!$D$9:$H$519,5,FALSE)</f>
        <v>600000</v>
      </c>
      <c r="BE305" s="93">
        <f t="shared" si="76"/>
        <v>0.18078333333333332</v>
      </c>
      <c r="BF305" s="113">
        <f t="shared" si="101"/>
        <v>1650075</v>
      </c>
      <c r="BG305" s="114">
        <f t="shared" si="102"/>
        <v>550025</v>
      </c>
      <c r="BH305" s="115">
        <f t="shared" si="103"/>
        <v>2185685</v>
      </c>
      <c r="BI305" s="110">
        <f t="shared" si="104"/>
        <v>364280.83333333331</v>
      </c>
      <c r="BJ305" s="115"/>
      <c r="BK305" s="110"/>
      <c r="BL305" s="117">
        <f t="shared" si="105"/>
        <v>530966.64368936501</v>
      </c>
      <c r="BM305" s="118">
        <v>550000</v>
      </c>
      <c r="BN305" s="119"/>
      <c r="BO305" s="127">
        <v>568915</v>
      </c>
      <c r="BP305" s="121">
        <f t="shared" si="108"/>
        <v>4.0889688437270227E-2</v>
      </c>
      <c r="BQ305" s="122"/>
      <c r="BR305" s="123"/>
      <c r="BS305" s="124" t="e">
        <f t="shared" si="106"/>
        <v>#DIV/0!</v>
      </c>
      <c r="BT305" s="165">
        <f t="shared" si="107"/>
        <v>503546.86925567454</v>
      </c>
    </row>
    <row r="306" spans="1:72" s="128" customFormat="1">
      <c r="A306" s="126" t="s">
        <v>36</v>
      </c>
      <c r="B306" s="105" t="s">
        <v>37</v>
      </c>
      <c r="C306" s="106" t="s">
        <v>333</v>
      </c>
      <c r="D306" s="110">
        <v>794855</v>
      </c>
      <c r="E306" s="110">
        <v>1550000</v>
      </c>
      <c r="F306" s="109"/>
      <c r="G306" s="110">
        <v>1475000</v>
      </c>
      <c r="H306" s="110">
        <v>1550000</v>
      </c>
      <c r="I306" s="109">
        <v>0.95161290322580661</v>
      </c>
      <c r="J306" s="110">
        <v>1288395</v>
      </c>
      <c r="K306" s="110">
        <v>1550000</v>
      </c>
      <c r="L306" s="109">
        <v>0.8312225806451613</v>
      </c>
      <c r="M306" s="110">
        <v>3444730</v>
      </c>
      <c r="N306" s="110">
        <v>1600000</v>
      </c>
      <c r="O306" s="109">
        <v>2.1529562499999999</v>
      </c>
      <c r="P306" s="110">
        <v>3954265</v>
      </c>
      <c r="Q306" s="110">
        <v>1900000</v>
      </c>
      <c r="R306" s="109">
        <v>2.0811921052631579</v>
      </c>
      <c r="S306" s="110">
        <v>2353395</v>
      </c>
      <c r="T306" s="110">
        <v>2000000</v>
      </c>
      <c r="U306" s="109">
        <v>1.1766975</v>
      </c>
      <c r="V306" s="110">
        <v>1320915</v>
      </c>
      <c r="W306" s="110">
        <v>2000000</v>
      </c>
      <c r="X306" s="109">
        <v>0.66045750000000003</v>
      </c>
      <c r="Y306" s="110">
        <v>1642595</v>
      </c>
      <c r="Z306" s="110">
        <v>1900000</v>
      </c>
      <c r="AA306" s="109">
        <v>0.8645236842105265</v>
      </c>
      <c r="AB306" s="110">
        <v>1221905</v>
      </c>
      <c r="AC306" s="110">
        <v>1800000</v>
      </c>
      <c r="AD306" s="109"/>
      <c r="AE306" s="110">
        <v>1597045</v>
      </c>
      <c r="AF306" s="110">
        <v>1500000</v>
      </c>
      <c r="AG306" s="109">
        <v>1.0646966666666666</v>
      </c>
      <c r="AH306" s="110">
        <v>2417330</v>
      </c>
      <c r="AI306" s="110">
        <v>1500000</v>
      </c>
      <c r="AJ306" s="109">
        <v>1.6115533333333334</v>
      </c>
      <c r="AK306" s="110">
        <v>1785095</v>
      </c>
      <c r="AL306" s="110">
        <v>1750000</v>
      </c>
      <c r="AM306" s="109">
        <v>1.0200542857142858</v>
      </c>
      <c r="AN306" s="110">
        <v>1505020</v>
      </c>
      <c r="AO306" s="110">
        <v>1650000</v>
      </c>
      <c r="AP306" s="109">
        <v>0.91213333333333335</v>
      </c>
      <c r="AQ306" s="110">
        <v>1853065</v>
      </c>
      <c r="AR306" s="110">
        <v>1650000</v>
      </c>
      <c r="AS306" s="109">
        <v>1.1230696969696969</v>
      </c>
      <c r="AT306" s="110">
        <v>2474060</v>
      </c>
      <c r="AU306" s="110">
        <v>1700000</v>
      </c>
      <c r="AV306" s="109">
        <v>1.455329411764706</v>
      </c>
      <c r="AW306" s="111">
        <v>3976055</v>
      </c>
      <c r="AX306" s="111">
        <v>1850000</v>
      </c>
      <c r="AY306" s="112">
        <v>2.149218918918919</v>
      </c>
      <c r="AZ306" s="111">
        <v>3443715</v>
      </c>
      <c r="BA306" s="111">
        <v>2000000</v>
      </c>
      <c r="BB306" s="112">
        <f t="shared" si="109"/>
        <v>1.7218575</v>
      </c>
      <c r="BC306" s="92">
        <f>VLOOKUP(C306,'[1]PM SELL-OUT JUNE 202 SUMMARY'!$D$9:$H$519,4,FALSE)</f>
        <v>1093105</v>
      </c>
      <c r="BD306" s="92">
        <f>VLOOKUP(C306,'[1]PM SELL-OUT JUNE 202 SUMMARY'!$D$9:$H$519,5,FALSE)</f>
        <v>2000000</v>
      </c>
      <c r="BE306" s="93">
        <f t="shared" si="76"/>
        <v>0.5465525</v>
      </c>
      <c r="BF306" s="113">
        <f t="shared" si="101"/>
        <v>9893830</v>
      </c>
      <c r="BG306" s="114">
        <f t="shared" si="102"/>
        <v>3297943.3333333335</v>
      </c>
      <c r="BH306" s="115">
        <f t="shared" si="103"/>
        <v>15037010</v>
      </c>
      <c r="BI306" s="110">
        <f t="shared" si="104"/>
        <v>2506168.3333333335</v>
      </c>
      <c r="BJ306" s="148"/>
      <c r="BK306" s="149"/>
      <c r="BL306" s="117">
        <f t="shared" si="105"/>
        <v>1232805.9624881356</v>
      </c>
      <c r="BM306" s="118">
        <v>2000000</v>
      </c>
      <c r="BN306" s="119"/>
      <c r="BO306" s="127">
        <v>1320915</v>
      </c>
      <c r="BP306" s="121">
        <f t="shared" si="108"/>
        <v>9.4938264595092067E-2</v>
      </c>
      <c r="BQ306" s="122"/>
      <c r="BR306" s="123"/>
      <c r="BS306" s="124" t="e">
        <f t="shared" si="106"/>
        <v>#DIV/0!</v>
      </c>
      <c r="BT306" s="165">
        <f t="shared" si="107"/>
        <v>2089458.1572887006</v>
      </c>
    </row>
    <row r="307" spans="1:72" s="128" customFormat="1">
      <c r="A307" s="126"/>
      <c r="B307" s="105"/>
      <c r="C307" s="106"/>
      <c r="D307" s="110"/>
      <c r="E307" s="110"/>
      <c r="F307" s="109"/>
      <c r="G307" s="110"/>
      <c r="H307" s="110"/>
      <c r="I307" s="109"/>
      <c r="J307" s="107">
        <v>13898255</v>
      </c>
      <c r="K307" s="110"/>
      <c r="L307" s="109"/>
      <c r="M307" s="151">
        <v>27284405</v>
      </c>
      <c r="N307" s="151">
        <v>13750000</v>
      </c>
      <c r="O307" s="109"/>
      <c r="P307" s="107">
        <v>28384635</v>
      </c>
      <c r="Q307" s="107">
        <v>15200000</v>
      </c>
      <c r="R307" s="108">
        <v>1.8674101973684212</v>
      </c>
      <c r="S307" s="107">
        <v>17642730</v>
      </c>
      <c r="T307" s="107">
        <v>15600000</v>
      </c>
      <c r="U307" s="109">
        <v>1.1309442307692308</v>
      </c>
      <c r="V307" s="107">
        <v>13913410</v>
      </c>
      <c r="W307" s="107">
        <v>15000000</v>
      </c>
      <c r="X307" s="108">
        <v>0.92756066666666681</v>
      </c>
      <c r="Y307" s="107">
        <v>11361805</v>
      </c>
      <c r="Z307" s="107">
        <v>12650000</v>
      </c>
      <c r="AA307" s="109">
        <v>0.89816640316205543</v>
      </c>
      <c r="AB307" s="107">
        <v>10697580</v>
      </c>
      <c r="AC307" s="107">
        <v>13899999</v>
      </c>
      <c r="AD307" s="109"/>
      <c r="AE307" s="107">
        <v>12049440</v>
      </c>
      <c r="AF307" s="107">
        <v>12950000</v>
      </c>
      <c r="AG307" s="109">
        <v>0.93045868725868719</v>
      </c>
      <c r="AH307" s="107">
        <v>11948915</v>
      </c>
      <c r="AI307" s="107">
        <v>13050000</v>
      </c>
      <c r="AJ307" s="109">
        <v>0.91562567049808441</v>
      </c>
      <c r="AK307" s="107">
        <v>13632220</v>
      </c>
      <c r="AL307" s="107">
        <v>13900000</v>
      </c>
      <c r="AM307" s="109">
        <v>0.98073525179856136</v>
      </c>
      <c r="AN307" s="107">
        <v>9220195</v>
      </c>
      <c r="AO307" s="107">
        <v>13600000</v>
      </c>
      <c r="AP307" s="109">
        <v>0.67795551470588233</v>
      </c>
      <c r="AQ307" s="151">
        <v>11265335</v>
      </c>
      <c r="AR307" s="151">
        <v>13500000</v>
      </c>
      <c r="AS307" s="180">
        <v>0.8344692592592593</v>
      </c>
      <c r="AT307" s="110"/>
      <c r="AU307" s="110"/>
      <c r="AV307" s="109" t="e">
        <v>#DIV/0!</v>
      </c>
      <c r="AW307" s="152">
        <v>19824005</v>
      </c>
      <c r="AX307" s="152">
        <v>15650000</v>
      </c>
      <c r="AY307" s="112">
        <v>1.2667095846645366</v>
      </c>
      <c r="AZ307" s="152">
        <v>17853620</v>
      </c>
      <c r="BA307" s="152">
        <v>15961290</v>
      </c>
      <c r="BB307" s="153">
        <f t="shared" si="109"/>
        <v>1.1185574599546779</v>
      </c>
      <c r="BC307" s="92" t="e">
        <f>VLOOKUP(C307,'[1]PM SELL-OUT JUNE 202 SUMMARY'!$D$9:$H$519,4,FALSE)</f>
        <v>#N/A</v>
      </c>
      <c r="BD307" s="92" t="e">
        <f>VLOOKUP(C307,'[1]PM SELL-OUT JUNE 202 SUMMARY'!$D$9:$H$519,5,FALSE)</f>
        <v>#N/A</v>
      </c>
      <c r="BE307" s="93" t="e">
        <f t="shared" si="76"/>
        <v>#N/A</v>
      </c>
      <c r="BF307" s="151">
        <f>SUM(BF294:BF306)</f>
        <v>54743520</v>
      </c>
      <c r="BG307" s="151">
        <f>SUM(BG294:BG306)</f>
        <v>18247840</v>
      </c>
      <c r="BH307" s="107">
        <f>SUM(BH294:BH306)</f>
        <v>88861270</v>
      </c>
      <c r="BI307" s="107">
        <f>SUM(BI294:BI306)</f>
        <v>14810211.666666668</v>
      </c>
      <c r="BJ307" s="169">
        <v>9763416.0500000007</v>
      </c>
      <c r="BK307" s="155">
        <f>BJ307*133%</f>
        <v>12985343.346500002</v>
      </c>
      <c r="BL307" s="107">
        <f>SUM(BL294:BL306)</f>
        <v>12985343.346500002</v>
      </c>
      <c r="BM307" s="118"/>
      <c r="BN307" s="119">
        <f>SUM(BM294:BM306)</f>
        <v>14750000</v>
      </c>
      <c r="BO307" s="107">
        <f>SUM(BO294:BO306)</f>
        <v>13913410</v>
      </c>
      <c r="BP307" s="108">
        <f>SUM(BP294:BP306)</f>
        <v>1</v>
      </c>
      <c r="BQ307" s="107"/>
      <c r="BR307" s="107"/>
      <c r="BS307" s="124" t="e">
        <f t="shared" si="106"/>
        <v>#DIV/0!</v>
      </c>
      <c r="BT307" s="128">
        <v>11</v>
      </c>
    </row>
    <row r="308" spans="1:72" s="128" customFormat="1">
      <c r="A308" s="126"/>
      <c r="B308" s="105"/>
      <c r="C308" s="106"/>
      <c r="D308" s="110"/>
      <c r="E308" s="110"/>
      <c r="F308" s="109"/>
      <c r="G308" s="110"/>
      <c r="H308" s="110"/>
      <c r="I308" s="109"/>
      <c r="J308" s="110"/>
      <c r="K308" s="110"/>
      <c r="L308" s="109"/>
      <c r="M308" s="110"/>
      <c r="N308" s="110"/>
      <c r="O308" s="109"/>
      <c r="P308" s="110"/>
      <c r="Q308" s="110"/>
      <c r="R308" s="109"/>
      <c r="S308" s="110"/>
      <c r="T308" s="110"/>
      <c r="U308" s="109"/>
      <c r="V308" s="110"/>
      <c r="W308" s="110"/>
      <c r="X308" s="109"/>
      <c r="Y308" s="110"/>
      <c r="Z308" s="110"/>
      <c r="AA308" s="109"/>
      <c r="AB308" s="110"/>
      <c r="AC308" s="110"/>
      <c r="AD308" s="109"/>
      <c r="AE308" s="110"/>
      <c r="AF308" s="110"/>
      <c r="AG308" s="109"/>
      <c r="AH308" s="110"/>
      <c r="AI308" s="110"/>
      <c r="AJ308" s="109"/>
      <c r="AK308" s="110"/>
      <c r="AL308" s="110"/>
      <c r="AM308" s="109"/>
      <c r="AN308" s="110"/>
      <c r="AO308" s="110"/>
      <c r="AP308" s="109"/>
      <c r="AQ308" s="110"/>
      <c r="AR308" s="110"/>
      <c r="AS308" s="109"/>
      <c r="AT308" s="110"/>
      <c r="AU308" s="110"/>
      <c r="AV308" s="109" t="e">
        <v>#DIV/0!</v>
      </c>
      <c r="AW308" s="111"/>
      <c r="AX308" s="111"/>
      <c r="AY308" s="112"/>
      <c r="AZ308" s="111"/>
      <c r="BA308" s="111"/>
      <c r="BB308" s="112"/>
      <c r="BC308" s="92" t="e">
        <f>VLOOKUP(C308,'[1]PM SELL-OUT JUNE 202 SUMMARY'!$D$9:$H$519,4,FALSE)</f>
        <v>#N/A</v>
      </c>
      <c r="BD308" s="92" t="e">
        <f>VLOOKUP(C308,'[1]PM SELL-OUT JUNE 202 SUMMARY'!$D$9:$H$519,5,FALSE)</f>
        <v>#N/A</v>
      </c>
      <c r="BE308" s="93" t="e">
        <f t="shared" si="76"/>
        <v>#N/A</v>
      </c>
      <c r="BF308" s="113"/>
      <c r="BG308" s="114"/>
      <c r="BH308" s="115"/>
      <c r="BI308" s="107"/>
      <c r="BJ308" s="115"/>
      <c r="BK308" s="110"/>
      <c r="BL308" s="117"/>
      <c r="BM308" s="118"/>
      <c r="BN308" s="119"/>
      <c r="BO308" s="127"/>
      <c r="BP308" s="121"/>
      <c r="BQ308" s="159"/>
      <c r="BR308" s="181"/>
      <c r="BS308" s="124"/>
    </row>
    <row r="309" spans="1:72" s="128" customFormat="1">
      <c r="A309" s="126"/>
      <c r="B309" s="105"/>
      <c r="C309" s="106"/>
      <c r="D309" s="110"/>
      <c r="E309" s="110"/>
      <c r="F309" s="109"/>
      <c r="G309" s="110"/>
      <c r="H309" s="110"/>
      <c r="I309" s="109"/>
      <c r="J309" s="110"/>
      <c r="K309" s="110"/>
      <c r="L309" s="109"/>
      <c r="M309" s="110"/>
      <c r="N309" s="110"/>
      <c r="O309" s="109"/>
      <c r="P309" s="110"/>
      <c r="Q309" s="110"/>
      <c r="R309" s="109"/>
      <c r="S309" s="110"/>
      <c r="T309" s="110"/>
      <c r="U309" s="109"/>
      <c r="V309" s="110"/>
      <c r="W309" s="110"/>
      <c r="X309" s="109"/>
      <c r="Y309" s="110"/>
      <c r="Z309" s="110"/>
      <c r="AA309" s="109"/>
      <c r="AB309" s="110"/>
      <c r="AC309" s="110"/>
      <c r="AD309" s="109"/>
      <c r="AE309" s="110"/>
      <c r="AF309" s="110"/>
      <c r="AG309" s="109"/>
      <c r="AH309" s="110"/>
      <c r="AI309" s="110"/>
      <c r="AJ309" s="109"/>
      <c r="AK309" s="110"/>
      <c r="AL309" s="110"/>
      <c r="AM309" s="109"/>
      <c r="AN309" s="110"/>
      <c r="AO309" s="110"/>
      <c r="AP309" s="109"/>
      <c r="AQ309" s="110"/>
      <c r="AR309" s="110"/>
      <c r="AS309" s="109"/>
      <c r="AT309" s="110"/>
      <c r="AU309" s="110"/>
      <c r="AV309" s="109" t="e">
        <v>#DIV/0!</v>
      </c>
      <c r="AW309" s="111"/>
      <c r="AX309" s="111"/>
      <c r="AY309" s="112"/>
      <c r="AZ309" s="111"/>
      <c r="BA309" s="111"/>
      <c r="BB309" s="112"/>
      <c r="BC309" s="92" t="e">
        <f>VLOOKUP(C309,'[1]PM SELL-OUT JUNE 202 SUMMARY'!$D$9:$H$519,4,FALSE)</f>
        <v>#N/A</v>
      </c>
      <c r="BD309" s="92" t="e">
        <f>VLOOKUP(C309,'[1]PM SELL-OUT JUNE 202 SUMMARY'!$D$9:$H$519,5,FALSE)</f>
        <v>#N/A</v>
      </c>
      <c r="BE309" s="93" t="e">
        <f t="shared" si="76"/>
        <v>#N/A</v>
      </c>
      <c r="BF309" s="113"/>
      <c r="BG309" s="114"/>
      <c r="BH309" s="115"/>
      <c r="BI309" s="107"/>
      <c r="BJ309" s="115"/>
      <c r="BK309" s="110"/>
      <c r="BL309" s="117"/>
      <c r="BM309" s="118"/>
      <c r="BN309" s="119"/>
      <c r="BO309" s="127"/>
      <c r="BP309" s="121"/>
      <c r="BQ309" s="159"/>
      <c r="BR309" s="181"/>
      <c r="BS309" s="124"/>
    </row>
    <row r="310" spans="1:72" s="128" customFormat="1">
      <c r="A310" s="126" t="s">
        <v>200</v>
      </c>
      <c r="B310" s="105" t="s">
        <v>334</v>
      </c>
      <c r="C310" s="106" t="s">
        <v>335</v>
      </c>
      <c r="D310" s="110">
        <v>333490</v>
      </c>
      <c r="E310" s="110">
        <v>700000</v>
      </c>
      <c r="F310" s="109"/>
      <c r="G310" s="110">
        <v>590450</v>
      </c>
      <c r="H310" s="110">
        <v>550000</v>
      </c>
      <c r="I310" s="109">
        <v>1.0735454545454546</v>
      </c>
      <c r="J310" s="110">
        <v>597965</v>
      </c>
      <c r="K310" s="110">
        <v>550000</v>
      </c>
      <c r="L310" s="109">
        <v>1.087209090909091</v>
      </c>
      <c r="M310" s="110">
        <v>610515</v>
      </c>
      <c r="N310" s="110">
        <v>600000</v>
      </c>
      <c r="O310" s="109">
        <v>1.017525</v>
      </c>
      <c r="P310" s="110">
        <v>0</v>
      </c>
      <c r="Q310" s="110">
        <v>600000</v>
      </c>
      <c r="R310" s="108">
        <v>0</v>
      </c>
      <c r="S310" s="110">
        <v>541640</v>
      </c>
      <c r="T310" s="110">
        <v>333333</v>
      </c>
      <c r="U310" s="109">
        <v>1.4238642857142858</v>
      </c>
      <c r="V310" s="110">
        <v>539245</v>
      </c>
      <c r="W310" s="110">
        <v>500000</v>
      </c>
      <c r="X310" s="109">
        <v>1.0784899999999999</v>
      </c>
      <c r="Y310" s="110">
        <v>354785</v>
      </c>
      <c r="Z310" s="110">
        <v>500000</v>
      </c>
      <c r="AA310" s="109">
        <v>0.70957000000000003</v>
      </c>
      <c r="AB310" s="110"/>
      <c r="AC310" s="110">
        <v>500000</v>
      </c>
      <c r="AD310" s="109"/>
      <c r="AE310" s="110">
        <v>0</v>
      </c>
      <c r="AF310" s="110">
        <v>500000</v>
      </c>
      <c r="AG310" s="109">
        <v>0</v>
      </c>
      <c r="AH310" s="110"/>
      <c r="AI310" s="110"/>
      <c r="AJ310" s="109"/>
      <c r="AK310" s="110"/>
      <c r="AL310" s="110"/>
      <c r="AM310" s="109"/>
      <c r="AN310" s="110"/>
      <c r="AO310" s="110"/>
      <c r="AP310" s="109"/>
      <c r="AQ310" s="110"/>
      <c r="AR310" s="110"/>
      <c r="AS310" s="109"/>
      <c r="AT310" s="110"/>
      <c r="AU310" s="110"/>
      <c r="AV310" s="109" t="e">
        <v>#DIV/0!</v>
      </c>
      <c r="AW310" s="111"/>
      <c r="AX310" s="111"/>
      <c r="AY310" s="112"/>
      <c r="AZ310" s="111"/>
      <c r="BA310" s="111"/>
      <c r="BB310" s="112"/>
      <c r="BC310" s="92" t="e">
        <f>VLOOKUP(C310,'[1]PM SELL-OUT JUNE 202 SUMMARY'!$D$9:$H$519,4,FALSE)</f>
        <v>#N/A</v>
      </c>
      <c r="BD310" s="92" t="e">
        <f>VLOOKUP(C310,'[1]PM SELL-OUT JUNE 202 SUMMARY'!$D$9:$H$519,5,FALSE)</f>
        <v>#N/A</v>
      </c>
      <c r="BE310" s="93" t="e">
        <f t="shared" si="76"/>
        <v>#N/A</v>
      </c>
      <c r="BF310" s="113">
        <f t="shared" ref="BF310" si="110">AW310+AT310+AZ310</f>
        <v>0</v>
      </c>
      <c r="BG310" s="114">
        <f t="shared" ref="BG310" si="111">BF310/3</f>
        <v>0</v>
      </c>
      <c r="BH310" s="115">
        <f t="shared" ref="BH310" si="112">SUM(AQ310+AT310+AW310+AZ310+AK310+AN310)</f>
        <v>0</v>
      </c>
      <c r="BI310" s="110">
        <f t="shared" ref="BI310" si="113">BH310/6</f>
        <v>0</v>
      </c>
      <c r="BJ310" s="169"/>
      <c r="BK310" s="155">
        <f>BJ310*131%</f>
        <v>0</v>
      </c>
      <c r="BL310" s="117">
        <f>BK310*BP310</f>
        <v>0</v>
      </c>
      <c r="BM310" s="118"/>
      <c r="BN310" s="119"/>
      <c r="BO310" s="127">
        <v>539245</v>
      </c>
      <c r="BP310" s="121">
        <v>1</v>
      </c>
      <c r="BQ310" s="159"/>
      <c r="BR310" s="181"/>
      <c r="BS310" s="124" t="e">
        <f t="shared" ref="BS310" si="114">BQ310/BR310</f>
        <v>#DIV/0!</v>
      </c>
    </row>
    <row r="311" spans="1:72" s="128" customFormat="1">
      <c r="A311" s="126"/>
      <c r="B311" s="105"/>
      <c r="C311" s="106"/>
      <c r="D311" s="110"/>
      <c r="E311" s="110"/>
      <c r="F311" s="109"/>
      <c r="G311" s="110"/>
      <c r="H311" s="110"/>
      <c r="I311" s="109"/>
      <c r="J311" s="110"/>
      <c r="K311" s="110"/>
      <c r="L311" s="109"/>
      <c r="M311" s="110"/>
      <c r="N311" s="110"/>
      <c r="O311" s="109"/>
      <c r="P311" s="110"/>
      <c r="Q311" s="110"/>
      <c r="R311" s="109"/>
      <c r="S311" s="110"/>
      <c r="T311" s="110"/>
      <c r="U311" s="109"/>
      <c r="V311" s="110"/>
      <c r="W311" s="110"/>
      <c r="X311" s="109"/>
      <c r="Y311" s="110"/>
      <c r="Z311" s="110"/>
      <c r="AA311" s="109"/>
      <c r="AB311" s="110"/>
      <c r="AC311" s="110"/>
      <c r="AD311" s="109"/>
      <c r="AE311" s="110"/>
      <c r="AF311" s="110"/>
      <c r="AG311" s="109"/>
      <c r="AH311" s="110"/>
      <c r="AI311" s="110"/>
      <c r="AJ311" s="109"/>
      <c r="AK311" s="110"/>
      <c r="AL311" s="110"/>
      <c r="AM311" s="109"/>
      <c r="AN311" s="107"/>
      <c r="AO311" s="107"/>
      <c r="AP311" s="108"/>
      <c r="AQ311" s="107"/>
      <c r="AR311" s="107"/>
      <c r="AS311" s="108"/>
      <c r="AT311" s="110"/>
      <c r="AU311" s="110"/>
      <c r="AV311" s="109" t="e">
        <v>#DIV/0!</v>
      </c>
      <c r="AW311" s="111"/>
      <c r="AX311" s="111"/>
      <c r="AY311" s="112"/>
      <c r="AZ311" s="111"/>
      <c r="BA311" s="111"/>
      <c r="BB311" s="112"/>
      <c r="BC311" s="92" t="e">
        <f>VLOOKUP(C311,'[1]PM SELL-OUT JUNE 202 SUMMARY'!$D$9:$H$519,4,FALSE)</f>
        <v>#N/A</v>
      </c>
      <c r="BD311" s="92" t="e">
        <f>VLOOKUP(C311,'[1]PM SELL-OUT JUNE 202 SUMMARY'!$D$9:$H$519,5,FALSE)</f>
        <v>#N/A</v>
      </c>
      <c r="BE311" s="93" t="e">
        <f t="shared" si="76"/>
        <v>#N/A</v>
      </c>
      <c r="BF311" s="107">
        <f>SUM(BF310)</f>
        <v>0</v>
      </c>
      <c r="BG311" s="107">
        <f>SUM(BG310)</f>
        <v>0</v>
      </c>
      <c r="BH311" s="107">
        <f>SUM(BH310)</f>
        <v>0</v>
      </c>
      <c r="BI311" s="107">
        <f>SUM(BI310)</f>
        <v>0</v>
      </c>
      <c r="BJ311" s="115"/>
      <c r="BK311" s="110"/>
      <c r="BL311" s="117"/>
      <c r="BM311" s="118"/>
      <c r="BN311" s="119">
        <v>0</v>
      </c>
      <c r="BO311" s="127"/>
      <c r="BP311" s="108">
        <v>1</v>
      </c>
      <c r="BQ311" s="159"/>
      <c r="BR311" s="181"/>
      <c r="BS311" s="124"/>
    </row>
    <row r="312" spans="1:72" s="128" customFormat="1">
      <c r="A312" s="126"/>
      <c r="B312" s="105"/>
      <c r="C312" s="106"/>
      <c r="D312" s="110"/>
      <c r="E312" s="110"/>
      <c r="F312" s="109"/>
      <c r="G312" s="110"/>
      <c r="H312" s="110"/>
      <c r="I312" s="109"/>
      <c r="J312" s="110"/>
      <c r="K312" s="110"/>
      <c r="L312" s="109"/>
      <c r="M312" s="110"/>
      <c r="N312" s="110"/>
      <c r="O312" s="109"/>
      <c r="P312" s="110"/>
      <c r="Q312" s="110"/>
      <c r="R312" s="109"/>
      <c r="S312" s="110"/>
      <c r="T312" s="110"/>
      <c r="U312" s="109"/>
      <c r="V312" s="110"/>
      <c r="W312" s="110"/>
      <c r="X312" s="109"/>
      <c r="Y312" s="110"/>
      <c r="Z312" s="110"/>
      <c r="AA312" s="109"/>
      <c r="AB312" s="110"/>
      <c r="AC312" s="110"/>
      <c r="AD312" s="109"/>
      <c r="AE312" s="110"/>
      <c r="AF312" s="110"/>
      <c r="AG312" s="109"/>
      <c r="AH312" s="110"/>
      <c r="AI312" s="110"/>
      <c r="AJ312" s="109"/>
      <c r="AK312" s="110"/>
      <c r="AL312" s="110"/>
      <c r="AM312" s="109"/>
      <c r="AN312" s="110"/>
      <c r="AO312" s="110"/>
      <c r="AP312" s="109"/>
      <c r="AQ312" s="110"/>
      <c r="AR312" s="110"/>
      <c r="AS312" s="109"/>
      <c r="AT312" s="110"/>
      <c r="AU312" s="110"/>
      <c r="AV312" s="109" t="e">
        <v>#DIV/0!</v>
      </c>
      <c r="AW312" s="111"/>
      <c r="AX312" s="111"/>
      <c r="AY312" s="112"/>
      <c r="AZ312" s="111"/>
      <c r="BA312" s="111"/>
      <c r="BB312" s="112"/>
      <c r="BC312" s="92" t="e">
        <f>VLOOKUP(C312,'[1]PM SELL-OUT JUNE 202 SUMMARY'!$D$9:$H$519,4,FALSE)</f>
        <v>#N/A</v>
      </c>
      <c r="BD312" s="92" t="e">
        <f>VLOOKUP(C312,'[1]PM SELL-OUT JUNE 202 SUMMARY'!$D$9:$H$519,5,FALSE)</f>
        <v>#N/A</v>
      </c>
      <c r="BE312" s="93" t="e">
        <f t="shared" si="76"/>
        <v>#N/A</v>
      </c>
      <c r="BF312" s="113"/>
      <c r="BG312" s="114"/>
      <c r="BH312" s="115"/>
      <c r="BI312" s="107"/>
      <c r="BJ312" s="115"/>
      <c r="BK312" s="110"/>
      <c r="BL312" s="117"/>
      <c r="BM312" s="118"/>
      <c r="BN312" s="119"/>
      <c r="BO312" s="127"/>
      <c r="BP312" s="121"/>
      <c r="BQ312" s="159"/>
      <c r="BR312" s="181"/>
      <c r="BS312" s="124"/>
    </row>
    <row r="313" spans="1:72" s="128" customFormat="1">
      <c r="A313" s="126"/>
      <c r="B313" s="105"/>
      <c r="C313" s="106"/>
      <c r="D313" s="110"/>
      <c r="E313" s="110"/>
      <c r="F313" s="109"/>
      <c r="G313" s="110"/>
      <c r="H313" s="110"/>
      <c r="I313" s="109"/>
      <c r="J313" s="110"/>
      <c r="K313" s="110"/>
      <c r="L313" s="109"/>
      <c r="M313" s="110"/>
      <c r="N313" s="110"/>
      <c r="O313" s="109"/>
      <c r="P313" s="110"/>
      <c r="Q313" s="110"/>
      <c r="R313" s="109"/>
      <c r="S313" s="110"/>
      <c r="T313" s="110"/>
      <c r="U313" s="109"/>
      <c r="V313" s="110"/>
      <c r="W313" s="110"/>
      <c r="X313" s="109"/>
      <c r="Y313" s="110"/>
      <c r="Z313" s="110"/>
      <c r="AA313" s="109"/>
      <c r="AB313" s="110"/>
      <c r="AC313" s="110"/>
      <c r="AD313" s="109"/>
      <c r="AE313" s="110"/>
      <c r="AF313" s="110"/>
      <c r="AG313" s="109"/>
      <c r="AH313" s="110"/>
      <c r="AI313" s="110"/>
      <c r="AJ313" s="109"/>
      <c r="AK313" s="110"/>
      <c r="AL313" s="110"/>
      <c r="AM313" s="109"/>
      <c r="AN313" s="110"/>
      <c r="AO313" s="110"/>
      <c r="AP313" s="109"/>
      <c r="AQ313" s="110"/>
      <c r="AR313" s="110"/>
      <c r="AS313" s="109"/>
      <c r="AT313" s="110"/>
      <c r="AU313" s="110"/>
      <c r="AV313" s="109" t="e">
        <v>#DIV/0!</v>
      </c>
      <c r="AW313" s="111"/>
      <c r="AX313" s="111"/>
      <c r="AY313" s="112"/>
      <c r="AZ313" s="111"/>
      <c r="BA313" s="111"/>
      <c r="BB313" s="112"/>
      <c r="BC313" s="92" t="e">
        <f>VLOOKUP(C313,'[1]PM SELL-OUT JUNE 202 SUMMARY'!$D$9:$H$519,4,FALSE)</f>
        <v>#N/A</v>
      </c>
      <c r="BD313" s="92" t="e">
        <f>VLOOKUP(C313,'[1]PM SELL-OUT JUNE 202 SUMMARY'!$D$9:$H$519,5,FALSE)</f>
        <v>#N/A</v>
      </c>
      <c r="BE313" s="93" t="e">
        <f t="shared" si="76"/>
        <v>#N/A</v>
      </c>
      <c r="BF313" s="113"/>
      <c r="BG313" s="114"/>
      <c r="BH313" s="115"/>
      <c r="BI313" s="107"/>
      <c r="BJ313" s="115"/>
      <c r="BK313" s="110"/>
      <c r="BL313" s="117"/>
      <c r="BM313" s="118"/>
      <c r="BN313" s="119"/>
      <c r="BO313" s="127"/>
      <c r="BP313" s="121"/>
      <c r="BQ313" s="159"/>
      <c r="BR313" s="181"/>
      <c r="BS313" s="124"/>
    </row>
    <row r="314" spans="1:72" s="128" customFormat="1">
      <c r="A314" s="126" t="s">
        <v>89</v>
      </c>
      <c r="B314" s="105" t="s">
        <v>197</v>
      </c>
      <c r="C314" s="106" t="s">
        <v>336</v>
      </c>
      <c r="D314" s="110">
        <v>1624875</v>
      </c>
      <c r="E314" s="110">
        <v>1200000</v>
      </c>
      <c r="F314" s="109"/>
      <c r="G314" s="110">
        <v>1021685</v>
      </c>
      <c r="H314" s="110">
        <v>1200000</v>
      </c>
      <c r="I314" s="109">
        <v>0.85140416666666663</v>
      </c>
      <c r="J314" s="110">
        <v>916440</v>
      </c>
      <c r="K314" s="110">
        <v>1350000</v>
      </c>
      <c r="L314" s="109">
        <v>0.67884444444444458</v>
      </c>
      <c r="M314" s="110">
        <v>1408215</v>
      </c>
      <c r="N314" s="110">
        <v>1400000</v>
      </c>
      <c r="O314" s="109">
        <v>1.0058678571428572</v>
      </c>
      <c r="P314" s="110">
        <v>1804225</v>
      </c>
      <c r="Q314" s="110">
        <v>800000</v>
      </c>
      <c r="R314" s="109">
        <v>2.2552812499999999</v>
      </c>
      <c r="S314" s="110">
        <v>1350715</v>
      </c>
      <c r="T314" s="110">
        <v>850000</v>
      </c>
      <c r="U314" s="109">
        <v>1.5890764705882352</v>
      </c>
      <c r="V314" s="110">
        <v>1083770</v>
      </c>
      <c r="W314" s="110">
        <v>800000</v>
      </c>
      <c r="X314" s="109">
        <v>1.3547125</v>
      </c>
      <c r="Y314" s="110">
        <v>1242195</v>
      </c>
      <c r="Z314" s="110">
        <v>850000</v>
      </c>
      <c r="AA314" s="109">
        <v>1.4614058823529412</v>
      </c>
      <c r="AB314" s="110">
        <v>1218970</v>
      </c>
      <c r="AC314" s="110">
        <v>1000000</v>
      </c>
      <c r="AD314" s="109"/>
      <c r="AE314" s="110">
        <v>1562955</v>
      </c>
      <c r="AF314" s="110">
        <v>850000</v>
      </c>
      <c r="AG314" s="109">
        <v>1.838770588235294</v>
      </c>
      <c r="AH314" s="110">
        <v>1464430</v>
      </c>
      <c r="AI314" s="110">
        <v>1050000</v>
      </c>
      <c r="AJ314" s="109">
        <v>1.394695238095238</v>
      </c>
      <c r="AK314" s="110">
        <v>930320</v>
      </c>
      <c r="AL314" s="110">
        <v>1300000</v>
      </c>
      <c r="AM314" s="109">
        <v>0.71563076923076929</v>
      </c>
      <c r="AN314" s="110">
        <v>2193010</v>
      </c>
      <c r="AO314" s="110">
        <v>1300000</v>
      </c>
      <c r="AP314" s="109">
        <v>1.6869307692307691</v>
      </c>
      <c r="AQ314" s="110"/>
      <c r="AR314" s="110"/>
      <c r="AS314" s="109"/>
      <c r="AT314" s="110">
        <v>1921460</v>
      </c>
      <c r="AU314" s="110">
        <v>1300000</v>
      </c>
      <c r="AV314" s="109">
        <v>1.4780461538461538</v>
      </c>
      <c r="AW314" s="111">
        <v>806145</v>
      </c>
      <c r="AX314" s="111">
        <v>1300000</v>
      </c>
      <c r="AY314" s="112">
        <v>0.62011153846153844</v>
      </c>
      <c r="AZ314" s="111">
        <v>1338250</v>
      </c>
      <c r="BA314" s="111">
        <v>1300000</v>
      </c>
      <c r="BB314" s="112">
        <f t="shared" si="109"/>
        <v>1.029423076923077</v>
      </c>
      <c r="BC314" s="92">
        <f>VLOOKUP(C314,'[1]PM SELL-OUT JUNE 202 SUMMARY'!$D$9:$H$519,4,FALSE)</f>
        <v>308520</v>
      </c>
      <c r="BD314" s="92">
        <f>VLOOKUP(C314,'[1]PM SELL-OUT JUNE 202 SUMMARY'!$D$9:$H$519,5,FALSE)</f>
        <v>1200000</v>
      </c>
      <c r="BE314" s="93">
        <f t="shared" si="76"/>
        <v>0.2571</v>
      </c>
      <c r="BF314" s="113">
        <f t="shared" ref="BF314:BF321" si="115">AW314+AT314+AZ314</f>
        <v>4065855</v>
      </c>
      <c r="BG314" s="114">
        <f t="shared" ref="BG314:BG321" si="116">BF314/3</f>
        <v>1355285</v>
      </c>
      <c r="BH314" s="115">
        <f t="shared" ref="BH314:BH321" si="117">SUM(AQ314+AT314+AW314+AZ314+AK314+AN314)</f>
        <v>7189185</v>
      </c>
      <c r="BI314" s="110">
        <f t="shared" ref="BI314:BI321" si="118">BH314/6</f>
        <v>1198197.5</v>
      </c>
      <c r="BJ314" s="148"/>
      <c r="BK314" s="149"/>
      <c r="BL314" s="117">
        <f t="shared" ref="BL314:BL321" si="119">BK$322*BP314</f>
        <v>1137668.7867721573</v>
      </c>
      <c r="BM314" s="118">
        <v>1100000</v>
      </c>
      <c r="BN314" s="119"/>
      <c r="BO314" s="127">
        <v>1083770</v>
      </c>
      <c r="BP314" s="121">
        <f>BO314/BO$322</f>
        <v>0.22594781665989097</v>
      </c>
      <c r="BQ314" s="122"/>
      <c r="BR314" s="123"/>
      <c r="BS314" s="124" t="e">
        <f t="shared" ref="BS314:BS322" si="120">BQ314/BR314</f>
        <v>#DIV/0!</v>
      </c>
      <c r="BT314" s="165">
        <f t="shared" ref="BT314:BT321" si="121">AVERAGE(BG314,BI314,BL314,BO314)</f>
        <v>1193730.3216930393</v>
      </c>
    </row>
    <row r="315" spans="1:72" s="128" customFormat="1">
      <c r="A315" s="126" t="s">
        <v>89</v>
      </c>
      <c r="B315" s="105" t="s">
        <v>197</v>
      </c>
      <c r="C315" s="106" t="s">
        <v>337</v>
      </c>
      <c r="D315" s="110">
        <v>108770</v>
      </c>
      <c r="E315" s="110">
        <v>500000</v>
      </c>
      <c r="F315" s="109"/>
      <c r="G315" s="110">
        <v>106480</v>
      </c>
      <c r="H315" s="110">
        <v>500000</v>
      </c>
      <c r="I315" s="109">
        <v>0.21296000000000001</v>
      </c>
      <c r="J315" s="110">
        <v>197570</v>
      </c>
      <c r="K315" s="110">
        <v>500000</v>
      </c>
      <c r="L315" s="109">
        <v>0.39514000000000005</v>
      </c>
      <c r="M315" s="110">
        <v>101975</v>
      </c>
      <c r="N315" s="110">
        <v>500000</v>
      </c>
      <c r="O315" s="109">
        <v>0.20395000000000002</v>
      </c>
      <c r="P315" s="110">
        <v>81280</v>
      </c>
      <c r="Q315" s="110">
        <v>500000</v>
      </c>
      <c r="R315" s="109">
        <v>0.16256000000000001</v>
      </c>
      <c r="S315" s="110">
        <v>93880</v>
      </c>
      <c r="T315" s="110">
        <v>500000</v>
      </c>
      <c r="U315" s="109">
        <v>0.18776000000000001</v>
      </c>
      <c r="V315" s="110">
        <v>0</v>
      </c>
      <c r="W315" s="110">
        <v>500000</v>
      </c>
      <c r="X315" s="109">
        <v>0</v>
      </c>
      <c r="Y315" s="110"/>
      <c r="Z315" s="110"/>
      <c r="AA315" s="109" t="e">
        <v>#DIV/0!</v>
      </c>
      <c r="AB315" s="110"/>
      <c r="AC315" s="110"/>
      <c r="AD315" s="109"/>
      <c r="AE315" s="110"/>
      <c r="AF315" s="110"/>
      <c r="AG315" s="109" t="e">
        <v>#DIV/0!</v>
      </c>
      <c r="AH315" s="110"/>
      <c r="AI315" s="110"/>
      <c r="AJ315" s="109" t="e">
        <v>#DIV/0!</v>
      </c>
      <c r="AK315" s="110"/>
      <c r="AL315" s="110"/>
      <c r="AM315" s="109" t="e">
        <v>#DIV/0!</v>
      </c>
      <c r="AN315" s="110">
        <v>0</v>
      </c>
      <c r="AO315" s="110">
        <v>0</v>
      </c>
      <c r="AP315" s="109" t="e">
        <v>#DIV/0!</v>
      </c>
      <c r="AQ315" s="110"/>
      <c r="AR315" s="110"/>
      <c r="AS315" s="109"/>
      <c r="AT315" s="110"/>
      <c r="AU315" s="110"/>
      <c r="AV315" s="109" t="e">
        <v>#DIV/0!</v>
      </c>
      <c r="AW315" s="111"/>
      <c r="AX315" s="111"/>
      <c r="AY315" s="112"/>
      <c r="AZ315" s="111"/>
      <c r="BA315" s="111"/>
      <c r="BB315" s="112" t="e">
        <f t="shared" si="109"/>
        <v>#DIV/0!</v>
      </c>
      <c r="BC315" s="92" t="e">
        <f>VLOOKUP(C315,'[1]PM SELL-OUT JUNE 202 SUMMARY'!$D$9:$H$519,4,FALSE)</f>
        <v>#N/A</v>
      </c>
      <c r="BD315" s="92" t="e">
        <f>VLOOKUP(C315,'[1]PM SELL-OUT JUNE 202 SUMMARY'!$D$9:$H$519,5,FALSE)</f>
        <v>#N/A</v>
      </c>
      <c r="BE315" s="93" t="e">
        <f t="shared" si="76"/>
        <v>#N/A</v>
      </c>
      <c r="BF315" s="113">
        <f t="shared" si="115"/>
        <v>0</v>
      </c>
      <c r="BG315" s="114">
        <f t="shared" si="116"/>
        <v>0</v>
      </c>
      <c r="BH315" s="115">
        <f t="shared" si="117"/>
        <v>0</v>
      </c>
      <c r="BI315" s="110">
        <f t="shared" si="118"/>
        <v>0</v>
      </c>
      <c r="BJ315" s="115"/>
      <c r="BK315" s="110"/>
      <c r="BL315" s="117">
        <f t="shared" si="119"/>
        <v>0</v>
      </c>
      <c r="BM315" s="118"/>
      <c r="BN315" s="119"/>
      <c r="BO315" s="127">
        <v>0</v>
      </c>
      <c r="BP315" s="121">
        <f t="shared" ref="BP315:BP321" si="122">BO315/BO$322</f>
        <v>0</v>
      </c>
      <c r="BQ315" s="122"/>
      <c r="BR315" s="123"/>
      <c r="BS315" s="124" t="e">
        <f t="shared" si="120"/>
        <v>#DIV/0!</v>
      </c>
      <c r="BT315" s="165">
        <f t="shared" si="121"/>
        <v>0</v>
      </c>
    </row>
    <row r="316" spans="1:72" s="125" customFormat="1">
      <c r="A316" s="105" t="s">
        <v>89</v>
      </c>
      <c r="B316" s="105"/>
      <c r="C316" s="106" t="s">
        <v>338</v>
      </c>
      <c r="D316" s="189">
        <v>106465</v>
      </c>
      <c r="E316" s="189">
        <v>500000</v>
      </c>
      <c r="F316" s="190"/>
      <c r="G316" s="107">
        <v>118375</v>
      </c>
      <c r="H316" s="107">
        <v>500000</v>
      </c>
      <c r="I316" s="108">
        <v>0.23675000000000002</v>
      </c>
      <c r="J316" s="107">
        <v>746590</v>
      </c>
      <c r="K316" s="107">
        <v>500000</v>
      </c>
      <c r="L316" s="108">
        <v>1.4931800000000002</v>
      </c>
      <c r="M316" s="107">
        <v>559935</v>
      </c>
      <c r="N316" s="107">
        <v>500000</v>
      </c>
      <c r="O316" s="109">
        <v>1.1198699999999999</v>
      </c>
      <c r="P316" s="110">
        <v>554695</v>
      </c>
      <c r="Q316" s="110">
        <v>500000</v>
      </c>
      <c r="R316" s="109">
        <v>1.1093900000000001</v>
      </c>
      <c r="S316" s="110">
        <v>320125</v>
      </c>
      <c r="T316" s="110">
        <v>500000</v>
      </c>
      <c r="U316" s="109">
        <v>0.6402500000000001</v>
      </c>
      <c r="V316" s="110">
        <v>553455</v>
      </c>
      <c r="W316" s="110">
        <v>500000</v>
      </c>
      <c r="X316" s="109">
        <v>1.1069100000000001</v>
      </c>
      <c r="Y316" s="110">
        <v>147275</v>
      </c>
      <c r="Z316" s="110">
        <v>500000</v>
      </c>
      <c r="AA316" s="109">
        <v>0.29455000000000003</v>
      </c>
      <c r="AB316" s="110">
        <v>467630</v>
      </c>
      <c r="AC316" s="110">
        <v>500000</v>
      </c>
      <c r="AD316" s="109"/>
      <c r="AE316" s="110">
        <v>135760</v>
      </c>
      <c r="AF316" s="110">
        <v>500000</v>
      </c>
      <c r="AG316" s="109">
        <v>0.27152000000000004</v>
      </c>
      <c r="AH316" s="110">
        <v>176269</v>
      </c>
      <c r="AI316" s="110">
        <v>500000</v>
      </c>
      <c r="AJ316" s="109">
        <v>0.35253800000000002</v>
      </c>
      <c r="AK316" s="110">
        <v>173760</v>
      </c>
      <c r="AL316" s="110">
        <v>500000</v>
      </c>
      <c r="AM316" s="109">
        <v>0.34752000000000005</v>
      </c>
      <c r="AN316" s="110">
        <v>10695</v>
      </c>
      <c r="AO316" s="110">
        <v>550000</v>
      </c>
      <c r="AP316" s="109">
        <v>1.9445454545454547E-2</v>
      </c>
      <c r="AQ316" s="110">
        <v>101530</v>
      </c>
      <c r="AR316" s="110">
        <v>550000</v>
      </c>
      <c r="AS316" s="109">
        <v>0.18459999999999999</v>
      </c>
      <c r="AT316" s="110">
        <v>107270</v>
      </c>
      <c r="AU316" s="110">
        <v>550000</v>
      </c>
      <c r="AV316" s="109">
        <v>0.19503636363636365</v>
      </c>
      <c r="AW316" s="111">
        <v>442905</v>
      </c>
      <c r="AX316" s="111">
        <v>550000</v>
      </c>
      <c r="AY316" s="112">
        <v>0.80528181818181821</v>
      </c>
      <c r="AZ316" s="111">
        <v>210860</v>
      </c>
      <c r="BA316" s="111">
        <v>550000</v>
      </c>
      <c r="BB316" s="112">
        <f t="shared" si="109"/>
        <v>0.38338181818181816</v>
      </c>
      <c r="BC316" s="92">
        <f>VLOOKUP(C316,'[1]PM SELL-OUT JUNE 202 SUMMARY'!$D$9:$H$519,4,FALSE)</f>
        <v>391425</v>
      </c>
      <c r="BD316" s="92">
        <f>VLOOKUP(C316,'[1]PM SELL-OUT JUNE 202 SUMMARY'!$D$9:$H$519,5,FALSE)</f>
        <v>550000</v>
      </c>
      <c r="BE316" s="93">
        <f t="shared" si="76"/>
        <v>0.71168181818181819</v>
      </c>
      <c r="BF316" s="113">
        <f t="shared" si="115"/>
        <v>761035</v>
      </c>
      <c r="BG316" s="114">
        <f t="shared" si="116"/>
        <v>253678.33333333334</v>
      </c>
      <c r="BH316" s="115">
        <f t="shared" si="117"/>
        <v>1047020</v>
      </c>
      <c r="BI316" s="110">
        <f t="shared" si="118"/>
        <v>174503.33333333334</v>
      </c>
      <c r="BJ316" s="116"/>
      <c r="BK316" s="107"/>
      <c r="BL316" s="117">
        <f t="shared" si="119"/>
        <v>580979.80049547809</v>
      </c>
      <c r="BM316" s="118">
        <v>550000</v>
      </c>
      <c r="BN316" s="119"/>
      <c r="BO316" s="120">
        <v>553455</v>
      </c>
      <c r="BP316" s="121">
        <f t="shared" si="122"/>
        <v>0.11538605872971198</v>
      </c>
      <c r="BQ316" s="122"/>
      <c r="BR316" s="123"/>
      <c r="BS316" s="124" t="e">
        <f t="shared" si="120"/>
        <v>#DIV/0!</v>
      </c>
      <c r="BT316" s="165">
        <f t="shared" si="121"/>
        <v>390654.11679053621</v>
      </c>
    </row>
    <row r="317" spans="1:72" s="125" customFormat="1">
      <c r="A317" s="105" t="s">
        <v>89</v>
      </c>
      <c r="B317" s="105" t="s">
        <v>197</v>
      </c>
      <c r="C317" s="106" t="s">
        <v>339</v>
      </c>
      <c r="D317" s="107">
        <v>147470</v>
      </c>
      <c r="E317" s="107">
        <v>500000</v>
      </c>
      <c r="F317" s="108"/>
      <c r="G317" s="107">
        <v>88865</v>
      </c>
      <c r="H317" s="107">
        <v>500000</v>
      </c>
      <c r="I317" s="108">
        <v>0.17773000000000003</v>
      </c>
      <c r="J317" s="107">
        <v>197965</v>
      </c>
      <c r="K317" s="107">
        <v>500000</v>
      </c>
      <c r="L317" s="108">
        <v>0.39593000000000006</v>
      </c>
      <c r="M317" s="107">
        <v>300425</v>
      </c>
      <c r="N317" s="107">
        <v>500000</v>
      </c>
      <c r="O317" s="109">
        <v>0.60085</v>
      </c>
      <c r="P317" s="110">
        <v>402410</v>
      </c>
      <c r="Q317" s="110">
        <v>500000</v>
      </c>
      <c r="R317" s="109">
        <v>0.80482000000000009</v>
      </c>
      <c r="S317" s="110">
        <v>15795</v>
      </c>
      <c r="T317" s="110">
        <v>500000</v>
      </c>
      <c r="U317" s="109">
        <v>3.159E-2</v>
      </c>
      <c r="V317" s="110">
        <v>0</v>
      </c>
      <c r="W317" s="110">
        <v>48387</v>
      </c>
      <c r="X317" s="109">
        <v>0</v>
      </c>
      <c r="Y317" s="110">
        <v>521600</v>
      </c>
      <c r="Z317" s="110">
        <v>500000</v>
      </c>
      <c r="AA317" s="109">
        <v>1.0431999999999999</v>
      </c>
      <c r="AB317" s="110">
        <v>318515</v>
      </c>
      <c r="AC317" s="110">
        <v>500000</v>
      </c>
      <c r="AD317" s="109"/>
      <c r="AE317" s="110">
        <v>378100</v>
      </c>
      <c r="AF317" s="110">
        <v>500000</v>
      </c>
      <c r="AG317" s="109">
        <v>0.75620000000000009</v>
      </c>
      <c r="AH317" s="110">
        <v>532200</v>
      </c>
      <c r="AI317" s="110">
        <v>500000</v>
      </c>
      <c r="AJ317" s="109">
        <v>1.0644</v>
      </c>
      <c r="AK317" s="110">
        <v>321715</v>
      </c>
      <c r="AL317" s="110">
        <v>500000</v>
      </c>
      <c r="AM317" s="109">
        <v>0.64343000000000006</v>
      </c>
      <c r="AN317" s="110">
        <v>620485</v>
      </c>
      <c r="AO317" s="110">
        <v>550000</v>
      </c>
      <c r="AP317" s="109">
        <v>1.1281545454545454</v>
      </c>
      <c r="AQ317" s="110">
        <v>357735</v>
      </c>
      <c r="AR317" s="110">
        <v>550000</v>
      </c>
      <c r="AS317" s="109">
        <v>0.65042727272727274</v>
      </c>
      <c r="AT317" s="110">
        <v>348030</v>
      </c>
      <c r="AU317" s="110">
        <v>550000</v>
      </c>
      <c r="AV317" s="109">
        <v>0.63278181818181822</v>
      </c>
      <c r="AW317" s="111">
        <v>357235</v>
      </c>
      <c r="AX317" s="111">
        <v>550000</v>
      </c>
      <c r="AY317" s="112">
        <v>0.64951818181818177</v>
      </c>
      <c r="AZ317" s="111">
        <v>683610</v>
      </c>
      <c r="BA317" s="111">
        <v>550000</v>
      </c>
      <c r="BB317" s="112">
        <f t="shared" si="109"/>
        <v>1.2429272727272727</v>
      </c>
      <c r="BC317" s="92">
        <f>VLOOKUP(C317,'[1]PM SELL-OUT JUNE 202 SUMMARY'!$D$9:$H$519,4,FALSE)</f>
        <v>359830</v>
      </c>
      <c r="BD317" s="92">
        <f>VLOOKUP(C317,'[1]PM SELL-OUT JUNE 202 SUMMARY'!$D$9:$H$519,5,FALSE)</f>
        <v>550000</v>
      </c>
      <c r="BE317" s="93">
        <f t="shared" si="76"/>
        <v>0.65423636363636362</v>
      </c>
      <c r="BF317" s="113">
        <f t="shared" si="115"/>
        <v>1388875</v>
      </c>
      <c r="BG317" s="114">
        <f t="shared" si="116"/>
        <v>462958.33333333331</v>
      </c>
      <c r="BH317" s="115">
        <f t="shared" si="117"/>
        <v>2688810</v>
      </c>
      <c r="BI317" s="110">
        <f t="shared" si="118"/>
        <v>448135</v>
      </c>
      <c r="BJ317" s="116"/>
      <c r="BK317" s="107"/>
      <c r="BL317" s="117">
        <f t="shared" si="119"/>
        <v>0</v>
      </c>
      <c r="BM317" s="118">
        <v>550000</v>
      </c>
      <c r="BN317" s="119"/>
      <c r="BO317" s="120">
        <v>0</v>
      </c>
      <c r="BP317" s="121">
        <f t="shared" si="122"/>
        <v>0</v>
      </c>
      <c r="BQ317" s="122"/>
      <c r="BR317" s="123"/>
      <c r="BS317" s="124" t="e">
        <f t="shared" si="120"/>
        <v>#DIV/0!</v>
      </c>
      <c r="BT317" s="165">
        <f t="shared" si="121"/>
        <v>227773.33333333331</v>
      </c>
    </row>
    <row r="318" spans="1:72" s="125" customFormat="1">
      <c r="A318" s="105" t="s">
        <v>89</v>
      </c>
      <c r="B318" s="105"/>
      <c r="C318" s="106" t="s">
        <v>340</v>
      </c>
      <c r="D318" s="107">
        <v>186750</v>
      </c>
      <c r="E318" s="107">
        <v>500000</v>
      </c>
      <c r="F318" s="108"/>
      <c r="G318" s="107">
        <v>170665</v>
      </c>
      <c r="H318" s="107">
        <v>500000</v>
      </c>
      <c r="I318" s="108">
        <v>0.34133000000000002</v>
      </c>
      <c r="J318" s="107">
        <v>97875</v>
      </c>
      <c r="K318" s="107">
        <v>500000</v>
      </c>
      <c r="L318" s="108">
        <v>0.19575000000000001</v>
      </c>
      <c r="M318" s="107">
        <v>878125</v>
      </c>
      <c r="N318" s="107">
        <v>500000</v>
      </c>
      <c r="O318" s="109">
        <v>1.7562500000000001</v>
      </c>
      <c r="P318" s="110">
        <v>671660</v>
      </c>
      <c r="Q318" s="110">
        <v>650000</v>
      </c>
      <c r="R318" s="109">
        <v>1.033323076923077</v>
      </c>
      <c r="S318" s="110">
        <v>636975</v>
      </c>
      <c r="T318" s="110">
        <v>600000</v>
      </c>
      <c r="U318" s="109">
        <v>1.061625</v>
      </c>
      <c r="V318" s="110">
        <v>603615</v>
      </c>
      <c r="W318" s="110">
        <v>600000</v>
      </c>
      <c r="X318" s="109">
        <v>1.0060249999999999</v>
      </c>
      <c r="Y318" s="110">
        <v>614040</v>
      </c>
      <c r="Z318" s="110">
        <v>600000</v>
      </c>
      <c r="AA318" s="109">
        <v>1.0234000000000001</v>
      </c>
      <c r="AB318" s="110">
        <v>556685</v>
      </c>
      <c r="AC318" s="110">
        <v>600000</v>
      </c>
      <c r="AD318" s="109"/>
      <c r="AE318" s="110">
        <v>339830</v>
      </c>
      <c r="AF318" s="110">
        <v>600000</v>
      </c>
      <c r="AG318" s="109">
        <v>0.56638333333333335</v>
      </c>
      <c r="AH318" s="110">
        <v>110075</v>
      </c>
      <c r="AI318" s="110">
        <v>600000</v>
      </c>
      <c r="AJ318" s="109">
        <v>0.18345833333333333</v>
      </c>
      <c r="AK318" s="110">
        <v>355935</v>
      </c>
      <c r="AL318" s="110">
        <v>550000</v>
      </c>
      <c r="AM318" s="109">
        <v>0.64715454545454554</v>
      </c>
      <c r="AN318" s="110">
        <v>719375</v>
      </c>
      <c r="AO318" s="110">
        <v>550000</v>
      </c>
      <c r="AP318" s="109">
        <v>1.3079545454545454</v>
      </c>
      <c r="AQ318" s="110">
        <v>374815</v>
      </c>
      <c r="AR318" s="110">
        <v>550000</v>
      </c>
      <c r="AS318" s="109">
        <v>0.68148181818181819</v>
      </c>
      <c r="AT318" s="110">
        <v>758835</v>
      </c>
      <c r="AU318" s="110">
        <v>550000</v>
      </c>
      <c r="AV318" s="109">
        <v>1.3796999999999999</v>
      </c>
      <c r="AW318" s="111">
        <v>245835</v>
      </c>
      <c r="AX318" s="111">
        <v>650000</v>
      </c>
      <c r="AY318" s="112">
        <v>0.3782076923076923</v>
      </c>
      <c r="AZ318" s="111">
        <v>370515</v>
      </c>
      <c r="BA318" s="111">
        <v>650000</v>
      </c>
      <c r="BB318" s="112">
        <f t="shared" si="109"/>
        <v>0.57002307692307697</v>
      </c>
      <c r="BC318" s="92">
        <f>VLOOKUP(C318,'[1]PM SELL-OUT JUNE 202 SUMMARY'!$D$9:$H$519,4,FALSE)</f>
        <v>230240</v>
      </c>
      <c r="BD318" s="92">
        <f>VLOOKUP(C318,'[1]PM SELL-OUT JUNE 202 SUMMARY'!$D$9:$H$519,5,FALSE)</f>
        <v>550000</v>
      </c>
      <c r="BE318" s="93">
        <f t="shared" si="76"/>
        <v>0.41861818181818183</v>
      </c>
      <c r="BF318" s="113">
        <f t="shared" si="115"/>
        <v>1375185</v>
      </c>
      <c r="BG318" s="114">
        <f t="shared" si="116"/>
        <v>458395</v>
      </c>
      <c r="BH318" s="115">
        <f t="shared" si="117"/>
        <v>2825310</v>
      </c>
      <c r="BI318" s="110">
        <f t="shared" si="118"/>
        <v>470885</v>
      </c>
      <c r="BJ318" s="116"/>
      <c r="BK318" s="107"/>
      <c r="BL318" s="117">
        <f t="shared" si="119"/>
        <v>633634.39173207944</v>
      </c>
      <c r="BM318" s="118">
        <v>550000</v>
      </c>
      <c r="BN318" s="119"/>
      <c r="BO318" s="120">
        <v>603615</v>
      </c>
      <c r="BP318" s="121">
        <f t="shared" si="122"/>
        <v>0.12584357506958127</v>
      </c>
      <c r="BQ318" s="122"/>
      <c r="BR318" s="123"/>
      <c r="BS318" s="124" t="e">
        <f t="shared" si="120"/>
        <v>#DIV/0!</v>
      </c>
      <c r="BT318" s="165">
        <f t="shared" si="121"/>
        <v>541632.34793301986</v>
      </c>
    </row>
    <row r="319" spans="1:72" s="128" customFormat="1">
      <c r="A319" s="126" t="s">
        <v>89</v>
      </c>
      <c r="B319" s="105" t="s">
        <v>197</v>
      </c>
      <c r="C319" s="106" t="s">
        <v>341</v>
      </c>
      <c r="D319" s="110">
        <v>1192980</v>
      </c>
      <c r="E319" s="110">
        <v>1100000</v>
      </c>
      <c r="F319" s="109"/>
      <c r="G319" s="110">
        <v>1746750</v>
      </c>
      <c r="H319" s="110">
        <v>1700000</v>
      </c>
      <c r="I319" s="109">
        <v>1.0275000000000001</v>
      </c>
      <c r="J319" s="110">
        <v>1461340</v>
      </c>
      <c r="K319" s="110">
        <v>1400000</v>
      </c>
      <c r="L319" s="109">
        <v>1.0438142857142858</v>
      </c>
      <c r="M319" s="110">
        <v>1925655</v>
      </c>
      <c r="N319" s="110">
        <v>1450000</v>
      </c>
      <c r="O319" s="109">
        <v>1.3280379310344828</v>
      </c>
      <c r="P319" s="110">
        <v>2130885</v>
      </c>
      <c r="Q319" s="110">
        <v>1500000</v>
      </c>
      <c r="R319" s="109">
        <v>1.42059</v>
      </c>
      <c r="S319" s="110">
        <v>2457040</v>
      </c>
      <c r="T319" s="110">
        <v>1500000</v>
      </c>
      <c r="U319" s="109">
        <v>1.6380266666666667</v>
      </c>
      <c r="V319" s="110">
        <v>1442955</v>
      </c>
      <c r="W319" s="110">
        <v>1300000</v>
      </c>
      <c r="X319" s="109">
        <v>1.1099653846153845</v>
      </c>
      <c r="Y319" s="110">
        <v>1380365</v>
      </c>
      <c r="Z319" s="110">
        <v>1200000</v>
      </c>
      <c r="AA319" s="109">
        <v>1.1503041666666667</v>
      </c>
      <c r="AB319" s="110">
        <v>1710150</v>
      </c>
      <c r="AC319" s="110">
        <v>1350000</v>
      </c>
      <c r="AD319" s="109"/>
      <c r="AE319" s="110">
        <v>1359670</v>
      </c>
      <c r="AF319" s="110">
        <v>1100000</v>
      </c>
      <c r="AG319" s="109">
        <v>1.2360636363636364</v>
      </c>
      <c r="AH319" s="110">
        <v>2034315</v>
      </c>
      <c r="AI319" s="110">
        <v>1400000</v>
      </c>
      <c r="AJ319" s="109">
        <v>1.4530821428571428</v>
      </c>
      <c r="AK319" s="110">
        <v>1175115</v>
      </c>
      <c r="AL319" s="110">
        <v>1500000</v>
      </c>
      <c r="AM319" s="109">
        <v>0.78341000000000005</v>
      </c>
      <c r="AN319" s="110">
        <v>984720</v>
      </c>
      <c r="AO319" s="110">
        <v>1500000</v>
      </c>
      <c r="AP319" s="109">
        <v>0.65647999999999995</v>
      </c>
      <c r="AQ319" s="110">
        <v>1107240</v>
      </c>
      <c r="AR319" s="110">
        <v>1500000</v>
      </c>
      <c r="AS319" s="109">
        <v>0.73816000000000004</v>
      </c>
      <c r="AT319" s="110">
        <v>949700</v>
      </c>
      <c r="AU319" s="110">
        <v>1500000</v>
      </c>
      <c r="AV319" s="109">
        <v>0.63313333333333333</v>
      </c>
      <c r="AW319" s="111">
        <v>2086200</v>
      </c>
      <c r="AX319" s="111">
        <v>1500000</v>
      </c>
      <c r="AY319" s="112">
        <v>1.3908</v>
      </c>
      <c r="AZ319" s="111">
        <v>1193065</v>
      </c>
      <c r="BA319" s="111">
        <v>1500000</v>
      </c>
      <c r="BB319" s="112">
        <f t="shared" si="109"/>
        <v>0.79537666666666662</v>
      </c>
      <c r="BC319" s="92">
        <f>VLOOKUP(C319,'[1]PM SELL-OUT JUNE 202 SUMMARY'!$D$9:$H$519,4,FALSE)</f>
        <v>1036980</v>
      </c>
      <c r="BD319" s="92">
        <f>VLOOKUP(C319,'[1]PM SELL-OUT JUNE 202 SUMMARY'!$D$9:$H$519,5,FALSE)</f>
        <v>1300000</v>
      </c>
      <c r="BE319" s="93">
        <f t="shared" si="76"/>
        <v>0.79767692307692306</v>
      </c>
      <c r="BF319" s="113">
        <f t="shared" si="115"/>
        <v>4228965</v>
      </c>
      <c r="BG319" s="114">
        <f t="shared" si="116"/>
        <v>1409655</v>
      </c>
      <c r="BH319" s="115">
        <f t="shared" si="117"/>
        <v>7496040</v>
      </c>
      <c r="BI319" s="110">
        <f t="shared" si="118"/>
        <v>1249340</v>
      </c>
      <c r="BJ319" s="115"/>
      <c r="BK319" s="110"/>
      <c r="BL319" s="117">
        <f t="shared" si="119"/>
        <v>1514717.0194938206</v>
      </c>
      <c r="BM319" s="118">
        <v>1200000</v>
      </c>
      <c r="BN319" s="119"/>
      <c r="BO319" s="127">
        <v>1442955</v>
      </c>
      <c r="BP319" s="121">
        <f t="shared" si="122"/>
        <v>0.30083184789067141</v>
      </c>
      <c r="BQ319" s="122"/>
      <c r="BR319" s="123"/>
      <c r="BS319" s="124" t="e">
        <f t="shared" si="120"/>
        <v>#DIV/0!</v>
      </c>
      <c r="BT319" s="165">
        <f t="shared" si="121"/>
        <v>1404166.754873455</v>
      </c>
    </row>
    <row r="320" spans="1:72" s="128" customFormat="1">
      <c r="A320" s="126" t="s">
        <v>89</v>
      </c>
      <c r="B320" s="105" t="s">
        <v>197</v>
      </c>
      <c r="C320" s="106" t="s">
        <v>342</v>
      </c>
      <c r="D320" s="149"/>
      <c r="E320" s="149"/>
      <c r="F320" s="109"/>
      <c r="G320" s="110"/>
      <c r="H320" s="110"/>
      <c r="I320" s="109"/>
      <c r="J320" s="110"/>
      <c r="K320" s="110"/>
      <c r="L320" s="109"/>
      <c r="M320" s="110">
        <v>0</v>
      </c>
      <c r="N320" s="110">
        <v>33333</v>
      </c>
      <c r="O320" s="109">
        <v>0</v>
      </c>
      <c r="P320" s="110">
        <v>592979</v>
      </c>
      <c r="Q320" s="110">
        <v>500000</v>
      </c>
      <c r="R320" s="109">
        <v>1.1859580000000001</v>
      </c>
      <c r="S320" s="110">
        <v>336130</v>
      </c>
      <c r="T320" s="110">
        <v>500000</v>
      </c>
      <c r="U320" s="109">
        <v>0.67226000000000008</v>
      </c>
      <c r="V320" s="110">
        <v>373205</v>
      </c>
      <c r="W320" s="110">
        <v>500000</v>
      </c>
      <c r="X320" s="109">
        <v>0.74641000000000002</v>
      </c>
      <c r="Y320" s="110">
        <v>416005</v>
      </c>
      <c r="Z320" s="110">
        <v>500000</v>
      </c>
      <c r="AA320" s="109">
        <v>0.83201000000000003</v>
      </c>
      <c r="AB320" s="110">
        <v>321930</v>
      </c>
      <c r="AC320" s="110">
        <v>500000</v>
      </c>
      <c r="AD320" s="109"/>
      <c r="AE320" s="110">
        <v>526700</v>
      </c>
      <c r="AF320" s="110">
        <v>500000</v>
      </c>
      <c r="AG320" s="109">
        <v>1.0533999999999999</v>
      </c>
      <c r="AH320" s="110">
        <v>363845</v>
      </c>
      <c r="AI320" s="110">
        <v>500000</v>
      </c>
      <c r="AJ320" s="109">
        <v>0.72768999999999984</v>
      </c>
      <c r="AK320" s="110">
        <v>129175</v>
      </c>
      <c r="AL320" s="110">
        <v>500000</v>
      </c>
      <c r="AM320" s="109">
        <v>0.25835000000000002</v>
      </c>
      <c r="AN320" s="110">
        <v>865075</v>
      </c>
      <c r="AO320" s="110">
        <v>550000</v>
      </c>
      <c r="AP320" s="109">
        <v>1.5728636363636364</v>
      </c>
      <c r="AQ320" s="110">
        <v>91970</v>
      </c>
      <c r="AR320" s="110">
        <v>550000</v>
      </c>
      <c r="AS320" s="109">
        <v>0.16721818181818182</v>
      </c>
      <c r="AT320" s="110">
        <v>620960</v>
      </c>
      <c r="AU320" s="110">
        <v>550000</v>
      </c>
      <c r="AV320" s="109">
        <v>1.1290181818181819</v>
      </c>
      <c r="AW320" s="111">
        <v>484595</v>
      </c>
      <c r="AX320" s="111">
        <v>550000</v>
      </c>
      <c r="AY320" s="112">
        <v>0.88108181818181819</v>
      </c>
      <c r="AZ320" s="111">
        <v>203430</v>
      </c>
      <c r="BA320" s="111">
        <v>550000</v>
      </c>
      <c r="BB320" s="112">
        <f t="shared" si="109"/>
        <v>0.3698727272727273</v>
      </c>
      <c r="BC320" s="92">
        <f>VLOOKUP(C320,'[1]PM SELL-OUT JUNE 202 SUMMARY'!$D$9:$H$519,4,FALSE)</f>
        <v>123170</v>
      </c>
      <c r="BD320" s="92">
        <f>VLOOKUP(C320,'[1]PM SELL-OUT JUNE 202 SUMMARY'!$D$9:$H$519,5,FALSE)</f>
        <v>550000</v>
      </c>
      <c r="BE320" s="93">
        <f t="shared" si="76"/>
        <v>0.22394545454545456</v>
      </c>
      <c r="BF320" s="113">
        <f t="shared" si="115"/>
        <v>1308985</v>
      </c>
      <c r="BG320" s="114">
        <f t="shared" si="116"/>
        <v>436328.33333333331</v>
      </c>
      <c r="BH320" s="115">
        <f t="shared" si="117"/>
        <v>2395205</v>
      </c>
      <c r="BI320" s="110">
        <f t="shared" si="118"/>
        <v>399200.83333333331</v>
      </c>
      <c r="BJ320" s="150"/>
      <c r="BK320" s="107"/>
      <c r="BL320" s="117">
        <f t="shared" si="119"/>
        <v>391765.48489744402</v>
      </c>
      <c r="BM320" s="118">
        <v>550000</v>
      </c>
      <c r="BN320" s="119"/>
      <c r="BO320" s="127">
        <v>373205</v>
      </c>
      <c r="BP320" s="121">
        <f t="shared" si="122"/>
        <v>7.7806965423064492E-2</v>
      </c>
      <c r="BQ320" s="122"/>
      <c r="BR320" s="123"/>
      <c r="BS320" s="124" t="e">
        <f t="shared" si="120"/>
        <v>#DIV/0!</v>
      </c>
      <c r="BT320" s="165">
        <f t="shared" si="121"/>
        <v>400124.91289102763</v>
      </c>
    </row>
    <row r="321" spans="1:72" s="125" customFormat="1">
      <c r="A321" s="105" t="s">
        <v>89</v>
      </c>
      <c r="B321" s="105"/>
      <c r="C321" s="106" t="s">
        <v>343</v>
      </c>
      <c r="D321" s="107">
        <v>449615</v>
      </c>
      <c r="E321" s="107">
        <v>500000</v>
      </c>
      <c r="F321" s="108"/>
      <c r="G321" s="107"/>
      <c r="H321" s="107">
        <v>500000</v>
      </c>
      <c r="I321" s="108">
        <v>0</v>
      </c>
      <c r="J321" s="107">
        <v>0</v>
      </c>
      <c r="K321" s="107">
        <v>500000</v>
      </c>
      <c r="L321" s="108">
        <v>0</v>
      </c>
      <c r="M321" s="107">
        <v>0</v>
      </c>
      <c r="N321" s="107">
        <v>33333</v>
      </c>
      <c r="O321" s="109">
        <v>0</v>
      </c>
      <c r="P321" s="110">
        <v>1592750</v>
      </c>
      <c r="Q321" s="110">
        <v>500000</v>
      </c>
      <c r="R321" s="109">
        <v>3.1855000000000002</v>
      </c>
      <c r="S321" s="110">
        <v>1028715</v>
      </c>
      <c r="T321" s="110">
        <v>600000</v>
      </c>
      <c r="U321" s="109">
        <v>1.7145250000000001</v>
      </c>
      <c r="V321" s="110">
        <v>739550</v>
      </c>
      <c r="W321" s="110">
        <v>500000</v>
      </c>
      <c r="X321" s="109">
        <v>1.4791000000000001</v>
      </c>
      <c r="Y321" s="110">
        <v>678965</v>
      </c>
      <c r="Z321" s="110">
        <v>600000</v>
      </c>
      <c r="AA321" s="109">
        <v>1.1316083333333333</v>
      </c>
      <c r="AB321" s="110">
        <v>878235</v>
      </c>
      <c r="AC321" s="110">
        <v>550000</v>
      </c>
      <c r="AD321" s="109"/>
      <c r="AE321" s="110">
        <v>998230</v>
      </c>
      <c r="AF321" s="110">
        <v>650000</v>
      </c>
      <c r="AG321" s="109">
        <v>1.5357384615384615</v>
      </c>
      <c r="AH321" s="110">
        <v>703325</v>
      </c>
      <c r="AI321" s="110">
        <v>800000</v>
      </c>
      <c r="AJ321" s="109">
        <v>0.87915624999999986</v>
      </c>
      <c r="AK321" s="110">
        <v>769875</v>
      </c>
      <c r="AL321" s="110">
        <v>850000</v>
      </c>
      <c r="AM321" s="109">
        <v>0.90573529411764708</v>
      </c>
      <c r="AN321" s="110">
        <v>577200</v>
      </c>
      <c r="AO321" s="110">
        <v>800000</v>
      </c>
      <c r="AP321" s="109">
        <v>0.72150000000000003</v>
      </c>
      <c r="AQ321" s="110">
        <v>670705</v>
      </c>
      <c r="AR321" s="110">
        <v>800000</v>
      </c>
      <c r="AS321" s="109">
        <v>0.83838124999999997</v>
      </c>
      <c r="AT321" s="110">
        <v>362525</v>
      </c>
      <c r="AU321" s="110">
        <v>750000</v>
      </c>
      <c r="AV321" s="109">
        <v>0.48336666666666667</v>
      </c>
      <c r="AW321" s="111">
        <v>137975</v>
      </c>
      <c r="AX321" s="111">
        <v>128333</v>
      </c>
      <c r="AY321" s="112">
        <v>1.0751326626822408</v>
      </c>
      <c r="AZ321" s="111">
        <v>1067955</v>
      </c>
      <c r="BA321" s="111">
        <v>550000</v>
      </c>
      <c r="BB321" s="112">
        <f t="shared" si="109"/>
        <v>1.9417363636363636</v>
      </c>
      <c r="BC321" s="92">
        <f>VLOOKUP(C321,'[1]PM SELL-OUT JUNE 202 SUMMARY'!$D$9:$H$519,4,FALSE)</f>
        <v>628015</v>
      </c>
      <c r="BD321" s="92">
        <f>VLOOKUP(C321,'[1]PM SELL-OUT JUNE 202 SUMMARY'!$D$9:$H$519,5,FALSE)</f>
        <v>650000</v>
      </c>
      <c r="BE321" s="93">
        <f t="shared" si="76"/>
        <v>0.96617692307692304</v>
      </c>
      <c r="BF321" s="113">
        <f t="shared" si="115"/>
        <v>1568455</v>
      </c>
      <c r="BG321" s="114">
        <f t="shared" si="116"/>
        <v>522818.33333333331</v>
      </c>
      <c r="BH321" s="115">
        <f t="shared" si="117"/>
        <v>3586235</v>
      </c>
      <c r="BI321" s="110">
        <f t="shared" si="118"/>
        <v>597705.83333333337</v>
      </c>
      <c r="BJ321" s="169"/>
      <c r="BK321" s="155"/>
      <c r="BL321" s="117">
        <f t="shared" si="119"/>
        <v>776329.80360902112</v>
      </c>
      <c r="BM321" s="118">
        <v>650000</v>
      </c>
      <c r="BN321" s="119"/>
      <c r="BO321" s="120">
        <v>739550</v>
      </c>
      <c r="BP321" s="121">
        <f t="shared" si="122"/>
        <v>0.15418373622707987</v>
      </c>
      <c r="BQ321" s="122"/>
      <c r="BR321" s="123"/>
      <c r="BS321" s="124" t="e">
        <f t="shared" si="120"/>
        <v>#DIV/0!</v>
      </c>
      <c r="BT321" s="165">
        <f t="shared" si="121"/>
        <v>659100.992568922</v>
      </c>
    </row>
    <row r="322" spans="1:72" s="128" customFormat="1">
      <c r="A322" s="126"/>
      <c r="B322" s="105"/>
      <c r="C322" s="106"/>
      <c r="D322" s="110"/>
      <c r="E322" s="110"/>
      <c r="F322" s="109"/>
      <c r="G322" s="110"/>
      <c r="H322" s="110"/>
      <c r="I322" s="109"/>
      <c r="J322" s="107">
        <v>3617780</v>
      </c>
      <c r="K322" s="110"/>
      <c r="L322" s="109"/>
      <c r="M322" s="151">
        <v>5174330</v>
      </c>
      <c r="N322" s="151">
        <v>4916666</v>
      </c>
      <c r="O322" s="109"/>
      <c r="P322" s="107">
        <v>7830884</v>
      </c>
      <c r="Q322" s="107">
        <v>5450000</v>
      </c>
      <c r="R322" s="108">
        <v>1.4368594495412843</v>
      </c>
      <c r="S322" s="107">
        <v>6239375</v>
      </c>
      <c r="T322" s="107">
        <v>5550000</v>
      </c>
      <c r="U322" s="109">
        <v>1.1242117117117116</v>
      </c>
      <c r="V322" s="107">
        <v>4796550</v>
      </c>
      <c r="W322" s="107">
        <v>4748387</v>
      </c>
      <c r="X322" s="108">
        <v>1.0101430233045454</v>
      </c>
      <c r="Y322" s="107">
        <v>5000445</v>
      </c>
      <c r="Z322" s="107">
        <v>4750000</v>
      </c>
      <c r="AA322" s="109">
        <v>1.0527252631578947</v>
      </c>
      <c r="AB322" s="107">
        <v>5472115</v>
      </c>
      <c r="AC322" s="107">
        <v>5000000</v>
      </c>
      <c r="AD322" s="109"/>
      <c r="AE322" s="107">
        <v>5301245</v>
      </c>
      <c r="AF322" s="107">
        <v>4700000</v>
      </c>
      <c r="AG322" s="109">
        <v>1.1279244680851064</v>
      </c>
      <c r="AH322" s="107">
        <v>5384459</v>
      </c>
      <c r="AI322" s="107">
        <v>5350000</v>
      </c>
      <c r="AJ322" s="109">
        <v>1.0064409345794392</v>
      </c>
      <c r="AK322" s="107">
        <v>3855895</v>
      </c>
      <c r="AL322" s="107">
        <v>5700000</v>
      </c>
      <c r="AM322" s="109">
        <v>0.67647280701754398</v>
      </c>
      <c r="AN322" s="107">
        <v>5970560</v>
      </c>
      <c r="AO322" s="107">
        <v>5800000</v>
      </c>
      <c r="AP322" s="109">
        <v>1.0294068965517242</v>
      </c>
      <c r="AQ322" s="151">
        <v>2703995</v>
      </c>
      <c r="AR322" s="151">
        <v>4500000</v>
      </c>
      <c r="AS322" s="109">
        <v>0.6008877777777778</v>
      </c>
      <c r="AT322" s="110"/>
      <c r="AU322" s="110"/>
      <c r="AV322" s="109"/>
      <c r="AW322" s="152">
        <v>4560890</v>
      </c>
      <c r="AX322" s="152">
        <v>5228333</v>
      </c>
      <c r="AY322" s="112">
        <v>0.87234114582984668</v>
      </c>
      <c r="AZ322" s="152">
        <v>5067685</v>
      </c>
      <c r="BA322" s="152">
        <v>5650000</v>
      </c>
      <c r="BB322" s="153">
        <f t="shared" si="109"/>
        <v>0.8969353982300885</v>
      </c>
      <c r="BC322" s="92" t="e">
        <f>VLOOKUP(C322,'[1]PM SELL-OUT JUNE 202 SUMMARY'!$D$9:$H$519,4,FALSE)</f>
        <v>#N/A</v>
      </c>
      <c r="BD322" s="92" t="e">
        <f>VLOOKUP(C322,'[1]PM SELL-OUT JUNE 202 SUMMARY'!$D$9:$H$519,5,FALSE)</f>
        <v>#N/A</v>
      </c>
      <c r="BE322" s="93" t="e">
        <f t="shared" si="76"/>
        <v>#N/A</v>
      </c>
      <c r="BF322" s="107">
        <f>SUM(BF314:BF321)</f>
        <v>14697355</v>
      </c>
      <c r="BG322" s="107">
        <f>SUM(BG314:BG321)</f>
        <v>4899118.333333333</v>
      </c>
      <c r="BH322" s="107">
        <f>SUM(BH314:BH321)</f>
        <v>27227805</v>
      </c>
      <c r="BI322" s="107">
        <f>SUM(BI314:BI321)</f>
        <v>4537967.5</v>
      </c>
      <c r="BJ322" s="169">
        <v>3828969.8000000003</v>
      </c>
      <c r="BK322" s="155">
        <f>BJ322*131.5%</f>
        <v>5035095.2870000005</v>
      </c>
      <c r="BL322" s="107">
        <f>SUM(BL314:BL321)</f>
        <v>5035095.2870000005</v>
      </c>
      <c r="BM322" s="118"/>
      <c r="BN322" s="119">
        <f>SUM(BM314:BM321)</f>
        <v>5150000</v>
      </c>
      <c r="BO322" s="107">
        <f>SUM(BO314:BO321)</f>
        <v>4796550</v>
      </c>
      <c r="BP322" s="108">
        <f>SUM(BP314:BP321)</f>
        <v>1</v>
      </c>
      <c r="BQ322" s="107"/>
      <c r="BR322" s="107"/>
      <c r="BS322" s="124" t="e">
        <f t="shared" si="120"/>
        <v>#DIV/0!</v>
      </c>
      <c r="BT322" s="128">
        <v>7</v>
      </c>
    </row>
    <row r="323" spans="1:72" s="128" customFormat="1">
      <c r="A323" s="126"/>
      <c r="B323" s="105"/>
      <c r="C323" s="106"/>
      <c r="D323" s="110"/>
      <c r="E323" s="110"/>
      <c r="F323" s="109"/>
      <c r="G323" s="110"/>
      <c r="H323" s="110"/>
      <c r="I323" s="109"/>
      <c r="J323" s="110"/>
      <c r="K323" s="110"/>
      <c r="L323" s="109"/>
      <c r="M323" s="110"/>
      <c r="N323" s="110"/>
      <c r="O323" s="109"/>
      <c r="P323" s="110"/>
      <c r="Q323" s="110"/>
      <c r="R323" s="109"/>
      <c r="S323" s="110"/>
      <c r="T323" s="110"/>
      <c r="U323" s="109"/>
      <c r="V323" s="110"/>
      <c r="W323" s="110"/>
      <c r="X323" s="109"/>
      <c r="Y323" s="110"/>
      <c r="Z323" s="110"/>
      <c r="AA323" s="109"/>
      <c r="AB323" s="110"/>
      <c r="AC323" s="110"/>
      <c r="AD323" s="109"/>
      <c r="AE323" s="110"/>
      <c r="AF323" s="110"/>
      <c r="AG323" s="109"/>
      <c r="AH323" s="110"/>
      <c r="AI323" s="110"/>
      <c r="AJ323" s="109"/>
      <c r="AK323" s="110"/>
      <c r="AL323" s="110"/>
      <c r="AM323" s="109"/>
      <c r="AN323" s="110"/>
      <c r="AO323" s="110"/>
      <c r="AP323" s="109"/>
      <c r="AQ323" s="110"/>
      <c r="AR323" s="110"/>
      <c r="AS323" s="109"/>
      <c r="AT323" s="110"/>
      <c r="AU323" s="110"/>
      <c r="AV323" s="109"/>
      <c r="AW323" s="111"/>
      <c r="AX323" s="111"/>
      <c r="AY323" s="112"/>
      <c r="AZ323" s="111"/>
      <c r="BA323" s="111"/>
      <c r="BB323" s="112"/>
      <c r="BC323" s="92" t="e">
        <f>VLOOKUP(C323,'[1]PM SELL-OUT JUNE 202 SUMMARY'!$D$9:$H$519,4,FALSE)</f>
        <v>#N/A</v>
      </c>
      <c r="BD323" s="92" t="e">
        <f>VLOOKUP(C323,'[1]PM SELL-OUT JUNE 202 SUMMARY'!$D$9:$H$519,5,FALSE)</f>
        <v>#N/A</v>
      </c>
      <c r="BE323" s="93" t="e">
        <f t="shared" si="76"/>
        <v>#N/A</v>
      </c>
      <c r="BF323" s="113"/>
      <c r="BG323" s="114"/>
      <c r="BH323" s="115"/>
      <c r="BI323" s="107"/>
      <c r="BJ323" s="115"/>
      <c r="BK323" s="110"/>
      <c r="BL323" s="117"/>
      <c r="BM323" s="118"/>
      <c r="BN323" s="119"/>
      <c r="BO323" s="127"/>
      <c r="BP323" s="121"/>
      <c r="BQ323" s="159"/>
      <c r="BR323" s="181"/>
      <c r="BS323" s="124"/>
    </row>
    <row r="324" spans="1:72" s="128" customFormat="1">
      <c r="A324" s="126"/>
      <c r="B324" s="105"/>
      <c r="C324" s="106"/>
      <c r="D324" s="110"/>
      <c r="E324" s="110"/>
      <c r="F324" s="109"/>
      <c r="G324" s="110"/>
      <c r="H324" s="110"/>
      <c r="I324" s="109"/>
      <c r="J324" s="110"/>
      <c r="K324" s="110"/>
      <c r="L324" s="109"/>
      <c r="M324" s="110"/>
      <c r="N324" s="110"/>
      <c r="O324" s="109"/>
      <c r="P324" s="110"/>
      <c r="Q324" s="110"/>
      <c r="R324" s="109"/>
      <c r="S324" s="110"/>
      <c r="T324" s="110"/>
      <c r="U324" s="109"/>
      <c r="V324" s="110"/>
      <c r="W324" s="110"/>
      <c r="X324" s="109"/>
      <c r="Y324" s="110"/>
      <c r="Z324" s="110"/>
      <c r="AA324" s="109"/>
      <c r="AB324" s="110"/>
      <c r="AC324" s="110"/>
      <c r="AD324" s="109"/>
      <c r="AE324" s="110"/>
      <c r="AF324" s="110"/>
      <c r="AG324" s="109"/>
      <c r="AH324" s="110"/>
      <c r="AI324" s="110"/>
      <c r="AJ324" s="109"/>
      <c r="AK324" s="110"/>
      <c r="AL324" s="110"/>
      <c r="AM324" s="109"/>
      <c r="AN324" s="110"/>
      <c r="AO324" s="110"/>
      <c r="AP324" s="109"/>
      <c r="AQ324" s="110"/>
      <c r="AR324" s="110"/>
      <c r="AS324" s="109"/>
      <c r="AT324" s="110"/>
      <c r="AU324" s="110"/>
      <c r="AV324" s="109"/>
      <c r="AW324" s="111"/>
      <c r="AX324" s="111"/>
      <c r="AY324" s="112"/>
      <c r="AZ324" s="111"/>
      <c r="BA324" s="111"/>
      <c r="BB324" s="112"/>
      <c r="BC324" s="92" t="e">
        <f>VLOOKUP(C324,'[1]PM SELL-OUT JUNE 202 SUMMARY'!$D$9:$H$519,4,FALSE)</f>
        <v>#N/A</v>
      </c>
      <c r="BD324" s="92" t="e">
        <f>VLOOKUP(C324,'[1]PM SELL-OUT JUNE 202 SUMMARY'!$D$9:$H$519,5,FALSE)</f>
        <v>#N/A</v>
      </c>
      <c r="BE324" s="93" t="e">
        <f t="shared" si="76"/>
        <v>#N/A</v>
      </c>
      <c r="BF324" s="113"/>
      <c r="BG324" s="114"/>
      <c r="BH324" s="115"/>
      <c r="BI324" s="107"/>
      <c r="BJ324" s="115"/>
      <c r="BK324" s="110"/>
      <c r="BL324" s="117"/>
      <c r="BM324" s="118"/>
      <c r="BN324" s="119"/>
      <c r="BO324" s="127"/>
      <c r="BP324" s="121"/>
      <c r="BQ324" s="159"/>
      <c r="BR324" s="181"/>
      <c r="BS324" s="124"/>
    </row>
    <row r="325" spans="1:72" s="128" customFormat="1">
      <c r="A325" s="126" t="s">
        <v>200</v>
      </c>
      <c r="B325" s="105" t="s">
        <v>334</v>
      </c>
      <c r="C325" s="162" t="s">
        <v>344</v>
      </c>
      <c r="D325" s="110">
        <v>548325</v>
      </c>
      <c r="E325" s="110">
        <v>700000</v>
      </c>
      <c r="F325" s="109"/>
      <c r="G325" s="110">
        <v>434925</v>
      </c>
      <c r="H325" s="110">
        <v>650000</v>
      </c>
      <c r="I325" s="109">
        <v>0.66911538461538478</v>
      </c>
      <c r="J325" s="110">
        <v>390920</v>
      </c>
      <c r="K325" s="110">
        <v>650000</v>
      </c>
      <c r="L325" s="109">
        <v>0.60141538461538457</v>
      </c>
      <c r="M325" s="110">
        <v>1008710</v>
      </c>
      <c r="N325" s="110">
        <v>650000</v>
      </c>
      <c r="O325" s="109">
        <v>1.5518615384615384</v>
      </c>
      <c r="P325" s="110">
        <v>881410</v>
      </c>
      <c r="Q325" s="110">
        <v>650000</v>
      </c>
      <c r="R325" s="109">
        <v>1.3560153846153846</v>
      </c>
      <c r="S325" s="110">
        <v>745780</v>
      </c>
      <c r="T325" s="110">
        <v>650000</v>
      </c>
      <c r="U325" s="109">
        <v>1.1473538461538462</v>
      </c>
      <c r="V325" s="110">
        <v>650875</v>
      </c>
      <c r="W325" s="110">
        <v>600000</v>
      </c>
      <c r="X325" s="109">
        <v>1.0847916666666666</v>
      </c>
      <c r="Y325" s="110">
        <v>699450</v>
      </c>
      <c r="Z325" s="110">
        <v>650000</v>
      </c>
      <c r="AA325" s="109">
        <v>1.0760769230769232</v>
      </c>
      <c r="AB325" s="110">
        <v>701170</v>
      </c>
      <c r="AC325" s="110">
        <v>650000</v>
      </c>
      <c r="AD325" s="109"/>
      <c r="AE325" s="110">
        <v>609700</v>
      </c>
      <c r="AF325" s="110">
        <v>600000</v>
      </c>
      <c r="AG325" s="109">
        <v>1.0161666666666667</v>
      </c>
      <c r="AH325" s="110">
        <v>606570</v>
      </c>
      <c r="AI325" s="110">
        <v>600000</v>
      </c>
      <c r="AJ325" s="109">
        <v>1.01095</v>
      </c>
      <c r="AK325" s="110">
        <v>508600</v>
      </c>
      <c r="AL325" s="110">
        <v>500000</v>
      </c>
      <c r="AM325" s="109">
        <v>1.0172000000000001</v>
      </c>
      <c r="AN325" s="110">
        <v>374730</v>
      </c>
      <c r="AO325" s="110">
        <v>550000</v>
      </c>
      <c r="AP325" s="109">
        <v>0.68132727272727278</v>
      </c>
      <c r="AQ325" s="110">
        <v>579785</v>
      </c>
      <c r="AR325" s="110">
        <v>550000</v>
      </c>
      <c r="AS325" s="109">
        <v>1.0541545454545453</v>
      </c>
      <c r="AT325" s="110">
        <v>567620</v>
      </c>
      <c r="AU325" s="110">
        <v>550000</v>
      </c>
      <c r="AV325" s="109">
        <v>1.0320363636363636</v>
      </c>
      <c r="AW325" s="111">
        <v>574170</v>
      </c>
      <c r="AX325" s="111">
        <v>550000</v>
      </c>
      <c r="AY325" s="112">
        <v>1.0439454545454545</v>
      </c>
      <c r="AZ325" s="111">
        <v>577280</v>
      </c>
      <c r="BA325" s="111">
        <v>550000</v>
      </c>
      <c r="BB325" s="112">
        <f t="shared" si="109"/>
        <v>1.0496000000000001</v>
      </c>
      <c r="BC325" s="92">
        <f>VLOOKUP(C325,'[1]PM SELL-OUT JUNE 202 SUMMARY'!$D$9:$H$519,4,FALSE)</f>
        <v>352430</v>
      </c>
      <c r="BD325" s="92">
        <f>VLOOKUP(C325,'[1]PM SELL-OUT JUNE 202 SUMMARY'!$D$9:$H$519,5,FALSE)</f>
        <v>550000</v>
      </c>
      <c r="BE325" s="93">
        <f t="shared" ref="BE325:BE388" si="123">BC325/BD325</f>
        <v>0.64078181818181823</v>
      </c>
      <c r="BF325" s="113">
        <f t="shared" ref="BF325:BF368" si="124">AW325+AT325+AZ325</f>
        <v>1719070</v>
      </c>
      <c r="BG325" s="114">
        <f t="shared" ref="BG325:BG368" si="125">BF325/3</f>
        <v>573023.33333333337</v>
      </c>
      <c r="BH325" s="115">
        <f t="shared" ref="BH325:BH368" si="126">SUM(AQ325+AT325+AW325+AZ325+AK325+AN325)</f>
        <v>3182185</v>
      </c>
      <c r="BI325" s="110">
        <f t="shared" ref="BI325:BI368" si="127">BH325/6</f>
        <v>530364.16666666663</v>
      </c>
      <c r="BJ325" s="115"/>
      <c r="BK325" s="110"/>
      <c r="BL325" s="117">
        <f t="shared" ref="BL325:BL368" si="128">BK$369*BP325</f>
        <v>776057.8410840875</v>
      </c>
      <c r="BM325" s="118">
        <v>550000</v>
      </c>
      <c r="BN325" s="119"/>
      <c r="BO325" s="127">
        <v>650875</v>
      </c>
      <c r="BP325" s="121">
        <f>BO325/BO$369</f>
        <v>6.0726487991386566E-2</v>
      </c>
      <c r="BQ325" s="159"/>
      <c r="BR325" s="181"/>
      <c r="BS325" s="124" t="e">
        <f t="shared" ref="BS325:BS369" si="129">BQ325/BR325</f>
        <v>#DIV/0!</v>
      </c>
      <c r="BT325" s="165">
        <f t="shared" ref="BT325:BT368" si="130">AVERAGE(BG325,BI325,BL325,BO325)</f>
        <v>632580.08527102182</v>
      </c>
    </row>
    <row r="326" spans="1:72" s="128" customFormat="1">
      <c r="A326" s="126" t="s">
        <v>200</v>
      </c>
      <c r="B326" s="105"/>
      <c r="C326" s="162" t="s">
        <v>345</v>
      </c>
      <c r="D326" s="110"/>
      <c r="E326" s="110"/>
      <c r="F326" s="109"/>
      <c r="G326" s="110"/>
      <c r="H326" s="110"/>
      <c r="I326" s="109"/>
      <c r="J326" s="110"/>
      <c r="K326" s="110"/>
      <c r="L326" s="109"/>
      <c r="M326" s="110"/>
      <c r="N326" s="110"/>
      <c r="O326" s="109"/>
      <c r="P326" s="110"/>
      <c r="Q326" s="110"/>
      <c r="R326" s="109"/>
      <c r="S326" s="110"/>
      <c r="T326" s="110"/>
      <c r="U326" s="109"/>
      <c r="V326" s="110"/>
      <c r="W326" s="110"/>
      <c r="X326" s="109"/>
      <c r="Y326" s="110"/>
      <c r="Z326" s="110"/>
      <c r="AA326" s="109"/>
      <c r="AB326" s="110"/>
      <c r="AC326" s="110"/>
      <c r="AD326" s="109"/>
      <c r="AE326" s="110"/>
      <c r="AF326" s="110"/>
      <c r="AG326" s="109"/>
      <c r="AH326" s="110"/>
      <c r="AI326" s="110"/>
      <c r="AJ326" s="109"/>
      <c r="AK326" s="110">
        <v>61990</v>
      </c>
      <c r="AL326" s="110">
        <v>290322</v>
      </c>
      <c r="AM326" s="109">
        <v>0.21352153815418745</v>
      </c>
      <c r="AN326" s="110">
        <v>161065</v>
      </c>
      <c r="AO326" s="110">
        <v>550000</v>
      </c>
      <c r="AP326" s="109">
        <v>0.29284545454545452</v>
      </c>
      <c r="AQ326" s="110">
        <v>371840</v>
      </c>
      <c r="AR326" s="110">
        <v>550000</v>
      </c>
      <c r="AS326" s="109">
        <v>0.67607272727272727</v>
      </c>
      <c r="AT326" s="110">
        <v>185175</v>
      </c>
      <c r="AU326" s="110">
        <v>550000</v>
      </c>
      <c r="AV326" s="109">
        <v>0.33668181818181819</v>
      </c>
      <c r="AW326" s="111">
        <v>460815</v>
      </c>
      <c r="AX326" s="111">
        <v>550000</v>
      </c>
      <c r="AY326" s="112">
        <v>0.83784545454545456</v>
      </c>
      <c r="AZ326" s="111">
        <v>365930</v>
      </c>
      <c r="BA326" s="111">
        <v>550000</v>
      </c>
      <c r="BB326" s="112">
        <f t="shared" si="109"/>
        <v>0.66532727272727277</v>
      </c>
      <c r="BC326" s="92">
        <f>VLOOKUP(C326,'[1]PM SELL-OUT JUNE 202 SUMMARY'!$D$9:$H$519,4,FALSE)</f>
        <v>152460</v>
      </c>
      <c r="BD326" s="92">
        <f>VLOOKUP(C326,'[1]PM SELL-OUT JUNE 202 SUMMARY'!$D$9:$H$519,5,FALSE)</f>
        <v>550000</v>
      </c>
      <c r="BE326" s="93">
        <f t="shared" si="123"/>
        <v>0.2772</v>
      </c>
      <c r="BF326" s="113">
        <f t="shared" si="124"/>
        <v>1011920</v>
      </c>
      <c r="BG326" s="114">
        <f t="shared" si="125"/>
        <v>337306.66666666669</v>
      </c>
      <c r="BH326" s="115">
        <f t="shared" si="126"/>
        <v>1606815</v>
      </c>
      <c r="BI326" s="110">
        <f t="shared" si="127"/>
        <v>267802.5</v>
      </c>
      <c r="BJ326" s="115"/>
      <c r="BK326" s="110"/>
      <c r="BL326" s="117">
        <f t="shared" si="128"/>
        <v>0</v>
      </c>
      <c r="BM326" s="118">
        <v>550000</v>
      </c>
      <c r="BN326" s="119"/>
      <c r="BO326" s="127"/>
      <c r="BP326" s="121">
        <f t="shared" ref="BP326:BP368" si="131">BO326/BO$369</f>
        <v>0</v>
      </c>
      <c r="BQ326" s="159"/>
      <c r="BR326" s="181"/>
      <c r="BS326" s="124" t="e">
        <f t="shared" si="129"/>
        <v>#DIV/0!</v>
      </c>
      <c r="BT326" s="165">
        <f t="shared" si="130"/>
        <v>201703.05555555559</v>
      </c>
    </row>
    <row r="327" spans="1:72" s="128" customFormat="1">
      <c r="A327" s="126" t="s">
        <v>200</v>
      </c>
      <c r="B327" s="105" t="s">
        <v>334</v>
      </c>
      <c r="C327" s="162" t="s">
        <v>346</v>
      </c>
      <c r="D327" s="110">
        <v>695500</v>
      </c>
      <c r="E327" s="110">
        <v>1100000</v>
      </c>
      <c r="F327" s="109"/>
      <c r="G327" s="110">
        <v>783805</v>
      </c>
      <c r="H327" s="110">
        <v>1050000</v>
      </c>
      <c r="I327" s="109">
        <v>0.74648095238095236</v>
      </c>
      <c r="J327" s="110">
        <v>902425</v>
      </c>
      <c r="K327" s="110">
        <v>1050000</v>
      </c>
      <c r="L327" s="109">
        <v>0.85945238095238097</v>
      </c>
      <c r="M327" s="110">
        <v>1524445</v>
      </c>
      <c r="N327" s="110">
        <v>1050000</v>
      </c>
      <c r="O327" s="109">
        <v>1.4518523809523809</v>
      </c>
      <c r="P327" s="110">
        <v>1534040</v>
      </c>
      <c r="Q327" s="110">
        <v>1100000</v>
      </c>
      <c r="R327" s="109">
        <v>1.3945818181818181</v>
      </c>
      <c r="S327" s="110">
        <v>928730</v>
      </c>
      <c r="T327" s="110">
        <v>900000</v>
      </c>
      <c r="U327" s="109">
        <v>1.0319222222222222</v>
      </c>
      <c r="V327" s="110">
        <v>898225</v>
      </c>
      <c r="W327" s="110">
        <v>750000</v>
      </c>
      <c r="X327" s="109">
        <v>1.1976333333333333</v>
      </c>
      <c r="Y327" s="110">
        <v>1213590</v>
      </c>
      <c r="Z327" s="110">
        <v>750000</v>
      </c>
      <c r="AA327" s="109">
        <v>1.61812</v>
      </c>
      <c r="AB327" s="110">
        <v>862355</v>
      </c>
      <c r="AC327" s="110">
        <v>850000</v>
      </c>
      <c r="AD327" s="109"/>
      <c r="AE327" s="110">
        <v>1077495</v>
      </c>
      <c r="AF327" s="110">
        <v>750000</v>
      </c>
      <c r="AG327" s="109">
        <v>1.43666</v>
      </c>
      <c r="AH327" s="110">
        <v>1005295</v>
      </c>
      <c r="AI327" s="110">
        <v>800000</v>
      </c>
      <c r="AJ327" s="109">
        <v>1.2566187499999999</v>
      </c>
      <c r="AK327" s="110">
        <v>998010</v>
      </c>
      <c r="AL327" s="110">
        <v>950000</v>
      </c>
      <c r="AM327" s="109">
        <v>1.0505368421052632</v>
      </c>
      <c r="AN327" s="110">
        <v>1262870</v>
      </c>
      <c r="AO327" s="110">
        <v>900000</v>
      </c>
      <c r="AP327" s="109">
        <v>1.4031888888888888</v>
      </c>
      <c r="AQ327" s="110">
        <v>721530</v>
      </c>
      <c r="AR327" s="110">
        <v>950000</v>
      </c>
      <c r="AS327" s="109">
        <v>0.75950526315789468</v>
      </c>
      <c r="AT327" s="110">
        <v>611780</v>
      </c>
      <c r="AU327" s="110">
        <v>950000</v>
      </c>
      <c r="AV327" s="109">
        <v>0.6439789473684211</v>
      </c>
      <c r="AW327" s="111">
        <v>974805</v>
      </c>
      <c r="AX327" s="111">
        <v>950000</v>
      </c>
      <c r="AY327" s="112">
        <v>1.0261105263157895</v>
      </c>
      <c r="AZ327" s="111">
        <v>1252870</v>
      </c>
      <c r="BA327" s="111">
        <v>950000</v>
      </c>
      <c r="BB327" s="112">
        <f t="shared" si="109"/>
        <v>1.3188105263157894</v>
      </c>
      <c r="BC327" s="92">
        <f>VLOOKUP(C327,'[1]PM SELL-OUT JUNE 202 SUMMARY'!$D$9:$H$519,4,FALSE)</f>
        <v>661155</v>
      </c>
      <c r="BD327" s="92">
        <f>VLOOKUP(C327,'[1]PM SELL-OUT JUNE 202 SUMMARY'!$D$9:$H$519,5,FALSE)</f>
        <v>900000</v>
      </c>
      <c r="BE327" s="93">
        <f t="shared" si="123"/>
        <v>0.7346166666666667</v>
      </c>
      <c r="BF327" s="113">
        <f t="shared" si="124"/>
        <v>2839455</v>
      </c>
      <c r="BG327" s="114">
        <f t="shared" si="125"/>
        <v>946485</v>
      </c>
      <c r="BH327" s="115">
        <f t="shared" si="126"/>
        <v>5821865</v>
      </c>
      <c r="BI327" s="110">
        <f t="shared" si="127"/>
        <v>970310.83333333337</v>
      </c>
      <c r="BJ327" s="115"/>
      <c r="BK327" s="110"/>
      <c r="BL327" s="117">
        <f t="shared" si="128"/>
        <v>1070980.6864724478</v>
      </c>
      <c r="BM327" s="118">
        <v>800000</v>
      </c>
      <c r="BN327" s="119"/>
      <c r="BO327" s="127">
        <v>898225</v>
      </c>
      <c r="BP327" s="121">
        <f t="shared" si="131"/>
        <v>8.3804186174093645E-2</v>
      </c>
      <c r="BQ327" s="159"/>
      <c r="BR327" s="181"/>
      <c r="BS327" s="124" t="e">
        <f t="shared" si="129"/>
        <v>#DIV/0!</v>
      </c>
      <c r="BT327" s="165">
        <f t="shared" si="130"/>
        <v>971500.37995144539</v>
      </c>
    </row>
    <row r="328" spans="1:72" s="125" customFormat="1">
      <c r="A328" s="105" t="s">
        <v>118</v>
      </c>
      <c r="B328" s="105" t="s">
        <v>195</v>
      </c>
      <c r="C328" s="106" t="s">
        <v>347</v>
      </c>
      <c r="D328" s="107">
        <v>347130</v>
      </c>
      <c r="E328" s="107">
        <v>500000</v>
      </c>
      <c r="F328" s="108"/>
      <c r="G328" s="107">
        <v>319255</v>
      </c>
      <c r="H328" s="107">
        <v>550000</v>
      </c>
      <c r="I328" s="108">
        <v>0.5804636363636364</v>
      </c>
      <c r="J328" s="107">
        <v>799080</v>
      </c>
      <c r="K328" s="107">
        <v>550000</v>
      </c>
      <c r="L328" s="108">
        <v>1.4528727272727273</v>
      </c>
      <c r="M328" s="107">
        <v>760050</v>
      </c>
      <c r="N328" s="107">
        <v>650000</v>
      </c>
      <c r="O328" s="109">
        <v>1.1693076923076924</v>
      </c>
      <c r="P328" s="110">
        <v>1287410</v>
      </c>
      <c r="Q328" s="110">
        <v>650000</v>
      </c>
      <c r="R328" s="109">
        <v>1.9806307692307692</v>
      </c>
      <c r="S328" s="110">
        <v>807835</v>
      </c>
      <c r="T328" s="110">
        <v>750000</v>
      </c>
      <c r="U328" s="109">
        <v>1.0771133333333334</v>
      </c>
      <c r="V328" s="110">
        <v>624220</v>
      </c>
      <c r="W328" s="110">
        <v>750000</v>
      </c>
      <c r="X328" s="109">
        <v>0.83229333333333333</v>
      </c>
      <c r="Y328" s="110">
        <v>519490</v>
      </c>
      <c r="Z328" s="110">
        <v>750000</v>
      </c>
      <c r="AA328" s="109">
        <v>0.69265333333333334</v>
      </c>
      <c r="AB328" s="110">
        <v>536505</v>
      </c>
      <c r="AC328" s="110">
        <v>650000</v>
      </c>
      <c r="AD328" s="109"/>
      <c r="AE328" s="110">
        <v>651380</v>
      </c>
      <c r="AF328" s="110">
        <v>600000</v>
      </c>
      <c r="AG328" s="109">
        <v>1.0856333333333332</v>
      </c>
      <c r="AH328" s="110">
        <v>353440</v>
      </c>
      <c r="AI328" s="110">
        <v>650000</v>
      </c>
      <c r="AJ328" s="109">
        <v>0.54375384615384614</v>
      </c>
      <c r="AK328" s="110">
        <v>262745</v>
      </c>
      <c r="AL328" s="110">
        <v>700000</v>
      </c>
      <c r="AM328" s="109">
        <v>0.37535000000000002</v>
      </c>
      <c r="AN328" s="110">
        <v>395520</v>
      </c>
      <c r="AO328" s="110">
        <v>600000</v>
      </c>
      <c r="AP328" s="109">
        <v>0.65920000000000001</v>
      </c>
      <c r="AQ328" s="110">
        <v>444730</v>
      </c>
      <c r="AR328" s="110">
        <v>600000</v>
      </c>
      <c r="AS328" s="109">
        <v>0.74121666666666663</v>
      </c>
      <c r="AT328" s="110">
        <v>757815</v>
      </c>
      <c r="AU328" s="110">
        <v>600000</v>
      </c>
      <c r="AV328" s="109">
        <v>1.2630250000000001</v>
      </c>
      <c r="AW328" s="111">
        <v>490420</v>
      </c>
      <c r="AX328" s="111">
        <v>700000</v>
      </c>
      <c r="AY328" s="112">
        <v>0.7006</v>
      </c>
      <c r="AZ328" s="111">
        <v>806960</v>
      </c>
      <c r="BA328" s="111">
        <v>700000</v>
      </c>
      <c r="BB328" s="112">
        <f t="shared" si="109"/>
        <v>1.1528</v>
      </c>
      <c r="BC328" s="92">
        <f>VLOOKUP(C328,'[1]PM SELL-OUT JUNE 202 SUMMARY'!$D$9:$H$519,4,FALSE)</f>
        <v>421840</v>
      </c>
      <c r="BD328" s="92">
        <f>VLOOKUP(C328,'[1]PM SELL-OUT JUNE 202 SUMMARY'!$D$9:$H$519,5,FALSE)</f>
        <v>650000</v>
      </c>
      <c r="BE328" s="93">
        <f t="shared" si="123"/>
        <v>0.64898461538461538</v>
      </c>
      <c r="BF328" s="113">
        <f t="shared" si="124"/>
        <v>2055195</v>
      </c>
      <c r="BG328" s="114">
        <f t="shared" si="125"/>
        <v>685065</v>
      </c>
      <c r="BH328" s="115">
        <f t="shared" si="126"/>
        <v>3158190</v>
      </c>
      <c r="BI328" s="110">
        <f t="shared" si="127"/>
        <v>526365</v>
      </c>
      <c r="BJ328" s="116"/>
      <c r="BK328" s="107"/>
      <c r="BL328" s="117">
        <f t="shared" si="128"/>
        <v>744276.28279087238</v>
      </c>
      <c r="BM328" s="118">
        <v>650000</v>
      </c>
      <c r="BN328" s="119"/>
      <c r="BO328" s="120">
        <v>624220</v>
      </c>
      <c r="BP328" s="121">
        <f t="shared" si="131"/>
        <v>5.8239582614147606E-2</v>
      </c>
      <c r="BQ328" s="159"/>
      <c r="BR328" s="181"/>
      <c r="BS328" s="124" t="e">
        <f t="shared" si="129"/>
        <v>#DIV/0!</v>
      </c>
      <c r="BT328" s="165">
        <f t="shared" si="130"/>
        <v>644981.57069771807</v>
      </c>
    </row>
    <row r="329" spans="1:72" s="125" customFormat="1">
      <c r="A329" s="105"/>
      <c r="B329" s="105"/>
      <c r="C329" s="106" t="s">
        <v>348</v>
      </c>
      <c r="D329" s="107">
        <v>0</v>
      </c>
      <c r="E329" s="107">
        <v>77419</v>
      </c>
      <c r="F329" s="108"/>
      <c r="G329" s="107">
        <v>147475</v>
      </c>
      <c r="H329" s="107">
        <v>500000</v>
      </c>
      <c r="I329" s="108">
        <v>0.29495000000000005</v>
      </c>
      <c r="J329" s="107">
        <v>156165</v>
      </c>
      <c r="K329" s="107">
        <v>500000</v>
      </c>
      <c r="L329" s="108">
        <v>0.31233000000000005</v>
      </c>
      <c r="M329" s="107">
        <v>291230</v>
      </c>
      <c r="N329" s="107">
        <v>500000</v>
      </c>
      <c r="O329" s="109">
        <v>0.58246000000000009</v>
      </c>
      <c r="P329" s="110">
        <v>430285</v>
      </c>
      <c r="Q329" s="110">
        <v>500000</v>
      </c>
      <c r="R329" s="109">
        <v>0.86056999999999995</v>
      </c>
      <c r="S329" s="110">
        <v>152355</v>
      </c>
      <c r="T329" s="110">
        <v>500000</v>
      </c>
      <c r="U329" s="109">
        <v>0.30471000000000004</v>
      </c>
      <c r="V329" s="110">
        <v>138775</v>
      </c>
      <c r="W329" s="110">
        <v>500000</v>
      </c>
      <c r="X329" s="109">
        <v>0.27755000000000002</v>
      </c>
      <c r="Y329" s="110">
        <v>220450</v>
      </c>
      <c r="Z329" s="110">
        <v>500000</v>
      </c>
      <c r="AA329" s="109">
        <v>0.44090000000000001</v>
      </c>
      <c r="AB329" s="110">
        <v>126265</v>
      </c>
      <c r="AC329" s="110">
        <v>216666</v>
      </c>
      <c r="AD329" s="109"/>
      <c r="AE329" s="110">
        <v>372215</v>
      </c>
      <c r="AF329" s="110">
        <v>500000</v>
      </c>
      <c r="AG329" s="109">
        <v>0.74443000000000004</v>
      </c>
      <c r="AH329" s="110">
        <v>301430</v>
      </c>
      <c r="AI329" s="110">
        <v>500000</v>
      </c>
      <c r="AJ329" s="109">
        <v>0.60286000000000006</v>
      </c>
      <c r="AK329" s="110">
        <v>308830</v>
      </c>
      <c r="AL329" s="110">
        <v>500000</v>
      </c>
      <c r="AM329" s="109">
        <v>0.6176600000000001</v>
      </c>
      <c r="AN329" s="110">
        <v>335540</v>
      </c>
      <c r="AO329" s="110">
        <v>550000</v>
      </c>
      <c r="AP329" s="109">
        <v>0.61007272727272732</v>
      </c>
      <c r="AQ329" s="110">
        <v>168845</v>
      </c>
      <c r="AR329" s="110">
        <v>550000</v>
      </c>
      <c r="AS329" s="109">
        <v>0.30699090909090909</v>
      </c>
      <c r="AT329" s="110">
        <v>304835</v>
      </c>
      <c r="AU329" s="110">
        <v>550000</v>
      </c>
      <c r="AV329" s="109">
        <v>0.5542454545454546</v>
      </c>
      <c r="AW329" s="111">
        <v>775455</v>
      </c>
      <c r="AX329" s="111">
        <v>550000</v>
      </c>
      <c r="AY329" s="112">
        <v>1.4099181818181818</v>
      </c>
      <c r="AZ329" s="111">
        <v>551490</v>
      </c>
      <c r="BA329" s="111">
        <v>550000</v>
      </c>
      <c r="BB329" s="112">
        <f t="shared" si="109"/>
        <v>1.002709090909091</v>
      </c>
      <c r="BC329" s="92">
        <f>VLOOKUP(C329,'[1]PM SELL-OUT JUNE 202 SUMMARY'!$D$9:$H$519,4,FALSE)</f>
        <v>337220</v>
      </c>
      <c r="BD329" s="92">
        <f>VLOOKUP(C329,'[1]PM SELL-OUT JUNE 202 SUMMARY'!$D$9:$H$519,5,FALSE)</f>
        <v>550000</v>
      </c>
      <c r="BE329" s="93">
        <f t="shared" si="123"/>
        <v>0.61312727272727274</v>
      </c>
      <c r="BF329" s="113">
        <f t="shared" si="124"/>
        <v>1631780</v>
      </c>
      <c r="BG329" s="114">
        <f t="shared" si="125"/>
        <v>543926.66666666663</v>
      </c>
      <c r="BH329" s="115">
        <f t="shared" si="126"/>
        <v>2444995</v>
      </c>
      <c r="BI329" s="110">
        <f t="shared" si="127"/>
        <v>407499.16666666669</v>
      </c>
      <c r="BJ329" s="116"/>
      <c r="BK329" s="107"/>
      <c r="BL329" s="117">
        <f t="shared" si="128"/>
        <v>165465.60690830689</v>
      </c>
      <c r="BM329" s="118">
        <v>550000</v>
      </c>
      <c r="BN329" s="119"/>
      <c r="BO329" s="120">
        <v>138775</v>
      </c>
      <c r="BP329" s="121">
        <f t="shared" si="131"/>
        <v>1.2947675622822617E-2</v>
      </c>
      <c r="BQ329" s="159"/>
      <c r="BR329" s="181"/>
      <c r="BS329" s="124" t="e">
        <f t="shared" si="129"/>
        <v>#DIV/0!</v>
      </c>
      <c r="BT329" s="165">
        <f t="shared" si="130"/>
        <v>313916.61006041005</v>
      </c>
    </row>
    <row r="330" spans="1:72" s="128" customFormat="1">
      <c r="A330" s="126" t="s">
        <v>349</v>
      </c>
      <c r="B330" s="105" t="s">
        <v>350</v>
      </c>
      <c r="C330" s="106" t="s">
        <v>351</v>
      </c>
      <c r="D330" s="110">
        <v>1257285</v>
      </c>
      <c r="E330" s="110">
        <v>1250000</v>
      </c>
      <c r="F330" s="109"/>
      <c r="G330" s="110">
        <v>116665</v>
      </c>
      <c r="H330" s="110">
        <v>1350000</v>
      </c>
      <c r="I330" s="109">
        <v>8.641851851851852E-2</v>
      </c>
      <c r="J330" s="110">
        <v>1380425</v>
      </c>
      <c r="K330" s="110">
        <v>1350000</v>
      </c>
      <c r="L330" s="109">
        <v>1.022537037037037</v>
      </c>
      <c r="M330" s="110">
        <v>2033410</v>
      </c>
      <c r="N330" s="110">
        <v>1350000</v>
      </c>
      <c r="O330" s="109">
        <v>1.5062296296296296</v>
      </c>
      <c r="P330" s="110">
        <v>81670</v>
      </c>
      <c r="Q330" s="110">
        <v>1350000</v>
      </c>
      <c r="R330" s="109">
        <v>6.0496296296296298E-2</v>
      </c>
      <c r="S330" s="110">
        <v>0</v>
      </c>
      <c r="T330" s="110">
        <v>1000000</v>
      </c>
      <c r="U330" s="109">
        <v>0</v>
      </c>
      <c r="V330" s="110"/>
      <c r="W330" s="110"/>
      <c r="X330" s="109" t="e">
        <v>#DIV/0!</v>
      </c>
      <c r="Y330" s="110"/>
      <c r="Z330" s="110"/>
      <c r="AA330" s="109" t="e">
        <v>#DIV/0!</v>
      </c>
      <c r="AB330" s="110"/>
      <c r="AC330" s="110"/>
      <c r="AD330" s="109"/>
      <c r="AE330" s="110"/>
      <c r="AF330" s="110"/>
      <c r="AG330" s="109" t="e">
        <v>#DIV/0!</v>
      </c>
      <c r="AH330" s="110"/>
      <c r="AI330" s="110"/>
      <c r="AJ330" s="109" t="e">
        <v>#DIV/0!</v>
      </c>
      <c r="AK330" s="110">
        <v>594310</v>
      </c>
      <c r="AL330" s="110">
        <v>306451</v>
      </c>
      <c r="AM330" s="109">
        <v>1.9393312470835466</v>
      </c>
      <c r="AN330" s="110">
        <v>1696675</v>
      </c>
      <c r="AO330" s="110">
        <v>550000</v>
      </c>
      <c r="AP330" s="109">
        <v>3.0848636363636364</v>
      </c>
      <c r="AQ330" s="110">
        <v>1621325</v>
      </c>
      <c r="AR330" s="110">
        <v>750000</v>
      </c>
      <c r="AS330" s="109">
        <v>2.1617666666666668</v>
      </c>
      <c r="AT330" s="110">
        <v>990055</v>
      </c>
      <c r="AU330" s="110">
        <v>850000</v>
      </c>
      <c r="AV330" s="109">
        <v>1.1647705882352941</v>
      </c>
      <c r="AW330" s="111">
        <v>1349495</v>
      </c>
      <c r="AX330" s="111">
        <v>1000000</v>
      </c>
      <c r="AY330" s="112">
        <v>1.3494949999999999</v>
      </c>
      <c r="AZ330" s="111">
        <v>1148995</v>
      </c>
      <c r="BA330" s="111">
        <v>1000000</v>
      </c>
      <c r="BB330" s="112">
        <f t="shared" si="109"/>
        <v>1.148995</v>
      </c>
      <c r="BC330" s="92">
        <f>VLOOKUP(C330,'[1]PM SELL-OUT JUNE 202 SUMMARY'!$D$9:$H$519,4,FALSE)</f>
        <v>558110</v>
      </c>
      <c r="BD330" s="92">
        <f>VLOOKUP(C330,'[1]PM SELL-OUT JUNE 202 SUMMARY'!$D$9:$H$519,5,FALSE)</f>
        <v>900000</v>
      </c>
      <c r="BE330" s="93">
        <f t="shared" si="123"/>
        <v>0.62012222222222224</v>
      </c>
      <c r="BF330" s="113">
        <f t="shared" si="124"/>
        <v>3488545</v>
      </c>
      <c r="BG330" s="114">
        <f t="shared" si="125"/>
        <v>1162848.3333333333</v>
      </c>
      <c r="BH330" s="115">
        <f t="shared" si="126"/>
        <v>7400855</v>
      </c>
      <c r="BI330" s="110">
        <f t="shared" si="127"/>
        <v>1233475.8333333333</v>
      </c>
      <c r="BJ330" s="115"/>
      <c r="BK330" s="110"/>
      <c r="BL330" s="117">
        <f t="shared" si="128"/>
        <v>0</v>
      </c>
      <c r="BM330" s="118">
        <v>800000</v>
      </c>
      <c r="BN330" s="119"/>
      <c r="BO330" s="127"/>
      <c r="BP330" s="121">
        <f t="shared" si="131"/>
        <v>0</v>
      </c>
      <c r="BQ330" s="159"/>
      <c r="BR330" s="181"/>
      <c r="BS330" s="124" t="e">
        <f t="shared" si="129"/>
        <v>#DIV/0!</v>
      </c>
      <c r="BT330" s="165">
        <f t="shared" si="130"/>
        <v>798774.72222222213</v>
      </c>
    </row>
    <row r="331" spans="1:72" s="125" customFormat="1">
      <c r="A331" s="105" t="s">
        <v>118</v>
      </c>
      <c r="B331" s="105"/>
      <c r="C331" s="106" t="s">
        <v>352</v>
      </c>
      <c r="D331" s="107"/>
      <c r="E331" s="107"/>
      <c r="F331" s="108"/>
      <c r="G331" s="107"/>
      <c r="H331" s="107"/>
      <c r="I331" s="108"/>
      <c r="J331" s="107"/>
      <c r="K331" s="107"/>
      <c r="L331" s="108"/>
      <c r="M331" s="107">
        <v>316605</v>
      </c>
      <c r="N331" s="107">
        <v>500000</v>
      </c>
      <c r="O331" s="109">
        <v>0.63321000000000016</v>
      </c>
      <c r="P331" s="110">
        <v>174960</v>
      </c>
      <c r="Q331" s="110">
        <v>500000</v>
      </c>
      <c r="R331" s="109">
        <v>0.34992000000000001</v>
      </c>
      <c r="S331" s="110">
        <v>339835</v>
      </c>
      <c r="T331" s="110">
        <v>500000</v>
      </c>
      <c r="U331" s="109">
        <v>0.67967000000000011</v>
      </c>
      <c r="V331" s="110">
        <v>608680</v>
      </c>
      <c r="W331" s="110">
        <v>500000</v>
      </c>
      <c r="X331" s="109">
        <v>1.21736</v>
      </c>
      <c r="Y331" s="110">
        <v>691660</v>
      </c>
      <c r="Z331" s="110">
        <v>500000</v>
      </c>
      <c r="AA331" s="109">
        <v>1.3833200000000001</v>
      </c>
      <c r="AB331" s="110">
        <v>452220</v>
      </c>
      <c r="AC331" s="110">
        <v>500000</v>
      </c>
      <c r="AD331" s="109"/>
      <c r="AE331" s="110">
        <v>451310</v>
      </c>
      <c r="AF331" s="110">
        <v>500000</v>
      </c>
      <c r="AG331" s="109">
        <v>0.90262000000000009</v>
      </c>
      <c r="AH331" s="110">
        <v>399215</v>
      </c>
      <c r="AI331" s="110">
        <v>500000</v>
      </c>
      <c r="AJ331" s="109">
        <v>0.79842999999999986</v>
      </c>
      <c r="AK331" s="110">
        <v>233145</v>
      </c>
      <c r="AL331" s="110">
        <v>500000</v>
      </c>
      <c r="AM331" s="109">
        <v>0.46629000000000004</v>
      </c>
      <c r="AN331" s="110">
        <v>227940</v>
      </c>
      <c r="AO331" s="110">
        <v>550000</v>
      </c>
      <c r="AP331" s="109">
        <v>0.41443636363636366</v>
      </c>
      <c r="AQ331" s="110">
        <v>218150</v>
      </c>
      <c r="AR331" s="110">
        <v>550000</v>
      </c>
      <c r="AS331" s="109">
        <v>0.39663636363636362</v>
      </c>
      <c r="AT331" s="110">
        <v>112985</v>
      </c>
      <c r="AU331" s="110">
        <v>177419</v>
      </c>
      <c r="AV331" s="109">
        <v>0.63682581910618363</v>
      </c>
      <c r="AW331" s="111">
        <v>481600</v>
      </c>
      <c r="AX331" s="111">
        <v>476666</v>
      </c>
      <c r="AY331" s="112">
        <v>1.0103510634280608</v>
      </c>
      <c r="AZ331" s="111">
        <v>674375</v>
      </c>
      <c r="BA331" s="111">
        <v>550000</v>
      </c>
      <c r="BB331" s="112">
        <f t="shared" si="109"/>
        <v>1.2261363636363636</v>
      </c>
      <c r="BC331" s="92">
        <f>VLOOKUP(C331,'[1]PM SELL-OUT JUNE 202 SUMMARY'!$D$9:$H$519,4,FALSE)</f>
        <v>232065</v>
      </c>
      <c r="BD331" s="92">
        <f>VLOOKUP(C331,'[1]PM SELL-OUT JUNE 202 SUMMARY'!$D$9:$H$519,5,FALSE)</f>
        <v>550000</v>
      </c>
      <c r="BE331" s="93">
        <f t="shared" si="123"/>
        <v>0.42193636363636361</v>
      </c>
      <c r="BF331" s="113">
        <f t="shared" si="124"/>
        <v>1268960</v>
      </c>
      <c r="BG331" s="114">
        <f t="shared" si="125"/>
        <v>422986.66666666669</v>
      </c>
      <c r="BH331" s="115">
        <f t="shared" si="126"/>
        <v>1948195</v>
      </c>
      <c r="BI331" s="110">
        <f t="shared" si="127"/>
        <v>324699.16666666669</v>
      </c>
      <c r="BJ331" s="116"/>
      <c r="BK331" s="107"/>
      <c r="BL331" s="117">
        <f t="shared" si="128"/>
        <v>725747.47334136721</v>
      </c>
      <c r="BM331" s="118">
        <v>550000</v>
      </c>
      <c r="BN331" s="119"/>
      <c r="BO331" s="120">
        <v>608680</v>
      </c>
      <c r="BP331" s="121">
        <f t="shared" si="131"/>
        <v>5.6789704183748298E-2</v>
      </c>
      <c r="BQ331" s="159"/>
      <c r="BR331" s="181"/>
      <c r="BS331" s="124" t="e">
        <f t="shared" si="129"/>
        <v>#DIV/0!</v>
      </c>
      <c r="BT331" s="165">
        <f t="shared" si="130"/>
        <v>520528.32666867517</v>
      </c>
    </row>
    <row r="332" spans="1:72" s="125" customFormat="1">
      <c r="A332" s="105" t="s">
        <v>109</v>
      </c>
      <c r="B332" s="105"/>
      <c r="C332" s="106" t="s">
        <v>353</v>
      </c>
      <c r="D332" s="107">
        <v>328550</v>
      </c>
      <c r="E332" s="107">
        <v>500000</v>
      </c>
      <c r="F332" s="108"/>
      <c r="G332" s="107">
        <v>169965</v>
      </c>
      <c r="H332" s="107">
        <v>500000</v>
      </c>
      <c r="I332" s="108">
        <v>0.33993000000000001</v>
      </c>
      <c r="J332" s="107">
        <v>231965</v>
      </c>
      <c r="K332" s="107">
        <v>355483</v>
      </c>
      <c r="L332" s="108">
        <v>0.65253472036637472</v>
      </c>
      <c r="M332" s="107">
        <v>1054455</v>
      </c>
      <c r="N332" s="107">
        <v>500000</v>
      </c>
      <c r="O332" s="109">
        <v>2.1089099999999998</v>
      </c>
      <c r="P332" s="110">
        <v>1093895</v>
      </c>
      <c r="Q332" s="110">
        <v>650000</v>
      </c>
      <c r="R332" s="109">
        <v>1.6829153846153846</v>
      </c>
      <c r="S332" s="110">
        <v>676020</v>
      </c>
      <c r="T332" s="110">
        <v>700000</v>
      </c>
      <c r="U332" s="109">
        <v>0.96574285714285735</v>
      </c>
      <c r="V332" s="110">
        <v>350135</v>
      </c>
      <c r="W332" s="110">
        <v>600000</v>
      </c>
      <c r="X332" s="109">
        <v>0.58355833333333329</v>
      </c>
      <c r="Y332" s="110">
        <v>777810</v>
      </c>
      <c r="Z332" s="110">
        <v>550000</v>
      </c>
      <c r="AA332" s="109">
        <v>1.4141999999999999</v>
      </c>
      <c r="AB332" s="110">
        <v>428145</v>
      </c>
      <c r="AC332" s="110">
        <v>550000</v>
      </c>
      <c r="AD332" s="109"/>
      <c r="AE332" s="110">
        <v>304640</v>
      </c>
      <c r="AF332" s="110">
        <v>550000</v>
      </c>
      <c r="AG332" s="109">
        <v>0.5538909090909091</v>
      </c>
      <c r="AH332" s="110">
        <v>640415</v>
      </c>
      <c r="AI332" s="110">
        <v>550000</v>
      </c>
      <c r="AJ332" s="109">
        <v>1.164390909090909</v>
      </c>
      <c r="AK332" s="110">
        <v>394445</v>
      </c>
      <c r="AL332" s="110">
        <v>550000</v>
      </c>
      <c r="AM332" s="109">
        <v>0.7171727272727273</v>
      </c>
      <c r="AN332" s="110">
        <v>184855</v>
      </c>
      <c r="AO332" s="110">
        <v>550000</v>
      </c>
      <c r="AP332" s="109">
        <v>0.33610000000000001</v>
      </c>
      <c r="AQ332" s="110">
        <v>1028315</v>
      </c>
      <c r="AR332" s="110">
        <v>550000</v>
      </c>
      <c r="AS332" s="109">
        <v>1.8696636363636363</v>
      </c>
      <c r="AT332" s="110">
        <v>373740</v>
      </c>
      <c r="AU332" s="110">
        <v>550000</v>
      </c>
      <c r="AV332" s="109">
        <v>0.67952727272727276</v>
      </c>
      <c r="AW332" s="111">
        <v>1020560</v>
      </c>
      <c r="AX332" s="111">
        <v>550000</v>
      </c>
      <c r="AY332" s="112">
        <v>1.8555636363636363</v>
      </c>
      <c r="AZ332" s="111">
        <v>1363230</v>
      </c>
      <c r="BA332" s="111">
        <v>650000</v>
      </c>
      <c r="BB332" s="112">
        <f t="shared" si="109"/>
        <v>2.0972769230769233</v>
      </c>
      <c r="BC332" s="92">
        <f>VLOOKUP(C332,'[1]PM SELL-OUT JUNE 202 SUMMARY'!$D$9:$H$519,4,FALSE)</f>
        <v>826685</v>
      </c>
      <c r="BD332" s="92">
        <f>VLOOKUP(C332,'[1]PM SELL-OUT JUNE 202 SUMMARY'!$D$9:$H$519,5,FALSE)</f>
        <v>700000</v>
      </c>
      <c r="BE332" s="93">
        <f t="shared" si="123"/>
        <v>1.1809785714285714</v>
      </c>
      <c r="BF332" s="113">
        <f t="shared" si="124"/>
        <v>2757530</v>
      </c>
      <c r="BG332" s="114">
        <f t="shared" si="125"/>
        <v>919176.66666666663</v>
      </c>
      <c r="BH332" s="115">
        <f t="shared" si="126"/>
        <v>4365145</v>
      </c>
      <c r="BI332" s="110">
        <f t="shared" si="127"/>
        <v>727524.16666666663</v>
      </c>
      <c r="BJ332" s="116"/>
      <c r="BK332" s="107"/>
      <c r="BL332" s="117">
        <f t="shared" si="128"/>
        <v>417476.49270286452</v>
      </c>
      <c r="BM332" s="118">
        <v>800000</v>
      </c>
      <c r="BN332" s="119"/>
      <c r="BO332" s="120">
        <v>350135</v>
      </c>
      <c r="BP332" s="121">
        <f t="shared" si="131"/>
        <v>3.2667515072577889E-2</v>
      </c>
      <c r="BQ332" s="159"/>
      <c r="BR332" s="181"/>
      <c r="BS332" s="124" t="e">
        <f t="shared" si="129"/>
        <v>#DIV/0!</v>
      </c>
      <c r="BT332" s="165">
        <f t="shared" si="130"/>
        <v>603578.08150904952</v>
      </c>
    </row>
    <row r="333" spans="1:72" s="125" customFormat="1">
      <c r="A333" s="105" t="s">
        <v>89</v>
      </c>
      <c r="B333" s="105"/>
      <c r="C333" s="106" t="s">
        <v>354</v>
      </c>
      <c r="D333" s="107"/>
      <c r="E333" s="107"/>
      <c r="F333" s="108"/>
      <c r="G333" s="107"/>
      <c r="H333" s="107"/>
      <c r="I333" s="108"/>
      <c r="J333" s="107">
        <v>53690</v>
      </c>
      <c r="K333" s="107">
        <v>500000</v>
      </c>
      <c r="L333" s="108">
        <v>0.10738</v>
      </c>
      <c r="M333" s="107">
        <v>303245</v>
      </c>
      <c r="N333" s="107">
        <v>500000</v>
      </c>
      <c r="O333" s="109">
        <v>0.60649000000000008</v>
      </c>
      <c r="P333" s="110">
        <v>414690</v>
      </c>
      <c r="Q333" s="110">
        <v>500000</v>
      </c>
      <c r="R333" s="109">
        <v>0.82938000000000001</v>
      </c>
      <c r="S333" s="110">
        <v>370720</v>
      </c>
      <c r="T333" s="110">
        <v>500000</v>
      </c>
      <c r="U333" s="109">
        <v>0.7414400000000001</v>
      </c>
      <c r="V333" s="110">
        <v>224740</v>
      </c>
      <c r="W333" s="110">
        <v>500000</v>
      </c>
      <c r="X333" s="109">
        <v>0.44948000000000005</v>
      </c>
      <c r="Y333" s="110">
        <v>248125</v>
      </c>
      <c r="Z333" s="110">
        <v>500000</v>
      </c>
      <c r="AA333" s="109">
        <v>0.49625000000000002</v>
      </c>
      <c r="AB333" s="110">
        <v>86080</v>
      </c>
      <c r="AC333" s="110">
        <v>500000</v>
      </c>
      <c r="AD333" s="109"/>
      <c r="AE333" s="110">
        <v>326125</v>
      </c>
      <c r="AF333" s="110">
        <v>500000</v>
      </c>
      <c r="AG333" s="109">
        <v>0.65225000000000011</v>
      </c>
      <c r="AH333" s="110">
        <v>0</v>
      </c>
      <c r="AI333" s="110">
        <v>66666</v>
      </c>
      <c r="AJ333" s="109">
        <v>0</v>
      </c>
      <c r="AK333" s="110"/>
      <c r="AL333" s="110"/>
      <c r="AM333" s="109" t="e">
        <v>#DIV/0!</v>
      </c>
      <c r="AN333" s="110">
        <v>0</v>
      </c>
      <c r="AO333" s="110">
        <v>0</v>
      </c>
      <c r="AP333" s="109" t="e">
        <v>#DIV/0!</v>
      </c>
      <c r="AQ333" s="110"/>
      <c r="AR333" s="110"/>
      <c r="AS333" s="109" t="e">
        <v>#DIV/0!</v>
      </c>
      <c r="AT333" s="110"/>
      <c r="AU333" s="110"/>
      <c r="AV333" s="109" t="e">
        <v>#DIV/0!</v>
      </c>
      <c r="AW333" s="111"/>
      <c r="AX333" s="111"/>
      <c r="AY333" s="112" t="e">
        <v>#DIV/0!</v>
      </c>
      <c r="AZ333" s="111">
        <v>0</v>
      </c>
      <c r="BA333" s="111">
        <v>337096</v>
      </c>
      <c r="BB333" s="112">
        <f t="shared" si="109"/>
        <v>0</v>
      </c>
      <c r="BC333" s="92">
        <f>VLOOKUP(C333,'[1]PM SELL-OUT JUNE 202 SUMMARY'!$D$9:$H$519,4,FALSE)</f>
        <v>85375</v>
      </c>
      <c r="BD333" s="92">
        <f>VLOOKUP(C333,'[1]PM SELL-OUT JUNE 202 SUMMARY'!$D$9:$H$519,5,FALSE)</f>
        <v>550000</v>
      </c>
      <c r="BE333" s="93">
        <f t="shared" si="123"/>
        <v>0.15522727272727271</v>
      </c>
      <c r="BF333" s="113">
        <f t="shared" si="124"/>
        <v>0</v>
      </c>
      <c r="BG333" s="114">
        <f t="shared" si="125"/>
        <v>0</v>
      </c>
      <c r="BH333" s="115">
        <f t="shared" si="126"/>
        <v>0</v>
      </c>
      <c r="BI333" s="110">
        <f t="shared" si="127"/>
        <v>0</v>
      </c>
      <c r="BJ333" s="116"/>
      <c r="BK333" s="107"/>
      <c r="BL333" s="117">
        <f t="shared" si="128"/>
        <v>267964.26227038651</v>
      </c>
      <c r="BM333" s="118">
        <v>550000</v>
      </c>
      <c r="BN333" s="119"/>
      <c r="BO333" s="120">
        <v>224740</v>
      </c>
      <c r="BP333" s="121">
        <f t="shared" si="131"/>
        <v>2.0968190376315293E-2</v>
      </c>
      <c r="BQ333" s="159"/>
      <c r="BR333" s="181"/>
      <c r="BS333" s="124" t="e">
        <f t="shared" si="129"/>
        <v>#DIV/0!</v>
      </c>
      <c r="BT333" s="165">
        <f t="shared" si="130"/>
        <v>123176.06556759663</v>
      </c>
    </row>
    <row r="334" spans="1:72" s="128" customFormat="1">
      <c r="A334" s="126" t="s">
        <v>118</v>
      </c>
      <c r="B334" s="105" t="s">
        <v>195</v>
      </c>
      <c r="C334" s="106" t="s">
        <v>355</v>
      </c>
      <c r="D334" s="110">
        <v>646915</v>
      </c>
      <c r="E334" s="110">
        <v>750000</v>
      </c>
      <c r="F334" s="109"/>
      <c r="G334" s="110">
        <v>622910</v>
      </c>
      <c r="H334" s="110">
        <v>600000</v>
      </c>
      <c r="I334" s="109">
        <v>1.0381833333333332</v>
      </c>
      <c r="J334" s="110">
        <v>527635</v>
      </c>
      <c r="K334" s="110">
        <v>361290</v>
      </c>
      <c r="L334" s="109">
        <v>1.4604196075175067</v>
      </c>
      <c r="M334" s="110">
        <v>1337285</v>
      </c>
      <c r="N334" s="110">
        <v>600000</v>
      </c>
      <c r="O334" s="109">
        <v>2.2288083333333333</v>
      </c>
      <c r="P334" s="110">
        <v>1355805</v>
      </c>
      <c r="Q334" s="110">
        <v>750000</v>
      </c>
      <c r="R334" s="109">
        <v>1.8077399999999999</v>
      </c>
      <c r="S334" s="110">
        <v>951760</v>
      </c>
      <c r="T334" s="110">
        <v>800000</v>
      </c>
      <c r="U334" s="109">
        <v>1.1897</v>
      </c>
      <c r="V334" s="110">
        <v>576100</v>
      </c>
      <c r="W334" s="110">
        <v>700000</v>
      </c>
      <c r="X334" s="109">
        <v>0.82299999999999995</v>
      </c>
      <c r="Y334" s="110">
        <v>1258835</v>
      </c>
      <c r="Z334" s="110">
        <v>700000</v>
      </c>
      <c r="AA334" s="109">
        <v>1.7983357142857144</v>
      </c>
      <c r="AB334" s="110">
        <v>1142330</v>
      </c>
      <c r="AC334" s="110">
        <v>750000</v>
      </c>
      <c r="AD334" s="109"/>
      <c r="AE334" s="110">
        <v>406440</v>
      </c>
      <c r="AF334" s="110">
        <v>750000</v>
      </c>
      <c r="AG334" s="109">
        <v>0.54192000000000007</v>
      </c>
      <c r="AH334" s="110">
        <v>805300</v>
      </c>
      <c r="AI334" s="110">
        <v>750000</v>
      </c>
      <c r="AJ334" s="109">
        <v>1.0737333333333334</v>
      </c>
      <c r="AK334" s="110">
        <v>755100</v>
      </c>
      <c r="AL334" s="110">
        <v>750000</v>
      </c>
      <c r="AM334" s="109">
        <v>1.0067999999999999</v>
      </c>
      <c r="AN334" s="110">
        <v>198665</v>
      </c>
      <c r="AO334" s="110">
        <v>750000</v>
      </c>
      <c r="AP334" s="109">
        <v>0.26488666666666666</v>
      </c>
      <c r="AQ334" s="110">
        <v>434530</v>
      </c>
      <c r="AR334" s="110">
        <v>750000</v>
      </c>
      <c r="AS334" s="109">
        <v>0.5793733333333333</v>
      </c>
      <c r="AT334" s="110">
        <v>752700</v>
      </c>
      <c r="AU334" s="110">
        <v>750000</v>
      </c>
      <c r="AV334" s="109">
        <v>1.0036</v>
      </c>
      <c r="AW334" s="111">
        <v>815465</v>
      </c>
      <c r="AX334" s="111">
        <v>750000</v>
      </c>
      <c r="AY334" s="112">
        <v>1.0872866666666667</v>
      </c>
      <c r="AZ334" s="111">
        <v>813150</v>
      </c>
      <c r="BA334" s="111">
        <v>750000</v>
      </c>
      <c r="BB334" s="112">
        <f t="shared" si="109"/>
        <v>1.0842000000000001</v>
      </c>
      <c r="BC334" s="92">
        <f>VLOOKUP(C334,'[1]PM SELL-OUT JUNE 202 SUMMARY'!$D$9:$H$519,4,FALSE)</f>
        <v>228255</v>
      </c>
      <c r="BD334" s="92">
        <f>VLOOKUP(C334,'[1]PM SELL-OUT JUNE 202 SUMMARY'!$D$9:$H$519,5,FALSE)</f>
        <v>650000</v>
      </c>
      <c r="BE334" s="93">
        <f t="shared" si="123"/>
        <v>0.35116153846153847</v>
      </c>
      <c r="BF334" s="113">
        <f t="shared" si="124"/>
        <v>2381315</v>
      </c>
      <c r="BG334" s="114">
        <f t="shared" si="125"/>
        <v>793771.66666666663</v>
      </c>
      <c r="BH334" s="115">
        <f t="shared" si="126"/>
        <v>3769610</v>
      </c>
      <c r="BI334" s="110">
        <f t="shared" si="127"/>
        <v>628268.33333333337</v>
      </c>
      <c r="BJ334" s="115"/>
      <c r="BK334" s="110"/>
      <c r="BL334" s="117">
        <f t="shared" si="128"/>
        <v>686901.35932174814</v>
      </c>
      <c r="BM334" s="118">
        <v>550000</v>
      </c>
      <c r="BN334" s="119"/>
      <c r="BO334" s="127">
        <v>576100</v>
      </c>
      <c r="BP334" s="121">
        <f t="shared" si="131"/>
        <v>5.3749997667505746E-2</v>
      </c>
      <c r="BQ334" s="159"/>
      <c r="BR334" s="181"/>
      <c r="BS334" s="124" t="e">
        <f t="shared" si="129"/>
        <v>#DIV/0!</v>
      </c>
      <c r="BT334" s="165">
        <f t="shared" si="130"/>
        <v>671260.33983043698</v>
      </c>
    </row>
    <row r="335" spans="1:72" s="128" customFormat="1">
      <c r="A335" s="126" t="s">
        <v>349</v>
      </c>
      <c r="B335" s="105" t="s">
        <v>350</v>
      </c>
      <c r="C335" s="106" t="s">
        <v>356</v>
      </c>
      <c r="D335" s="110">
        <v>183655</v>
      </c>
      <c r="E335" s="110">
        <v>500000</v>
      </c>
      <c r="F335" s="109"/>
      <c r="G335" s="110">
        <v>203750</v>
      </c>
      <c r="H335" s="110">
        <v>500000</v>
      </c>
      <c r="I335" s="109">
        <v>0.40749999999999997</v>
      </c>
      <c r="J335" s="110">
        <v>623650</v>
      </c>
      <c r="K335" s="110">
        <v>600000</v>
      </c>
      <c r="L335" s="109">
        <v>1.0394166666666667</v>
      </c>
      <c r="M335" s="110">
        <v>1316905</v>
      </c>
      <c r="N335" s="110">
        <v>500000</v>
      </c>
      <c r="O335" s="109">
        <v>2.63381</v>
      </c>
      <c r="P335" s="110">
        <v>658140</v>
      </c>
      <c r="Q335" s="110">
        <v>650000</v>
      </c>
      <c r="R335" s="109">
        <v>1.0125230769230769</v>
      </c>
      <c r="S335" s="110">
        <v>511080</v>
      </c>
      <c r="T335" s="110">
        <v>550000</v>
      </c>
      <c r="U335" s="109">
        <v>0.92923636363636364</v>
      </c>
      <c r="V335" s="110">
        <v>177045</v>
      </c>
      <c r="W335" s="110">
        <v>550000</v>
      </c>
      <c r="X335" s="109">
        <v>0.32190000000000002</v>
      </c>
      <c r="Y335" s="110">
        <v>492020</v>
      </c>
      <c r="Z335" s="110">
        <v>550000</v>
      </c>
      <c r="AA335" s="109">
        <v>0.89458181818181814</v>
      </c>
      <c r="AB335" s="110">
        <v>100075</v>
      </c>
      <c r="AC335" s="110">
        <v>550000</v>
      </c>
      <c r="AD335" s="109"/>
      <c r="AE335" s="110">
        <v>554640</v>
      </c>
      <c r="AF335" s="110">
        <v>550000</v>
      </c>
      <c r="AG335" s="109">
        <v>1.0084363636363636</v>
      </c>
      <c r="AH335" s="110">
        <v>431875</v>
      </c>
      <c r="AI335" s="110">
        <v>550000</v>
      </c>
      <c r="AJ335" s="109">
        <v>0.78522727272727266</v>
      </c>
      <c r="AK335" s="110">
        <v>282365</v>
      </c>
      <c r="AL335" s="110">
        <v>550000</v>
      </c>
      <c r="AM335" s="109">
        <v>0.51339090909090912</v>
      </c>
      <c r="AN335" s="110">
        <v>40690</v>
      </c>
      <c r="AO335" s="110">
        <v>550000</v>
      </c>
      <c r="AP335" s="109">
        <v>7.3981818181818176E-2</v>
      </c>
      <c r="AQ335" s="110">
        <v>114375</v>
      </c>
      <c r="AR335" s="110">
        <v>550000</v>
      </c>
      <c r="AS335" s="109">
        <v>0.20795454545454545</v>
      </c>
      <c r="AT335" s="110">
        <v>87380</v>
      </c>
      <c r="AU335" s="110">
        <v>550000</v>
      </c>
      <c r="AV335" s="109">
        <v>0.15887272727272728</v>
      </c>
      <c r="AW335" s="111">
        <v>171650</v>
      </c>
      <c r="AX335" s="111">
        <v>550000</v>
      </c>
      <c r="AY335" s="112">
        <v>0.31209090909090909</v>
      </c>
      <c r="AZ335" s="111">
        <v>553430</v>
      </c>
      <c r="BA335" s="111">
        <v>550000</v>
      </c>
      <c r="BB335" s="112">
        <f t="shared" si="109"/>
        <v>1.0062363636363636</v>
      </c>
      <c r="BC335" s="92">
        <f>VLOOKUP(C335,'[1]PM SELL-OUT JUNE 202 SUMMARY'!$D$9:$H$519,4,FALSE)</f>
        <v>45190</v>
      </c>
      <c r="BD335" s="92">
        <f>VLOOKUP(C335,'[1]PM SELL-OUT JUNE 202 SUMMARY'!$D$9:$H$519,5,FALSE)</f>
        <v>550000</v>
      </c>
      <c r="BE335" s="93">
        <f t="shared" si="123"/>
        <v>8.2163636363636369E-2</v>
      </c>
      <c r="BF335" s="113">
        <f t="shared" si="124"/>
        <v>812460</v>
      </c>
      <c r="BG335" s="114">
        <f t="shared" si="125"/>
        <v>270820</v>
      </c>
      <c r="BH335" s="115">
        <f t="shared" si="126"/>
        <v>1249890</v>
      </c>
      <c r="BI335" s="110">
        <f t="shared" si="127"/>
        <v>208315</v>
      </c>
      <c r="BJ335" s="115"/>
      <c r="BK335" s="110"/>
      <c r="BL335" s="117">
        <f t="shared" si="128"/>
        <v>211096.07908543464</v>
      </c>
      <c r="BM335" s="118"/>
      <c r="BN335" s="119"/>
      <c r="BO335" s="127">
        <v>177045</v>
      </c>
      <c r="BP335" s="121">
        <f t="shared" si="131"/>
        <v>1.6518257832049219E-2</v>
      </c>
      <c r="BQ335" s="159"/>
      <c r="BR335" s="181"/>
      <c r="BS335" s="124" t="e">
        <f t="shared" si="129"/>
        <v>#DIV/0!</v>
      </c>
      <c r="BT335" s="165">
        <f t="shared" si="130"/>
        <v>216819.01977135867</v>
      </c>
    </row>
    <row r="336" spans="1:72" s="128" customFormat="1">
      <c r="A336" s="126" t="s">
        <v>118</v>
      </c>
      <c r="B336" s="105" t="s">
        <v>195</v>
      </c>
      <c r="C336" s="162" t="s">
        <v>357</v>
      </c>
      <c r="D336" s="110">
        <v>259965</v>
      </c>
      <c r="E336" s="110">
        <v>500000</v>
      </c>
      <c r="F336" s="109"/>
      <c r="G336" s="110">
        <v>247140</v>
      </c>
      <c r="H336" s="110">
        <v>550000</v>
      </c>
      <c r="I336" s="109">
        <v>0.4493454545454546</v>
      </c>
      <c r="J336" s="110">
        <v>209055</v>
      </c>
      <c r="K336" s="110">
        <v>500000</v>
      </c>
      <c r="L336" s="109">
        <v>0.41811000000000004</v>
      </c>
      <c r="M336" s="110">
        <v>947435</v>
      </c>
      <c r="N336" s="110">
        <v>550000</v>
      </c>
      <c r="O336" s="109">
        <v>1.7226090909090912</v>
      </c>
      <c r="P336" s="110">
        <v>638350</v>
      </c>
      <c r="Q336" s="110">
        <v>550000</v>
      </c>
      <c r="R336" s="109">
        <v>1.1606363636363637</v>
      </c>
      <c r="S336" s="110">
        <v>112180</v>
      </c>
      <c r="T336" s="110">
        <v>550000</v>
      </c>
      <c r="U336" s="109">
        <v>0.2039636363636364</v>
      </c>
      <c r="V336" s="110">
        <v>0</v>
      </c>
      <c r="W336" s="110">
        <v>112903</v>
      </c>
      <c r="X336" s="109">
        <v>0</v>
      </c>
      <c r="Y336" s="110">
        <v>1024840</v>
      </c>
      <c r="Z336" s="110">
        <v>500000</v>
      </c>
      <c r="AA336" s="109">
        <v>2.0496799999999999</v>
      </c>
      <c r="AB336" s="110">
        <v>367610</v>
      </c>
      <c r="AC336" s="110">
        <v>550000</v>
      </c>
      <c r="AD336" s="109"/>
      <c r="AE336" s="110">
        <v>406500</v>
      </c>
      <c r="AF336" s="110">
        <v>550000</v>
      </c>
      <c r="AG336" s="109">
        <v>0.73909090909090913</v>
      </c>
      <c r="AH336" s="110">
        <v>1101935</v>
      </c>
      <c r="AI336" s="110">
        <v>550000</v>
      </c>
      <c r="AJ336" s="109">
        <v>2.003518181818182</v>
      </c>
      <c r="AK336" s="110">
        <v>362830</v>
      </c>
      <c r="AL336" s="110">
        <v>550000</v>
      </c>
      <c r="AM336" s="109">
        <v>0.65969090909090922</v>
      </c>
      <c r="AN336" s="110">
        <v>468215</v>
      </c>
      <c r="AO336" s="110">
        <v>550000</v>
      </c>
      <c r="AP336" s="109">
        <v>0.85129999999999995</v>
      </c>
      <c r="AQ336" s="110">
        <v>577290</v>
      </c>
      <c r="AR336" s="110">
        <v>550000</v>
      </c>
      <c r="AS336" s="109">
        <v>1.0496181818181818</v>
      </c>
      <c r="AT336" s="110">
        <v>415900</v>
      </c>
      <c r="AU336" s="110">
        <v>550000</v>
      </c>
      <c r="AV336" s="109">
        <v>0.75618181818181818</v>
      </c>
      <c r="AW336" s="111">
        <v>802240</v>
      </c>
      <c r="AX336" s="111">
        <v>550000</v>
      </c>
      <c r="AY336" s="112">
        <v>1.4586181818181818</v>
      </c>
      <c r="AZ336" s="111">
        <v>562350</v>
      </c>
      <c r="BA336" s="111">
        <v>550000</v>
      </c>
      <c r="BB336" s="112">
        <f t="shared" si="109"/>
        <v>1.0224545454545455</v>
      </c>
      <c r="BC336" s="92">
        <f>VLOOKUP(C336,'[1]PM SELL-OUT JUNE 202 SUMMARY'!$D$9:$H$519,4,FALSE)</f>
        <v>893975</v>
      </c>
      <c r="BD336" s="92">
        <f>VLOOKUP(C336,'[1]PM SELL-OUT JUNE 202 SUMMARY'!$D$9:$H$519,5,FALSE)</f>
        <v>550000</v>
      </c>
      <c r="BE336" s="93">
        <f t="shared" si="123"/>
        <v>1.6254090909090908</v>
      </c>
      <c r="BF336" s="113">
        <f t="shared" si="124"/>
        <v>1780490</v>
      </c>
      <c r="BG336" s="114">
        <f t="shared" si="125"/>
        <v>593496.66666666663</v>
      </c>
      <c r="BH336" s="115">
        <f t="shared" si="126"/>
        <v>3188825</v>
      </c>
      <c r="BI336" s="110">
        <f t="shared" si="127"/>
        <v>531470.83333333337</v>
      </c>
      <c r="BJ336" s="115"/>
      <c r="BK336" s="110"/>
      <c r="BL336" s="117">
        <f t="shared" si="128"/>
        <v>0</v>
      </c>
      <c r="BM336" s="118">
        <v>650000</v>
      </c>
      <c r="BN336" s="119"/>
      <c r="BO336" s="127">
        <v>0</v>
      </c>
      <c r="BP336" s="121">
        <f t="shared" si="131"/>
        <v>0</v>
      </c>
      <c r="BQ336" s="159"/>
      <c r="BR336" s="181"/>
      <c r="BS336" s="124" t="e">
        <f t="shared" si="129"/>
        <v>#DIV/0!</v>
      </c>
      <c r="BT336" s="165">
        <f t="shared" si="130"/>
        <v>281241.875</v>
      </c>
    </row>
    <row r="337" spans="1:72" s="128" customFormat="1">
      <c r="A337" s="126" t="s">
        <v>200</v>
      </c>
      <c r="B337" s="105"/>
      <c r="C337" s="162" t="s">
        <v>358</v>
      </c>
      <c r="D337" s="110"/>
      <c r="E337" s="110"/>
      <c r="F337" s="109"/>
      <c r="G337" s="110"/>
      <c r="H337" s="110"/>
      <c r="I337" s="109"/>
      <c r="J337" s="110"/>
      <c r="K337" s="110"/>
      <c r="L337" s="109"/>
      <c r="M337" s="110"/>
      <c r="N337" s="110"/>
      <c r="O337" s="109"/>
      <c r="P337" s="110"/>
      <c r="Q337" s="110"/>
      <c r="R337" s="109"/>
      <c r="S337" s="110">
        <v>0</v>
      </c>
      <c r="T337" s="110">
        <v>49999.99</v>
      </c>
      <c r="U337" s="109">
        <v>0</v>
      </c>
      <c r="V337" s="110">
        <v>136360</v>
      </c>
      <c r="W337" s="110">
        <v>500000</v>
      </c>
      <c r="X337" s="109">
        <v>0.27272000000000002</v>
      </c>
      <c r="Y337" s="110">
        <v>225250</v>
      </c>
      <c r="Z337" s="110">
        <v>500000</v>
      </c>
      <c r="AA337" s="109">
        <v>0.45050000000000001</v>
      </c>
      <c r="AB337" s="110">
        <v>237435</v>
      </c>
      <c r="AC337" s="110">
        <v>500000</v>
      </c>
      <c r="AD337" s="109"/>
      <c r="AE337" s="110">
        <v>0</v>
      </c>
      <c r="AF337" s="110">
        <v>500000</v>
      </c>
      <c r="AG337" s="109">
        <v>0</v>
      </c>
      <c r="AH337" s="110">
        <v>0</v>
      </c>
      <c r="AI337" s="110">
        <v>500000</v>
      </c>
      <c r="AJ337" s="109">
        <v>0</v>
      </c>
      <c r="AK337" s="110">
        <v>29390</v>
      </c>
      <c r="AL337" s="110">
        <v>209667</v>
      </c>
      <c r="AM337" s="109">
        <v>0.14017465790992384</v>
      </c>
      <c r="AN337" s="110">
        <v>0</v>
      </c>
      <c r="AO337" s="110">
        <v>550000</v>
      </c>
      <c r="AP337" s="109">
        <v>0</v>
      </c>
      <c r="AQ337" s="110">
        <v>196345</v>
      </c>
      <c r="AR337" s="110">
        <v>550000</v>
      </c>
      <c r="AS337" s="109">
        <v>0.35699090909090908</v>
      </c>
      <c r="AT337" s="110">
        <v>145060</v>
      </c>
      <c r="AU337" s="110">
        <v>550000</v>
      </c>
      <c r="AV337" s="109">
        <v>0.26374545454545456</v>
      </c>
      <c r="AW337" s="111">
        <v>138860</v>
      </c>
      <c r="AX337" s="111">
        <v>550000</v>
      </c>
      <c r="AY337" s="112">
        <v>0.25247272727272729</v>
      </c>
      <c r="AZ337" s="111">
        <v>202670</v>
      </c>
      <c r="BA337" s="111">
        <v>550000</v>
      </c>
      <c r="BB337" s="112">
        <f t="shared" si="109"/>
        <v>0.36849090909090909</v>
      </c>
      <c r="BC337" s="92">
        <f>VLOOKUP(C337,'[1]PM SELL-OUT JUNE 202 SUMMARY'!$D$9:$H$519,4,FALSE)</f>
        <v>40890</v>
      </c>
      <c r="BD337" s="92">
        <f>VLOOKUP(C337,'[1]PM SELL-OUT JUNE 202 SUMMARY'!$D$9:$H$519,5,FALSE)</f>
        <v>550000</v>
      </c>
      <c r="BE337" s="93">
        <f t="shared" si="123"/>
        <v>7.4345454545454548E-2</v>
      </c>
      <c r="BF337" s="113">
        <f t="shared" si="124"/>
        <v>486590</v>
      </c>
      <c r="BG337" s="114">
        <f t="shared" si="125"/>
        <v>162196.66666666666</v>
      </c>
      <c r="BH337" s="115">
        <f t="shared" si="126"/>
        <v>712325</v>
      </c>
      <c r="BI337" s="110">
        <f t="shared" si="127"/>
        <v>118720.83333333333</v>
      </c>
      <c r="BJ337" s="115"/>
      <c r="BK337" s="110"/>
      <c r="BL337" s="117">
        <f t="shared" si="128"/>
        <v>162586.12976412699</v>
      </c>
      <c r="BM337" s="118">
        <v>550000</v>
      </c>
      <c r="BN337" s="119"/>
      <c r="BO337" s="127">
        <v>136360</v>
      </c>
      <c r="BP337" s="121">
        <f t="shared" si="131"/>
        <v>1.2722356677557859E-2</v>
      </c>
      <c r="BQ337" s="159"/>
      <c r="BR337" s="181"/>
      <c r="BS337" s="124" t="e">
        <f t="shared" si="129"/>
        <v>#DIV/0!</v>
      </c>
      <c r="BT337" s="165">
        <f t="shared" si="130"/>
        <v>144965.90744103174</v>
      </c>
    </row>
    <row r="338" spans="1:72" s="125" customFormat="1">
      <c r="A338" s="105" t="s">
        <v>115</v>
      </c>
      <c r="B338" s="105"/>
      <c r="C338" s="162" t="s">
        <v>359</v>
      </c>
      <c r="D338" s="107"/>
      <c r="E338" s="107"/>
      <c r="F338" s="108"/>
      <c r="G338" s="107">
        <v>36785</v>
      </c>
      <c r="H338" s="107">
        <v>303448</v>
      </c>
      <c r="I338" s="108">
        <v>0.1212234056576415</v>
      </c>
      <c r="J338" s="107">
        <v>194025</v>
      </c>
      <c r="K338" s="107">
        <v>550000</v>
      </c>
      <c r="L338" s="108">
        <v>0.35277272727272729</v>
      </c>
      <c r="M338" s="107">
        <v>399890</v>
      </c>
      <c r="N338" s="107">
        <v>500000</v>
      </c>
      <c r="O338" s="109">
        <v>0.79978000000000005</v>
      </c>
      <c r="P338" s="110">
        <v>642715</v>
      </c>
      <c r="Q338" s="110">
        <v>500000</v>
      </c>
      <c r="R338" s="109">
        <v>1.2854300000000001</v>
      </c>
      <c r="S338" s="110">
        <v>281535</v>
      </c>
      <c r="T338" s="110">
        <v>500000</v>
      </c>
      <c r="U338" s="109">
        <v>0.56307000000000007</v>
      </c>
      <c r="V338" s="110">
        <v>58975</v>
      </c>
      <c r="W338" s="110">
        <v>500000</v>
      </c>
      <c r="X338" s="109">
        <v>0.11795000000000001</v>
      </c>
      <c r="Y338" s="110">
        <v>0</v>
      </c>
      <c r="Z338" s="110">
        <v>500000</v>
      </c>
      <c r="AA338" s="109">
        <v>0</v>
      </c>
      <c r="AB338" s="110">
        <v>14695</v>
      </c>
      <c r="AC338" s="110">
        <v>233333</v>
      </c>
      <c r="AD338" s="109"/>
      <c r="AE338" s="110">
        <v>291695</v>
      </c>
      <c r="AF338" s="110">
        <v>500000</v>
      </c>
      <c r="AG338" s="109">
        <v>0.58339000000000008</v>
      </c>
      <c r="AH338" s="110">
        <v>626830</v>
      </c>
      <c r="AI338" s="110">
        <v>500000</v>
      </c>
      <c r="AJ338" s="109">
        <v>1.25366</v>
      </c>
      <c r="AK338" s="110">
        <v>479375</v>
      </c>
      <c r="AL338" s="110">
        <v>500000</v>
      </c>
      <c r="AM338" s="109">
        <v>0.95874999999999999</v>
      </c>
      <c r="AN338" s="110">
        <v>217250</v>
      </c>
      <c r="AO338" s="110">
        <v>550000</v>
      </c>
      <c r="AP338" s="109">
        <v>0.39500000000000002</v>
      </c>
      <c r="AQ338" s="110">
        <v>0</v>
      </c>
      <c r="AR338" s="110">
        <v>0</v>
      </c>
      <c r="AS338" s="109" t="e">
        <v>#DIV/0!</v>
      </c>
      <c r="AT338" s="110">
        <v>366005</v>
      </c>
      <c r="AU338" s="110">
        <v>550000</v>
      </c>
      <c r="AV338" s="109">
        <v>0.66546363636363637</v>
      </c>
      <c r="AW338" s="111">
        <v>510190</v>
      </c>
      <c r="AX338" s="111">
        <v>550000</v>
      </c>
      <c r="AY338" s="112">
        <v>0.92761818181818179</v>
      </c>
      <c r="AZ338" s="111">
        <v>354015</v>
      </c>
      <c r="BA338" s="111">
        <v>550000</v>
      </c>
      <c r="BB338" s="112">
        <f t="shared" si="109"/>
        <v>0.64366363636363633</v>
      </c>
      <c r="BC338" s="92">
        <f>VLOOKUP(C338,'[1]PM SELL-OUT JUNE 202 SUMMARY'!$D$9:$H$519,4,FALSE)</f>
        <v>108075</v>
      </c>
      <c r="BD338" s="92">
        <f>VLOOKUP(C338,'[1]PM SELL-OUT JUNE 202 SUMMARY'!$D$9:$H$519,5,FALSE)</f>
        <v>550000</v>
      </c>
      <c r="BE338" s="93">
        <f t="shared" si="123"/>
        <v>0.19650000000000001</v>
      </c>
      <c r="BF338" s="113">
        <f t="shared" si="124"/>
        <v>1230210</v>
      </c>
      <c r="BG338" s="114">
        <f t="shared" si="125"/>
        <v>410070</v>
      </c>
      <c r="BH338" s="115">
        <f t="shared" si="126"/>
        <v>1926835</v>
      </c>
      <c r="BI338" s="110">
        <f t="shared" si="127"/>
        <v>321139.16666666669</v>
      </c>
      <c r="BJ338" s="116"/>
      <c r="BK338" s="107"/>
      <c r="BL338" s="117">
        <f t="shared" si="128"/>
        <v>70317.666491928641</v>
      </c>
      <c r="BM338" s="118">
        <v>550000</v>
      </c>
      <c r="BN338" s="119"/>
      <c r="BO338" s="120">
        <v>58975</v>
      </c>
      <c r="BP338" s="121">
        <f t="shared" si="131"/>
        <v>5.5023539532045671E-3</v>
      </c>
      <c r="BQ338" s="159"/>
      <c r="BR338" s="181"/>
      <c r="BS338" s="124" t="e">
        <f t="shared" si="129"/>
        <v>#DIV/0!</v>
      </c>
      <c r="BT338" s="165">
        <f t="shared" si="130"/>
        <v>215125.45828964884</v>
      </c>
    </row>
    <row r="339" spans="1:72" s="125" customFormat="1">
      <c r="A339" s="105" t="s">
        <v>118</v>
      </c>
      <c r="B339" s="105" t="s">
        <v>195</v>
      </c>
      <c r="C339" s="106" t="s">
        <v>360</v>
      </c>
      <c r="D339" s="107">
        <v>167265</v>
      </c>
      <c r="E339" s="107">
        <v>500000</v>
      </c>
      <c r="F339" s="108"/>
      <c r="G339" s="107">
        <v>218760</v>
      </c>
      <c r="H339" s="107">
        <v>500000</v>
      </c>
      <c r="I339" s="108">
        <v>0.43752000000000002</v>
      </c>
      <c r="J339" s="107">
        <v>299050</v>
      </c>
      <c r="K339" s="107">
        <v>500000</v>
      </c>
      <c r="L339" s="108">
        <v>0.59810000000000008</v>
      </c>
      <c r="M339" s="107">
        <v>426525</v>
      </c>
      <c r="N339" s="107">
        <v>500000</v>
      </c>
      <c r="O339" s="109">
        <v>0.85304999999999986</v>
      </c>
      <c r="P339" s="110">
        <v>570890</v>
      </c>
      <c r="Q339" s="110">
        <v>500000</v>
      </c>
      <c r="R339" s="109">
        <v>1.14178</v>
      </c>
      <c r="S339" s="110">
        <v>215670</v>
      </c>
      <c r="T339" s="110">
        <v>500000</v>
      </c>
      <c r="U339" s="109">
        <v>0.43134000000000006</v>
      </c>
      <c r="V339" s="110">
        <v>253960</v>
      </c>
      <c r="W339" s="110">
        <v>500000</v>
      </c>
      <c r="X339" s="109">
        <v>0.50792000000000004</v>
      </c>
      <c r="Y339" s="110"/>
      <c r="Z339" s="110"/>
      <c r="AA339" s="109" t="e">
        <v>#DIV/0!</v>
      </c>
      <c r="AB339" s="110"/>
      <c r="AC339" s="110"/>
      <c r="AD339" s="109"/>
      <c r="AE339" s="110">
        <v>0</v>
      </c>
      <c r="AF339" s="110">
        <v>258064</v>
      </c>
      <c r="AG339" s="109">
        <v>0</v>
      </c>
      <c r="AH339" s="110">
        <v>631505</v>
      </c>
      <c r="AI339" s="110">
        <v>500000</v>
      </c>
      <c r="AJ339" s="109">
        <v>1.26301</v>
      </c>
      <c r="AK339" s="110">
        <v>177365</v>
      </c>
      <c r="AL339" s="110">
        <v>500000</v>
      </c>
      <c r="AM339" s="109">
        <v>0.35473000000000005</v>
      </c>
      <c r="AN339" s="110">
        <v>29995</v>
      </c>
      <c r="AO339" s="110">
        <v>550000</v>
      </c>
      <c r="AP339" s="109">
        <v>5.453636363636364E-2</v>
      </c>
      <c r="AQ339" s="110">
        <v>32995</v>
      </c>
      <c r="AR339" s="110">
        <v>550000</v>
      </c>
      <c r="AS339" s="109">
        <v>5.9990909090909088E-2</v>
      </c>
      <c r="AT339" s="110">
        <v>61990</v>
      </c>
      <c r="AU339" s="110">
        <v>550000</v>
      </c>
      <c r="AV339" s="109">
        <v>0.11270909090909091</v>
      </c>
      <c r="AW339" s="111">
        <v>566815</v>
      </c>
      <c r="AX339" s="111">
        <v>550000</v>
      </c>
      <c r="AY339" s="112">
        <v>1.0305727272727272</v>
      </c>
      <c r="AZ339" s="111">
        <v>39385</v>
      </c>
      <c r="BA339" s="111">
        <v>550000</v>
      </c>
      <c r="BB339" s="112">
        <f t="shared" si="109"/>
        <v>7.1609090909090914E-2</v>
      </c>
      <c r="BC339" s="92">
        <f>VLOOKUP(C339,'[1]PM SELL-OUT JUNE 202 SUMMARY'!$D$9:$H$519,4,FALSE)</f>
        <v>669475</v>
      </c>
      <c r="BD339" s="92">
        <f>VLOOKUP(C339,'[1]PM SELL-OUT JUNE 202 SUMMARY'!$D$9:$H$519,5,FALSE)</f>
        <v>550000</v>
      </c>
      <c r="BE339" s="93">
        <f t="shared" si="123"/>
        <v>1.2172272727272728</v>
      </c>
      <c r="BF339" s="113">
        <f t="shared" si="124"/>
        <v>668190</v>
      </c>
      <c r="BG339" s="114">
        <f t="shared" si="125"/>
        <v>222730</v>
      </c>
      <c r="BH339" s="115">
        <f t="shared" si="126"/>
        <v>908545</v>
      </c>
      <c r="BI339" s="110">
        <f t="shared" si="127"/>
        <v>151424.16666666666</v>
      </c>
      <c r="BJ339" s="116"/>
      <c r="BK339" s="107"/>
      <c r="BL339" s="117">
        <f t="shared" si="128"/>
        <v>302804.1472198423</v>
      </c>
      <c r="BM339" s="118">
        <v>550000</v>
      </c>
      <c r="BN339" s="119"/>
      <c r="BO339" s="120">
        <v>253960</v>
      </c>
      <c r="BP339" s="121">
        <f t="shared" si="131"/>
        <v>2.3694409664363408E-2</v>
      </c>
      <c r="BQ339" s="159"/>
      <c r="BR339" s="181"/>
      <c r="BS339" s="124" t="e">
        <f t="shared" si="129"/>
        <v>#DIV/0!</v>
      </c>
      <c r="BT339" s="165">
        <f t="shared" si="130"/>
        <v>232729.57847162723</v>
      </c>
    </row>
    <row r="340" spans="1:72" s="125" customFormat="1">
      <c r="A340" s="105" t="s">
        <v>109</v>
      </c>
      <c r="B340" s="105"/>
      <c r="C340" s="106" t="s">
        <v>361</v>
      </c>
      <c r="D340" s="107"/>
      <c r="E340" s="107"/>
      <c r="F340" s="108"/>
      <c r="G340" s="107"/>
      <c r="H340" s="107"/>
      <c r="I340" s="108"/>
      <c r="J340" s="107"/>
      <c r="K340" s="107"/>
      <c r="L340" s="108"/>
      <c r="M340" s="107"/>
      <c r="N340" s="107"/>
      <c r="O340" s="109" t="e">
        <v>#DIV/0!</v>
      </c>
      <c r="P340" s="110"/>
      <c r="Q340" s="110"/>
      <c r="R340" s="109" t="e">
        <v>#DIV/0!</v>
      </c>
      <c r="S340" s="110"/>
      <c r="T340" s="110"/>
      <c r="U340" s="109" t="e">
        <v>#DIV/0!</v>
      </c>
      <c r="V340" s="110"/>
      <c r="W340" s="110"/>
      <c r="X340" s="109" t="e">
        <v>#DIV/0!</v>
      </c>
      <c r="Y340" s="110"/>
      <c r="Z340" s="110"/>
      <c r="AA340" s="109" t="e">
        <v>#DIV/0!</v>
      </c>
      <c r="AB340" s="110"/>
      <c r="AC340" s="110"/>
      <c r="AD340" s="109"/>
      <c r="AE340" s="110"/>
      <c r="AF340" s="110"/>
      <c r="AG340" s="109" t="e">
        <v>#DIV/0!</v>
      </c>
      <c r="AH340" s="110"/>
      <c r="AI340" s="110"/>
      <c r="AJ340" s="109" t="e">
        <v>#DIV/0!</v>
      </c>
      <c r="AK340" s="110"/>
      <c r="AL340" s="110"/>
      <c r="AM340" s="109" t="e">
        <v>#DIV/0!</v>
      </c>
      <c r="AN340" s="110">
        <v>0</v>
      </c>
      <c r="AO340" s="110">
        <v>0</v>
      </c>
      <c r="AP340" s="109" t="e">
        <v>#DIV/0!</v>
      </c>
      <c r="AQ340" s="110"/>
      <c r="AR340" s="110"/>
      <c r="AS340" s="109" t="e">
        <v>#DIV/0!</v>
      </c>
      <c r="AT340" s="110"/>
      <c r="AU340" s="110"/>
      <c r="AV340" s="109" t="e">
        <v>#DIV/0!</v>
      </c>
      <c r="AW340" s="111"/>
      <c r="AX340" s="111"/>
      <c r="AY340" s="112" t="e">
        <v>#DIV/0!</v>
      </c>
      <c r="AZ340" s="111"/>
      <c r="BA340" s="111"/>
      <c r="BB340" s="112"/>
      <c r="BC340" s="92" t="e">
        <f>VLOOKUP(C340,'[1]PM SELL-OUT JUNE 202 SUMMARY'!$D$9:$H$519,4,FALSE)</f>
        <v>#N/A</v>
      </c>
      <c r="BD340" s="92" t="e">
        <f>VLOOKUP(C340,'[1]PM SELL-OUT JUNE 202 SUMMARY'!$D$9:$H$519,5,FALSE)</f>
        <v>#N/A</v>
      </c>
      <c r="BE340" s="93" t="e">
        <f t="shared" si="123"/>
        <v>#N/A</v>
      </c>
      <c r="BF340" s="113">
        <f t="shared" si="124"/>
        <v>0</v>
      </c>
      <c r="BG340" s="114">
        <f t="shared" si="125"/>
        <v>0</v>
      </c>
      <c r="BH340" s="115">
        <f t="shared" si="126"/>
        <v>0</v>
      </c>
      <c r="BI340" s="110">
        <f t="shared" si="127"/>
        <v>0</v>
      </c>
      <c r="BJ340" s="116"/>
      <c r="BK340" s="107"/>
      <c r="BL340" s="117">
        <f t="shared" si="128"/>
        <v>0</v>
      </c>
      <c r="BM340" s="118"/>
      <c r="BN340" s="119"/>
      <c r="BO340" s="120"/>
      <c r="BP340" s="121">
        <f t="shared" si="131"/>
        <v>0</v>
      </c>
      <c r="BQ340" s="159"/>
      <c r="BR340" s="181"/>
      <c r="BS340" s="124" t="e">
        <f t="shared" si="129"/>
        <v>#DIV/0!</v>
      </c>
      <c r="BT340" s="165">
        <f t="shared" si="130"/>
        <v>0</v>
      </c>
    </row>
    <row r="341" spans="1:72" s="125" customFormat="1">
      <c r="A341" s="105" t="s">
        <v>349</v>
      </c>
      <c r="B341" s="105" t="s">
        <v>350</v>
      </c>
      <c r="C341" s="162" t="s">
        <v>362</v>
      </c>
      <c r="D341" s="107"/>
      <c r="E341" s="107">
        <v>500000</v>
      </c>
      <c r="F341" s="108"/>
      <c r="G341" s="107"/>
      <c r="H341" s="107"/>
      <c r="I341" s="108"/>
      <c r="J341" s="107">
        <v>394320</v>
      </c>
      <c r="K341" s="107">
        <v>387096</v>
      </c>
      <c r="L341" s="108">
        <v>1.0186620373240747</v>
      </c>
      <c r="M341" s="107">
        <v>826015</v>
      </c>
      <c r="N341" s="107">
        <v>500000</v>
      </c>
      <c r="O341" s="109">
        <v>1.6520300000000001</v>
      </c>
      <c r="P341" s="110">
        <v>581500</v>
      </c>
      <c r="Q341" s="110">
        <v>600000</v>
      </c>
      <c r="R341" s="109">
        <v>0.96916666666666662</v>
      </c>
      <c r="S341" s="110">
        <v>0</v>
      </c>
      <c r="T341" s="110">
        <v>550000</v>
      </c>
      <c r="U341" s="109">
        <v>0</v>
      </c>
      <c r="V341" s="110">
        <v>320740</v>
      </c>
      <c r="W341" s="110">
        <v>129032</v>
      </c>
      <c r="X341" s="109">
        <v>2.4857399714799429</v>
      </c>
      <c r="Y341" s="110">
        <v>312830</v>
      </c>
      <c r="Z341" s="110">
        <v>500000</v>
      </c>
      <c r="AA341" s="109">
        <v>0.62565999999999999</v>
      </c>
      <c r="AB341" s="110">
        <v>138575</v>
      </c>
      <c r="AC341" s="110">
        <v>500000</v>
      </c>
      <c r="AD341" s="109"/>
      <c r="AE341" s="110">
        <v>333630</v>
      </c>
      <c r="AF341" s="110">
        <v>500000</v>
      </c>
      <c r="AG341" s="109">
        <v>0.66726000000000008</v>
      </c>
      <c r="AH341" s="110">
        <v>322935</v>
      </c>
      <c r="AI341" s="110">
        <v>500000</v>
      </c>
      <c r="AJ341" s="109">
        <v>0.64587000000000017</v>
      </c>
      <c r="AK341" s="110">
        <v>433615</v>
      </c>
      <c r="AL341" s="110">
        <v>500000</v>
      </c>
      <c r="AM341" s="109">
        <v>0.86722999999999995</v>
      </c>
      <c r="AN341" s="110">
        <v>92080</v>
      </c>
      <c r="AO341" s="110">
        <v>600000</v>
      </c>
      <c r="AP341" s="109">
        <v>0.15346666666666667</v>
      </c>
      <c r="AQ341" s="110">
        <v>0</v>
      </c>
      <c r="AR341" s="110">
        <v>0</v>
      </c>
      <c r="AS341" s="109" t="e">
        <v>#DIV/0!</v>
      </c>
      <c r="AT341" s="110">
        <v>26195</v>
      </c>
      <c r="AU341" s="110">
        <v>177419</v>
      </c>
      <c r="AV341" s="109">
        <v>0.14764484074422693</v>
      </c>
      <c r="AW341" s="111">
        <v>87275</v>
      </c>
      <c r="AX341" s="111">
        <v>550000</v>
      </c>
      <c r="AY341" s="112">
        <v>0.15868181818181817</v>
      </c>
      <c r="AZ341" s="111">
        <v>454915</v>
      </c>
      <c r="BA341" s="111">
        <v>550000</v>
      </c>
      <c r="BB341" s="112">
        <f t="shared" si="109"/>
        <v>0.82711818181818186</v>
      </c>
      <c r="BC341" s="92">
        <f>VLOOKUP(C341,'[1]PM SELL-OUT JUNE 202 SUMMARY'!$D$9:$H$519,4,FALSE)</f>
        <v>341825</v>
      </c>
      <c r="BD341" s="92">
        <f>VLOOKUP(C341,'[1]PM SELL-OUT JUNE 202 SUMMARY'!$D$9:$H$519,5,FALSE)</f>
        <v>550000</v>
      </c>
      <c r="BE341" s="93">
        <f t="shared" si="123"/>
        <v>0.62150000000000005</v>
      </c>
      <c r="BF341" s="113">
        <f t="shared" si="124"/>
        <v>568385</v>
      </c>
      <c r="BG341" s="114">
        <f t="shared" si="125"/>
        <v>189461.66666666666</v>
      </c>
      <c r="BH341" s="115">
        <f t="shared" si="126"/>
        <v>1094080</v>
      </c>
      <c r="BI341" s="110">
        <f t="shared" si="127"/>
        <v>182346.66666666666</v>
      </c>
      <c r="BJ341" s="116"/>
      <c r="BK341" s="107"/>
      <c r="BL341" s="117">
        <f t="shared" si="128"/>
        <v>382427.94998933777</v>
      </c>
      <c r="BM341" s="118">
        <v>550000</v>
      </c>
      <c r="BN341" s="119"/>
      <c r="BO341" s="120">
        <v>320740</v>
      </c>
      <c r="BP341" s="121">
        <f t="shared" si="131"/>
        <v>2.9924968324727984E-2</v>
      </c>
      <c r="BQ341" s="159"/>
      <c r="BR341" s="181"/>
      <c r="BS341" s="124" t="e">
        <f t="shared" si="129"/>
        <v>#DIV/0!</v>
      </c>
      <c r="BT341" s="165">
        <f t="shared" si="130"/>
        <v>268744.07083066774</v>
      </c>
    </row>
    <row r="342" spans="1:72" s="125" customFormat="1">
      <c r="A342" s="105" t="s">
        <v>200</v>
      </c>
      <c r="B342" s="105"/>
      <c r="C342" s="162" t="s">
        <v>363</v>
      </c>
      <c r="D342" s="107"/>
      <c r="E342" s="107"/>
      <c r="F342" s="108"/>
      <c r="G342" s="107"/>
      <c r="H342" s="107"/>
      <c r="I342" s="108"/>
      <c r="J342" s="107"/>
      <c r="K342" s="107"/>
      <c r="L342" s="108"/>
      <c r="M342" s="107"/>
      <c r="N342" s="107"/>
      <c r="O342" s="109"/>
      <c r="P342" s="110"/>
      <c r="Q342" s="110"/>
      <c r="R342" s="109"/>
      <c r="S342" s="110">
        <v>64380</v>
      </c>
      <c r="T342" s="110">
        <v>500000</v>
      </c>
      <c r="U342" s="109">
        <v>0.12876000000000001</v>
      </c>
      <c r="V342" s="110">
        <v>108675</v>
      </c>
      <c r="W342" s="110">
        <v>500000</v>
      </c>
      <c r="X342" s="109">
        <v>0.21735000000000002</v>
      </c>
      <c r="Y342" s="110">
        <v>79075</v>
      </c>
      <c r="Z342" s="110">
        <v>500000</v>
      </c>
      <c r="AA342" s="109">
        <v>0.15815000000000001</v>
      </c>
      <c r="AB342" s="110">
        <v>198650</v>
      </c>
      <c r="AC342" s="110">
        <v>500000</v>
      </c>
      <c r="AD342" s="109"/>
      <c r="AE342" s="110">
        <v>99175</v>
      </c>
      <c r="AF342" s="110">
        <v>500000</v>
      </c>
      <c r="AG342" s="109">
        <v>0.19835000000000003</v>
      </c>
      <c r="AH342" s="110">
        <v>284350</v>
      </c>
      <c r="AI342" s="110">
        <v>500000</v>
      </c>
      <c r="AJ342" s="109">
        <v>0.56870000000000009</v>
      </c>
      <c r="AK342" s="110">
        <v>151460</v>
      </c>
      <c r="AL342" s="110">
        <v>500000</v>
      </c>
      <c r="AM342" s="109">
        <v>0.30292000000000002</v>
      </c>
      <c r="AN342" s="110">
        <v>82980</v>
      </c>
      <c r="AO342" s="110">
        <v>550000</v>
      </c>
      <c r="AP342" s="109">
        <v>0.15087272727272727</v>
      </c>
      <c r="AQ342" s="110">
        <v>0</v>
      </c>
      <c r="AR342" s="110">
        <v>58928</v>
      </c>
      <c r="AS342" s="109">
        <v>0</v>
      </c>
      <c r="AT342" s="110">
        <v>78080</v>
      </c>
      <c r="AU342" s="110">
        <v>550000</v>
      </c>
      <c r="AV342" s="109">
        <v>0.14196363636363638</v>
      </c>
      <c r="AW342" s="111">
        <v>299340</v>
      </c>
      <c r="AX342" s="111">
        <v>550000</v>
      </c>
      <c r="AY342" s="112">
        <v>0.54425454545454544</v>
      </c>
      <c r="AZ342" s="111">
        <v>424220</v>
      </c>
      <c r="BA342" s="111">
        <v>550000</v>
      </c>
      <c r="BB342" s="112">
        <f t="shared" si="109"/>
        <v>0.77130909090909094</v>
      </c>
      <c r="BC342" s="92">
        <f>VLOOKUP(C342,'[1]PM SELL-OUT JUNE 202 SUMMARY'!$D$9:$H$519,4,FALSE)</f>
        <v>405605</v>
      </c>
      <c r="BD342" s="92">
        <f>VLOOKUP(C342,'[1]PM SELL-OUT JUNE 202 SUMMARY'!$D$9:$H$519,5,FALSE)</f>
        <v>550000</v>
      </c>
      <c r="BE342" s="93">
        <f t="shared" si="123"/>
        <v>0.73746363636363632</v>
      </c>
      <c r="BF342" s="113">
        <f t="shared" si="124"/>
        <v>801640</v>
      </c>
      <c r="BG342" s="114">
        <f t="shared" si="125"/>
        <v>267213.33333333331</v>
      </c>
      <c r="BH342" s="115">
        <f t="shared" si="126"/>
        <v>1036080</v>
      </c>
      <c r="BI342" s="110">
        <f t="shared" si="127"/>
        <v>172680</v>
      </c>
      <c r="BJ342" s="116"/>
      <c r="BK342" s="107"/>
      <c r="BL342" s="117">
        <f t="shared" si="128"/>
        <v>129576.47148809403</v>
      </c>
      <c r="BM342" s="118">
        <v>550000</v>
      </c>
      <c r="BN342" s="119"/>
      <c r="BO342" s="120">
        <v>108675</v>
      </c>
      <c r="BP342" s="121">
        <f t="shared" si="131"/>
        <v>1.0139352536914054E-2</v>
      </c>
      <c r="BQ342" s="159"/>
      <c r="BR342" s="181"/>
      <c r="BS342" s="124" t="e">
        <f t="shared" si="129"/>
        <v>#DIV/0!</v>
      </c>
      <c r="BT342" s="165">
        <f t="shared" si="130"/>
        <v>169536.20120535683</v>
      </c>
    </row>
    <row r="343" spans="1:72" s="125" customFormat="1">
      <c r="A343" s="105" t="s">
        <v>89</v>
      </c>
      <c r="B343" s="105" t="s">
        <v>197</v>
      </c>
      <c r="C343" s="106" t="s">
        <v>364</v>
      </c>
      <c r="D343" s="107"/>
      <c r="E343" s="107"/>
      <c r="F343" s="108"/>
      <c r="G343" s="107">
        <v>44085</v>
      </c>
      <c r="H343" s="107">
        <v>372413</v>
      </c>
      <c r="I343" s="108">
        <v>0.118376640987291</v>
      </c>
      <c r="J343" s="107">
        <v>0</v>
      </c>
      <c r="K343" s="107">
        <v>500000</v>
      </c>
      <c r="L343" s="108">
        <v>0</v>
      </c>
      <c r="M343" s="107">
        <v>523330</v>
      </c>
      <c r="N343" s="107">
        <v>500000</v>
      </c>
      <c r="O343" s="109">
        <v>1.0466599999999999</v>
      </c>
      <c r="P343" s="110">
        <v>233645</v>
      </c>
      <c r="Q343" s="110">
        <v>500000</v>
      </c>
      <c r="R343" s="109">
        <v>0.46729000000000004</v>
      </c>
      <c r="S343" s="110">
        <v>380605</v>
      </c>
      <c r="T343" s="110">
        <v>500000</v>
      </c>
      <c r="U343" s="109">
        <v>0.76121000000000005</v>
      </c>
      <c r="V343" s="110">
        <v>2078765</v>
      </c>
      <c r="W343" s="110">
        <v>500000</v>
      </c>
      <c r="X343" s="109">
        <v>4.1575300000000004</v>
      </c>
      <c r="Y343" s="110">
        <v>71280</v>
      </c>
      <c r="Z343" s="110">
        <v>500000</v>
      </c>
      <c r="AA343" s="109">
        <v>0.14256000000000002</v>
      </c>
      <c r="AB343" s="110">
        <v>25390</v>
      </c>
      <c r="AC343" s="110">
        <v>500000</v>
      </c>
      <c r="AD343" s="109"/>
      <c r="AE343" s="110">
        <v>224255</v>
      </c>
      <c r="AF343" s="110">
        <v>500000</v>
      </c>
      <c r="AG343" s="109">
        <v>0.44851000000000002</v>
      </c>
      <c r="AH343" s="110">
        <v>111970</v>
      </c>
      <c r="AI343" s="110">
        <v>500000</v>
      </c>
      <c r="AJ343" s="109">
        <v>0.22394000000000003</v>
      </c>
      <c r="AK343" s="110">
        <v>78585</v>
      </c>
      <c r="AL343" s="110">
        <v>500000</v>
      </c>
      <c r="AM343" s="109">
        <v>0.15717</v>
      </c>
      <c r="AN343" s="110">
        <v>28995</v>
      </c>
      <c r="AO343" s="110">
        <v>550000</v>
      </c>
      <c r="AP343" s="109">
        <v>5.2718181818181817E-2</v>
      </c>
      <c r="AQ343" s="110">
        <v>45190</v>
      </c>
      <c r="AR343" s="110">
        <v>550000</v>
      </c>
      <c r="AS343" s="109">
        <v>8.2163636363636369E-2</v>
      </c>
      <c r="AT343" s="110">
        <v>93680</v>
      </c>
      <c r="AU343" s="110">
        <v>550000</v>
      </c>
      <c r="AV343" s="109">
        <v>0.17032727272727272</v>
      </c>
      <c r="AW343" s="111">
        <v>159075</v>
      </c>
      <c r="AX343" s="111">
        <v>91666</v>
      </c>
      <c r="AY343" s="112">
        <v>1.7353762572818712</v>
      </c>
      <c r="AZ343" s="111">
        <v>777740</v>
      </c>
      <c r="BA343" s="111">
        <v>550000</v>
      </c>
      <c r="BB343" s="112">
        <f t="shared" si="109"/>
        <v>1.4140727272727274</v>
      </c>
      <c r="BC343" s="92">
        <f>VLOOKUP(C343,'[1]PM SELL-OUT JUNE 202 SUMMARY'!$D$9:$H$519,4,FALSE)</f>
        <v>584195</v>
      </c>
      <c r="BD343" s="92">
        <f>VLOOKUP(C343,'[1]PM SELL-OUT JUNE 202 SUMMARY'!$D$9:$H$519,5,FALSE)</f>
        <v>550000</v>
      </c>
      <c r="BE343" s="93">
        <f t="shared" si="123"/>
        <v>1.0621727272727273</v>
      </c>
      <c r="BF343" s="113">
        <f t="shared" si="124"/>
        <v>1030495</v>
      </c>
      <c r="BG343" s="114">
        <f t="shared" si="125"/>
        <v>343498.33333333331</v>
      </c>
      <c r="BH343" s="115">
        <f t="shared" si="126"/>
        <v>1183265</v>
      </c>
      <c r="BI343" s="110">
        <f t="shared" si="127"/>
        <v>197210.83333333334</v>
      </c>
      <c r="BJ343" s="116"/>
      <c r="BK343" s="107"/>
      <c r="BL343" s="117">
        <f t="shared" si="128"/>
        <v>2478574.0395946428</v>
      </c>
      <c r="BM343" s="118">
        <v>550000</v>
      </c>
      <c r="BN343" s="119"/>
      <c r="BO343" s="120">
        <v>2078765</v>
      </c>
      <c r="BP343" s="121">
        <f t="shared" si="131"/>
        <v>0.19394829699929278</v>
      </c>
      <c r="BQ343" s="159"/>
      <c r="BR343" s="181"/>
      <c r="BS343" s="124" t="e">
        <f t="shared" si="129"/>
        <v>#DIV/0!</v>
      </c>
      <c r="BT343" s="165">
        <f t="shared" si="130"/>
        <v>1274512.0515653272</v>
      </c>
    </row>
    <row r="344" spans="1:72" s="125" customFormat="1">
      <c r="A344" s="105" t="s">
        <v>200</v>
      </c>
      <c r="B344" s="105" t="s">
        <v>334</v>
      </c>
      <c r="C344" s="106" t="s">
        <v>365</v>
      </c>
      <c r="D344" s="107"/>
      <c r="E344" s="107"/>
      <c r="F344" s="108"/>
      <c r="G344" s="107">
        <v>76880</v>
      </c>
      <c r="H344" s="107">
        <v>400000</v>
      </c>
      <c r="I344" s="108">
        <v>0.19220000000000001</v>
      </c>
      <c r="J344" s="107">
        <v>407540</v>
      </c>
      <c r="K344" s="107">
        <v>500000</v>
      </c>
      <c r="L344" s="108">
        <v>0.81508000000000003</v>
      </c>
      <c r="M344" s="107">
        <v>246450</v>
      </c>
      <c r="N344" s="107">
        <v>500000</v>
      </c>
      <c r="O344" s="109">
        <v>0.4929</v>
      </c>
      <c r="P344" s="110">
        <v>373495</v>
      </c>
      <c r="Q344" s="110">
        <v>500000</v>
      </c>
      <c r="R344" s="109">
        <v>0.74699000000000004</v>
      </c>
      <c r="S344" s="110">
        <v>244350</v>
      </c>
      <c r="T344" s="110">
        <v>500000</v>
      </c>
      <c r="U344" s="109">
        <v>0.48870000000000002</v>
      </c>
      <c r="V344" s="110">
        <v>354830</v>
      </c>
      <c r="W344" s="110">
        <v>500000</v>
      </c>
      <c r="X344" s="109">
        <v>0.70966000000000007</v>
      </c>
      <c r="Y344" s="110">
        <v>400235</v>
      </c>
      <c r="Z344" s="110">
        <v>500000</v>
      </c>
      <c r="AA344" s="109">
        <v>0.80047000000000001</v>
      </c>
      <c r="AB344" s="110">
        <v>168660</v>
      </c>
      <c r="AC344" s="110">
        <v>500000</v>
      </c>
      <c r="AD344" s="109"/>
      <c r="AE344" s="110">
        <v>402410</v>
      </c>
      <c r="AF344" s="110">
        <v>500000</v>
      </c>
      <c r="AG344" s="109">
        <v>0.80482000000000009</v>
      </c>
      <c r="AH344" s="110">
        <v>172660</v>
      </c>
      <c r="AI344" s="110">
        <v>500000</v>
      </c>
      <c r="AJ344" s="109">
        <v>0.34532000000000002</v>
      </c>
      <c r="AK344" s="110">
        <v>199845</v>
      </c>
      <c r="AL344" s="110">
        <v>500000</v>
      </c>
      <c r="AM344" s="109">
        <v>0.39969000000000005</v>
      </c>
      <c r="AN344" s="110">
        <v>238155</v>
      </c>
      <c r="AO344" s="110">
        <v>550000</v>
      </c>
      <c r="AP344" s="109">
        <v>0.4330090909090909</v>
      </c>
      <c r="AQ344" s="110">
        <v>36890</v>
      </c>
      <c r="AR344" s="110">
        <v>550000</v>
      </c>
      <c r="AS344" s="109">
        <v>6.707272727272727E-2</v>
      </c>
      <c r="AT344" s="110">
        <v>209055</v>
      </c>
      <c r="AU344" s="110">
        <v>550000</v>
      </c>
      <c r="AV344" s="109">
        <v>0.38009999999999999</v>
      </c>
      <c r="AW344" s="111">
        <v>321630</v>
      </c>
      <c r="AX344" s="111">
        <v>550000</v>
      </c>
      <c r="AY344" s="112">
        <v>0.58478181818181818</v>
      </c>
      <c r="AZ344" s="111">
        <v>359840</v>
      </c>
      <c r="BA344" s="111">
        <v>550000</v>
      </c>
      <c r="BB344" s="112">
        <f t="shared" si="109"/>
        <v>0.65425454545454542</v>
      </c>
      <c r="BC344" s="92">
        <f>VLOOKUP(C344,'[1]PM SELL-OUT JUNE 202 SUMMARY'!$D$9:$H$519,4,FALSE)</f>
        <v>454715</v>
      </c>
      <c r="BD344" s="92">
        <f>VLOOKUP(C344,'[1]PM SELL-OUT JUNE 202 SUMMARY'!$D$9:$H$519,5,FALSE)</f>
        <v>550000</v>
      </c>
      <c r="BE344" s="93">
        <f t="shared" si="123"/>
        <v>0.82675454545454541</v>
      </c>
      <c r="BF344" s="113">
        <f t="shared" si="124"/>
        <v>890525</v>
      </c>
      <c r="BG344" s="114">
        <f t="shared" si="125"/>
        <v>296841.66666666669</v>
      </c>
      <c r="BH344" s="115">
        <f t="shared" si="126"/>
        <v>1365415</v>
      </c>
      <c r="BI344" s="110">
        <f t="shared" si="127"/>
        <v>227569.16666666666</v>
      </c>
      <c r="BJ344" s="116"/>
      <c r="BK344" s="107"/>
      <c r="BL344" s="117">
        <f t="shared" si="128"/>
        <v>423074.48243036953</v>
      </c>
      <c r="BM344" s="118">
        <v>550000</v>
      </c>
      <c r="BN344" s="119"/>
      <c r="BO344" s="120">
        <v>354830</v>
      </c>
      <c r="BP344" s="121">
        <f t="shared" si="131"/>
        <v>3.3105557494117449E-2</v>
      </c>
      <c r="BQ344" s="159"/>
      <c r="BR344" s="181"/>
      <c r="BS344" s="124" t="e">
        <f t="shared" si="129"/>
        <v>#DIV/0!</v>
      </c>
      <c r="BT344" s="165">
        <f t="shared" si="130"/>
        <v>325578.82894092571</v>
      </c>
    </row>
    <row r="345" spans="1:72" s="125" customFormat="1">
      <c r="A345" s="105" t="s">
        <v>118</v>
      </c>
      <c r="B345" s="105"/>
      <c r="C345" s="106" t="s">
        <v>366</v>
      </c>
      <c r="D345" s="107"/>
      <c r="E345" s="107"/>
      <c r="F345" s="108"/>
      <c r="G345" s="107"/>
      <c r="H345" s="107"/>
      <c r="I345" s="108"/>
      <c r="J345" s="107"/>
      <c r="K345" s="107"/>
      <c r="L345" s="108"/>
      <c r="M345" s="107"/>
      <c r="N345" s="107"/>
      <c r="O345" s="109"/>
      <c r="P345" s="110"/>
      <c r="Q345" s="110"/>
      <c r="R345" s="109"/>
      <c r="S345" s="110"/>
      <c r="T345" s="110"/>
      <c r="U345" s="109"/>
      <c r="V345" s="110"/>
      <c r="W345" s="110"/>
      <c r="X345" s="109"/>
      <c r="Y345" s="110"/>
      <c r="Z345" s="110"/>
      <c r="AA345" s="109"/>
      <c r="AB345" s="110"/>
      <c r="AC345" s="110"/>
      <c r="AD345" s="109"/>
      <c r="AE345" s="110">
        <v>143640</v>
      </c>
      <c r="AF345" s="110">
        <v>145161</v>
      </c>
      <c r="AG345" s="109">
        <v>0.98952197904395811</v>
      </c>
      <c r="AH345" s="110">
        <v>53085</v>
      </c>
      <c r="AI345" s="110">
        <v>500000</v>
      </c>
      <c r="AJ345" s="109">
        <v>0.10617000000000001</v>
      </c>
      <c r="AK345" s="110">
        <v>75585</v>
      </c>
      <c r="AL345" s="110">
        <v>500000</v>
      </c>
      <c r="AM345" s="109">
        <v>0.15117</v>
      </c>
      <c r="AN345" s="110">
        <v>10695</v>
      </c>
      <c r="AO345" s="110">
        <v>550000</v>
      </c>
      <c r="AP345" s="109">
        <v>1.9445454545454547E-2</v>
      </c>
      <c r="AQ345" s="110">
        <v>118565</v>
      </c>
      <c r="AR345" s="110">
        <v>550000</v>
      </c>
      <c r="AS345" s="109">
        <v>0.21557272727272728</v>
      </c>
      <c r="AT345" s="110">
        <v>131170</v>
      </c>
      <c r="AU345" s="110">
        <v>550000</v>
      </c>
      <c r="AV345" s="109">
        <v>0.23849090909090909</v>
      </c>
      <c r="AW345" s="111">
        <v>341725</v>
      </c>
      <c r="AX345" s="111">
        <v>550000</v>
      </c>
      <c r="AY345" s="112">
        <v>0.62131818181818177</v>
      </c>
      <c r="AZ345" s="111">
        <v>190345</v>
      </c>
      <c r="BA345" s="111">
        <v>550000</v>
      </c>
      <c r="BB345" s="112">
        <f t="shared" si="109"/>
        <v>0.34608181818181816</v>
      </c>
      <c r="BC345" s="92">
        <f>VLOOKUP(C345,'[1]PM SELL-OUT JUNE 202 SUMMARY'!$D$9:$H$519,4,FALSE)</f>
        <v>255945</v>
      </c>
      <c r="BD345" s="92">
        <f>VLOOKUP(C345,'[1]PM SELL-OUT JUNE 202 SUMMARY'!$D$9:$H$519,5,FALSE)</f>
        <v>550000</v>
      </c>
      <c r="BE345" s="93">
        <f t="shared" si="123"/>
        <v>0.46535454545454547</v>
      </c>
      <c r="BF345" s="113">
        <f t="shared" si="124"/>
        <v>663240</v>
      </c>
      <c r="BG345" s="114">
        <f t="shared" si="125"/>
        <v>221080</v>
      </c>
      <c r="BH345" s="115">
        <f t="shared" si="126"/>
        <v>868085</v>
      </c>
      <c r="BI345" s="110">
        <f t="shared" si="127"/>
        <v>144680.83333333334</v>
      </c>
      <c r="BJ345" s="116"/>
      <c r="BK345" s="107"/>
      <c r="BL345" s="117">
        <f t="shared" si="128"/>
        <v>0</v>
      </c>
      <c r="BM345" s="118">
        <v>550000</v>
      </c>
      <c r="BN345" s="119"/>
      <c r="BO345" s="120"/>
      <c r="BP345" s="121">
        <f t="shared" si="131"/>
        <v>0</v>
      </c>
      <c r="BQ345" s="159"/>
      <c r="BR345" s="181"/>
      <c r="BS345" s="124" t="e">
        <f t="shared" si="129"/>
        <v>#DIV/0!</v>
      </c>
      <c r="BT345" s="165">
        <f t="shared" si="130"/>
        <v>121920.2777777778</v>
      </c>
    </row>
    <row r="346" spans="1:72" s="128" customFormat="1">
      <c r="A346" s="126" t="s">
        <v>349</v>
      </c>
      <c r="B346" s="105" t="s">
        <v>350</v>
      </c>
      <c r="C346" s="162" t="s">
        <v>367</v>
      </c>
      <c r="D346" s="110">
        <v>668540</v>
      </c>
      <c r="E346" s="110">
        <v>550000</v>
      </c>
      <c r="F346" s="109"/>
      <c r="G346" s="110">
        <v>83190</v>
      </c>
      <c r="H346" s="110">
        <v>600000</v>
      </c>
      <c r="I346" s="109">
        <v>0.13865000000000002</v>
      </c>
      <c r="J346" s="110">
        <v>743020</v>
      </c>
      <c r="K346" s="110">
        <v>600000</v>
      </c>
      <c r="L346" s="109">
        <v>1.2383666666666666</v>
      </c>
      <c r="M346" s="110">
        <v>1439110</v>
      </c>
      <c r="N346" s="110">
        <v>600000</v>
      </c>
      <c r="O346" s="109">
        <v>2.3985166666666666</v>
      </c>
      <c r="P346" s="110">
        <v>1023485</v>
      </c>
      <c r="Q346" s="110">
        <v>700000</v>
      </c>
      <c r="R346" s="109">
        <v>1.4621214285714286</v>
      </c>
      <c r="S346" s="110">
        <v>370525</v>
      </c>
      <c r="T346" s="110">
        <v>700000</v>
      </c>
      <c r="U346" s="109">
        <v>0.52932142857142872</v>
      </c>
      <c r="V346" s="110">
        <v>208355</v>
      </c>
      <c r="W346" s="110">
        <v>600000</v>
      </c>
      <c r="X346" s="109">
        <v>0.34725833333333334</v>
      </c>
      <c r="Y346" s="110">
        <v>495860</v>
      </c>
      <c r="Z346" s="110">
        <v>600000</v>
      </c>
      <c r="AA346" s="109">
        <v>0.82643333333333335</v>
      </c>
      <c r="AB346" s="110">
        <v>697505</v>
      </c>
      <c r="AC346" s="110">
        <v>600000</v>
      </c>
      <c r="AD346" s="109"/>
      <c r="AE346" s="110">
        <v>326930</v>
      </c>
      <c r="AF346" s="110">
        <v>600000</v>
      </c>
      <c r="AG346" s="109">
        <v>0.54488333333333339</v>
      </c>
      <c r="AH346" s="110">
        <v>525580</v>
      </c>
      <c r="AI346" s="110">
        <v>600000</v>
      </c>
      <c r="AJ346" s="109">
        <v>0.87596666666666667</v>
      </c>
      <c r="AK346" s="110">
        <v>324025</v>
      </c>
      <c r="AL346" s="110">
        <v>500000</v>
      </c>
      <c r="AM346" s="109">
        <v>0.64805000000000001</v>
      </c>
      <c r="AN346" s="110">
        <v>203265</v>
      </c>
      <c r="AO346" s="110">
        <v>550000</v>
      </c>
      <c r="AP346" s="109">
        <v>0.36957272727272727</v>
      </c>
      <c r="AQ346" s="110">
        <v>597790</v>
      </c>
      <c r="AR346" s="110">
        <v>550000</v>
      </c>
      <c r="AS346" s="109">
        <v>1.0868909090909091</v>
      </c>
      <c r="AT346" s="110">
        <v>935660</v>
      </c>
      <c r="AU346" s="110">
        <v>550000</v>
      </c>
      <c r="AV346" s="109">
        <v>1.7012</v>
      </c>
      <c r="AW346" s="111">
        <v>727045</v>
      </c>
      <c r="AX346" s="111">
        <v>700000</v>
      </c>
      <c r="AY346" s="112">
        <v>1.0386357142857143</v>
      </c>
      <c r="AZ346" s="111">
        <v>775355</v>
      </c>
      <c r="BA346" s="111">
        <v>700000</v>
      </c>
      <c r="BB346" s="112">
        <f t="shared" si="109"/>
        <v>1.10765</v>
      </c>
      <c r="BC346" s="92">
        <f>VLOOKUP(C346,'[1]PM SELL-OUT JUNE 202 SUMMARY'!$D$9:$H$519,4,FALSE)</f>
        <v>552885</v>
      </c>
      <c r="BD346" s="92">
        <f>VLOOKUP(C346,'[1]PM SELL-OUT JUNE 202 SUMMARY'!$D$9:$H$519,5,FALSE)</f>
        <v>600000</v>
      </c>
      <c r="BE346" s="93">
        <f t="shared" si="123"/>
        <v>0.92147500000000004</v>
      </c>
      <c r="BF346" s="113">
        <f t="shared" si="124"/>
        <v>2438060</v>
      </c>
      <c r="BG346" s="114">
        <f t="shared" si="125"/>
        <v>812686.66666666663</v>
      </c>
      <c r="BH346" s="115">
        <f t="shared" si="126"/>
        <v>3563140</v>
      </c>
      <c r="BI346" s="110">
        <f t="shared" si="127"/>
        <v>593856.66666666663</v>
      </c>
      <c r="BJ346" s="115"/>
      <c r="BK346" s="110"/>
      <c r="BL346" s="117">
        <f t="shared" si="128"/>
        <v>248427.93390293841</v>
      </c>
      <c r="BM346" s="118">
        <v>600000</v>
      </c>
      <c r="BN346" s="119"/>
      <c r="BO346" s="127">
        <v>208355</v>
      </c>
      <c r="BP346" s="121">
        <f t="shared" si="131"/>
        <v>1.9439473640015897E-2</v>
      </c>
      <c r="BQ346" s="159"/>
      <c r="BR346" s="181"/>
      <c r="BS346" s="124" t="e">
        <f t="shared" si="129"/>
        <v>#DIV/0!</v>
      </c>
      <c r="BT346" s="165">
        <f t="shared" si="130"/>
        <v>465831.56680906791</v>
      </c>
    </row>
    <row r="347" spans="1:72" s="125" customFormat="1">
      <c r="A347" s="105" t="s">
        <v>200</v>
      </c>
      <c r="B347" s="105"/>
      <c r="C347" s="162" t="s">
        <v>368</v>
      </c>
      <c r="D347" s="107"/>
      <c r="E347" s="107"/>
      <c r="F347" s="108"/>
      <c r="G347" s="107">
        <v>0</v>
      </c>
      <c r="H347" s="107">
        <v>110344</v>
      </c>
      <c r="I347" s="108">
        <v>0</v>
      </c>
      <c r="J347" s="107">
        <v>161855</v>
      </c>
      <c r="K347" s="107">
        <v>500000</v>
      </c>
      <c r="L347" s="108">
        <v>0.32371000000000005</v>
      </c>
      <c r="M347" s="107">
        <v>458900</v>
      </c>
      <c r="N347" s="107">
        <v>500000</v>
      </c>
      <c r="O347" s="109">
        <v>0.91780000000000006</v>
      </c>
      <c r="P347" s="110">
        <v>422710</v>
      </c>
      <c r="Q347" s="110">
        <v>500000</v>
      </c>
      <c r="R347" s="109">
        <v>0.84541999999999995</v>
      </c>
      <c r="S347" s="110">
        <v>248135</v>
      </c>
      <c r="T347" s="110">
        <v>500000</v>
      </c>
      <c r="U347" s="109">
        <v>0.49627000000000004</v>
      </c>
      <c r="V347" s="110">
        <v>105175</v>
      </c>
      <c r="W347" s="110">
        <v>500000</v>
      </c>
      <c r="X347" s="109">
        <v>0.21035000000000001</v>
      </c>
      <c r="Y347" s="110">
        <v>300135</v>
      </c>
      <c r="Z347" s="110">
        <v>500000</v>
      </c>
      <c r="AA347" s="109">
        <v>0.60027000000000008</v>
      </c>
      <c r="AB347" s="110">
        <v>338515</v>
      </c>
      <c r="AC347" s="110">
        <v>500000</v>
      </c>
      <c r="AD347" s="109"/>
      <c r="AE347" s="110">
        <v>424805</v>
      </c>
      <c r="AF347" s="110">
        <v>500000</v>
      </c>
      <c r="AG347" s="109">
        <v>0.84961000000000009</v>
      </c>
      <c r="AH347" s="110">
        <v>253435</v>
      </c>
      <c r="AI347" s="110">
        <v>500000</v>
      </c>
      <c r="AJ347" s="109">
        <v>0.50687000000000004</v>
      </c>
      <c r="AK347" s="110">
        <v>587290</v>
      </c>
      <c r="AL347" s="110">
        <v>500000</v>
      </c>
      <c r="AM347" s="109">
        <v>1.17458</v>
      </c>
      <c r="AN347" s="110">
        <v>162260</v>
      </c>
      <c r="AO347" s="110">
        <v>550000</v>
      </c>
      <c r="AP347" s="109">
        <v>0.29501818181818179</v>
      </c>
      <c r="AQ347" s="110">
        <v>142855</v>
      </c>
      <c r="AR347" s="110">
        <v>550000</v>
      </c>
      <c r="AS347" s="109">
        <v>0.25973636363636365</v>
      </c>
      <c r="AT347" s="110">
        <v>214660</v>
      </c>
      <c r="AU347" s="110">
        <v>550000</v>
      </c>
      <c r="AV347" s="109">
        <v>0.39029090909090908</v>
      </c>
      <c r="AW347" s="111">
        <v>480880</v>
      </c>
      <c r="AX347" s="111">
        <v>550000</v>
      </c>
      <c r="AY347" s="112">
        <v>0.87432727272727273</v>
      </c>
      <c r="AZ347" s="111">
        <v>623465</v>
      </c>
      <c r="BA347" s="111">
        <v>550000</v>
      </c>
      <c r="BB347" s="112">
        <f t="shared" si="109"/>
        <v>1.1335727272727272</v>
      </c>
      <c r="BC347" s="92">
        <f>VLOOKUP(C347,'[1]PM SELL-OUT JUNE 202 SUMMARY'!$D$9:$H$519,4,FALSE)</f>
        <v>448605</v>
      </c>
      <c r="BD347" s="92">
        <f>VLOOKUP(C347,'[1]PM SELL-OUT JUNE 202 SUMMARY'!$D$9:$H$519,5,FALSE)</f>
        <v>550000</v>
      </c>
      <c r="BE347" s="93">
        <f t="shared" si="123"/>
        <v>0.81564545454545456</v>
      </c>
      <c r="BF347" s="113">
        <f t="shared" si="124"/>
        <v>1319005</v>
      </c>
      <c r="BG347" s="114">
        <f t="shared" si="125"/>
        <v>439668.33333333331</v>
      </c>
      <c r="BH347" s="115">
        <f t="shared" si="126"/>
        <v>2211410</v>
      </c>
      <c r="BI347" s="110">
        <f t="shared" si="127"/>
        <v>368568.33333333331</v>
      </c>
      <c r="BJ347" s="116"/>
      <c r="BK347" s="107"/>
      <c r="BL347" s="117">
        <f t="shared" si="128"/>
        <v>125403.31620667395</v>
      </c>
      <c r="BM347" s="118">
        <v>550000</v>
      </c>
      <c r="BN347" s="119"/>
      <c r="BO347" s="120">
        <v>105175</v>
      </c>
      <c r="BP347" s="121">
        <f t="shared" si="131"/>
        <v>9.8128033408781748E-3</v>
      </c>
      <c r="BQ347" s="159"/>
      <c r="BR347" s="181"/>
      <c r="BS347" s="124" t="e">
        <f t="shared" si="129"/>
        <v>#DIV/0!</v>
      </c>
      <c r="BT347" s="165">
        <f t="shared" si="130"/>
        <v>259703.74571833515</v>
      </c>
    </row>
    <row r="348" spans="1:72" s="125" customFormat="1">
      <c r="A348" s="105"/>
      <c r="B348" s="105"/>
      <c r="C348" s="162" t="s">
        <v>369</v>
      </c>
      <c r="D348" s="107"/>
      <c r="E348" s="107"/>
      <c r="F348" s="108"/>
      <c r="G348" s="107"/>
      <c r="H348" s="107"/>
      <c r="I348" s="108"/>
      <c r="J348" s="107"/>
      <c r="K348" s="107"/>
      <c r="L348" s="108"/>
      <c r="M348" s="107"/>
      <c r="N348" s="107"/>
      <c r="O348" s="109"/>
      <c r="P348" s="110"/>
      <c r="Q348" s="110"/>
      <c r="R348" s="109"/>
      <c r="S348" s="110"/>
      <c r="T348" s="110"/>
      <c r="U348" s="109"/>
      <c r="V348" s="110"/>
      <c r="W348" s="110"/>
      <c r="X348" s="109"/>
      <c r="Y348" s="110"/>
      <c r="Z348" s="110"/>
      <c r="AA348" s="109"/>
      <c r="AB348" s="110"/>
      <c r="AC348" s="110"/>
      <c r="AD348" s="109"/>
      <c r="AE348" s="110"/>
      <c r="AF348" s="110"/>
      <c r="AG348" s="109"/>
      <c r="AH348" s="110"/>
      <c r="AI348" s="110"/>
      <c r="AJ348" s="109"/>
      <c r="AK348" s="110"/>
      <c r="AL348" s="110"/>
      <c r="AM348" s="109"/>
      <c r="AN348" s="110"/>
      <c r="AO348" s="110"/>
      <c r="AP348" s="109"/>
      <c r="AQ348" s="110"/>
      <c r="AR348" s="110"/>
      <c r="AS348" s="109"/>
      <c r="AT348" s="110"/>
      <c r="AU348" s="110"/>
      <c r="AV348" s="109"/>
      <c r="AW348" s="111"/>
      <c r="AX348" s="111"/>
      <c r="AY348" s="112"/>
      <c r="AZ348" s="111"/>
      <c r="BA348" s="111"/>
      <c r="BB348" s="112"/>
      <c r="BC348" s="92">
        <f>VLOOKUP(C348,'[1]PM SELL-OUT JUNE 202 SUMMARY'!$D$9:$H$519,4,FALSE)</f>
        <v>779705</v>
      </c>
      <c r="BD348" s="92">
        <f>VLOOKUP(C348,'[1]PM SELL-OUT JUNE 202 SUMMARY'!$D$9:$H$519,5,FALSE)</f>
        <v>458333</v>
      </c>
      <c r="BE348" s="93">
        <f t="shared" si="123"/>
        <v>1.7011757826732965</v>
      </c>
      <c r="BF348" s="113"/>
      <c r="BG348" s="114"/>
      <c r="BH348" s="115"/>
      <c r="BI348" s="110"/>
      <c r="BJ348" s="116"/>
      <c r="BK348" s="107"/>
      <c r="BL348" s="117"/>
      <c r="BM348" s="118">
        <v>550000</v>
      </c>
      <c r="BN348" s="119"/>
      <c r="BO348" s="120"/>
      <c r="BP348" s="121"/>
      <c r="BQ348" s="159"/>
      <c r="BR348" s="181"/>
      <c r="BS348" s="124" t="e">
        <f t="shared" si="129"/>
        <v>#DIV/0!</v>
      </c>
      <c r="BT348" s="165" t="e">
        <f t="shared" si="130"/>
        <v>#DIV/0!</v>
      </c>
    </row>
    <row r="349" spans="1:72" s="125" customFormat="1">
      <c r="A349" s="105"/>
      <c r="B349" s="105"/>
      <c r="C349" s="162" t="s">
        <v>370</v>
      </c>
      <c r="D349" s="107"/>
      <c r="E349" s="107"/>
      <c r="F349" s="108"/>
      <c r="G349" s="107"/>
      <c r="H349" s="107"/>
      <c r="I349" s="108"/>
      <c r="J349" s="107"/>
      <c r="K349" s="107"/>
      <c r="L349" s="108"/>
      <c r="M349" s="107"/>
      <c r="N349" s="107"/>
      <c r="O349" s="109"/>
      <c r="P349" s="110"/>
      <c r="Q349" s="110"/>
      <c r="R349" s="109"/>
      <c r="S349" s="110"/>
      <c r="T349" s="110"/>
      <c r="U349" s="109"/>
      <c r="V349" s="110"/>
      <c r="W349" s="110"/>
      <c r="X349" s="109"/>
      <c r="Y349" s="110"/>
      <c r="Z349" s="110"/>
      <c r="AA349" s="109"/>
      <c r="AB349" s="110"/>
      <c r="AC349" s="110"/>
      <c r="AD349" s="109"/>
      <c r="AE349" s="110"/>
      <c r="AF349" s="110"/>
      <c r="AG349" s="109"/>
      <c r="AH349" s="110"/>
      <c r="AI349" s="110"/>
      <c r="AJ349" s="109"/>
      <c r="AK349" s="110"/>
      <c r="AL349" s="110"/>
      <c r="AM349" s="109"/>
      <c r="AN349" s="110"/>
      <c r="AO349" s="110"/>
      <c r="AP349" s="109"/>
      <c r="AQ349" s="110"/>
      <c r="AR349" s="110"/>
      <c r="AS349" s="109"/>
      <c r="AT349" s="110"/>
      <c r="AU349" s="110"/>
      <c r="AV349" s="109"/>
      <c r="AW349" s="111"/>
      <c r="AX349" s="111"/>
      <c r="AY349" s="112"/>
      <c r="AZ349" s="111">
        <v>0</v>
      </c>
      <c r="BA349" s="111">
        <v>88709</v>
      </c>
      <c r="BB349" s="112">
        <f t="shared" si="109"/>
        <v>0</v>
      </c>
      <c r="BC349" s="92">
        <f>VLOOKUP(C349,'[1]PM SELL-OUT JUNE 202 SUMMARY'!$D$9:$H$519,4,FALSE)</f>
        <v>340925</v>
      </c>
      <c r="BD349" s="92">
        <f>VLOOKUP(C349,'[1]PM SELL-OUT JUNE 202 SUMMARY'!$D$9:$H$519,5,FALSE)</f>
        <v>550000</v>
      </c>
      <c r="BE349" s="93">
        <f t="shared" si="123"/>
        <v>0.61986363636363639</v>
      </c>
      <c r="BF349" s="113">
        <f t="shared" si="124"/>
        <v>0</v>
      </c>
      <c r="BG349" s="114"/>
      <c r="BH349" s="115">
        <f t="shared" si="126"/>
        <v>0</v>
      </c>
      <c r="BI349" s="110"/>
      <c r="BJ349" s="116"/>
      <c r="BK349" s="107"/>
      <c r="BL349" s="117"/>
      <c r="BM349" s="118">
        <v>550000</v>
      </c>
      <c r="BN349" s="119"/>
      <c r="BO349" s="120"/>
      <c r="BP349" s="121"/>
      <c r="BQ349" s="159"/>
      <c r="BR349" s="181"/>
      <c r="BS349" s="124" t="e">
        <f t="shared" si="129"/>
        <v>#DIV/0!</v>
      </c>
      <c r="BT349" s="165" t="e">
        <f t="shared" si="130"/>
        <v>#DIV/0!</v>
      </c>
    </row>
    <row r="350" spans="1:72" s="125" customFormat="1">
      <c r="A350" s="126" t="s">
        <v>349</v>
      </c>
      <c r="B350" s="105"/>
      <c r="C350" s="162" t="s">
        <v>371</v>
      </c>
      <c r="D350" s="107"/>
      <c r="E350" s="107"/>
      <c r="F350" s="108"/>
      <c r="G350" s="107"/>
      <c r="H350" s="107"/>
      <c r="I350" s="108"/>
      <c r="J350" s="107">
        <v>0</v>
      </c>
      <c r="K350" s="107">
        <v>141935</v>
      </c>
      <c r="L350" s="108">
        <v>0</v>
      </c>
      <c r="M350" s="107">
        <v>277235</v>
      </c>
      <c r="N350" s="107">
        <v>500000</v>
      </c>
      <c r="O350" s="109">
        <v>0.55447000000000002</v>
      </c>
      <c r="P350" s="110">
        <v>746615</v>
      </c>
      <c r="Q350" s="110">
        <v>500000</v>
      </c>
      <c r="R350" s="109">
        <v>1.4932300000000001</v>
      </c>
      <c r="S350" s="110">
        <v>240030</v>
      </c>
      <c r="T350" s="110">
        <v>500000</v>
      </c>
      <c r="U350" s="109">
        <v>0.48006000000000004</v>
      </c>
      <c r="V350" s="110">
        <v>168155</v>
      </c>
      <c r="W350" s="110">
        <v>500000</v>
      </c>
      <c r="X350" s="109">
        <v>0.33631000000000005</v>
      </c>
      <c r="Y350" s="110">
        <v>529095</v>
      </c>
      <c r="Z350" s="110">
        <v>500000</v>
      </c>
      <c r="AA350" s="109">
        <v>1.05819</v>
      </c>
      <c r="AB350" s="110">
        <v>222645</v>
      </c>
      <c r="AC350" s="110">
        <v>500000</v>
      </c>
      <c r="AD350" s="109"/>
      <c r="AE350" s="110">
        <v>357215</v>
      </c>
      <c r="AF350" s="110">
        <v>500000</v>
      </c>
      <c r="AG350" s="109">
        <v>0.71443000000000001</v>
      </c>
      <c r="AH350" s="110">
        <v>511075</v>
      </c>
      <c r="AI350" s="110">
        <v>500000</v>
      </c>
      <c r="AJ350" s="109">
        <v>1.0221499999999999</v>
      </c>
      <c r="AK350" s="110">
        <v>516410</v>
      </c>
      <c r="AL350" s="110">
        <v>500000</v>
      </c>
      <c r="AM350" s="109">
        <v>1.0328200000000001</v>
      </c>
      <c r="AN350" s="110">
        <v>563880</v>
      </c>
      <c r="AO350" s="110">
        <v>550000</v>
      </c>
      <c r="AP350" s="109">
        <v>1.0252363636363637</v>
      </c>
      <c r="AQ350" s="110">
        <v>332920</v>
      </c>
      <c r="AR350" s="110">
        <v>550000</v>
      </c>
      <c r="AS350" s="109">
        <v>0.60530909090909091</v>
      </c>
      <c r="AT350" s="110">
        <v>609195</v>
      </c>
      <c r="AU350" s="110">
        <v>550000</v>
      </c>
      <c r="AV350" s="109">
        <v>1.1076272727272727</v>
      </c>
      <c r="AW350" s="111">
        <v>746475</v>
      </c>
      <c r="AX350" s="111">
        <v>550000</v>
      </c>
      <c r="AY350" s="112">
        <v>1.3572272727272727</v>
      </c>
      <c r="AZ350" s="111">
        <v>606780</v>
      </c>
      <c r="BA350" s="111">
        <v>550000</v>
      </c>
      <c r="BB350" s="112">
        <f t="shared" si="109"/>
        <v>1.1032363636363636</v>
      </c>
      <c r="BC350" s="92">
        <f>VLOOKUP(C350,'[1]PM SELL-OUT JUNE 202 SUMMARY'!$D$9:$H$519,4,FALSE)</f>
        <v>236445</v>
      </c>
      <c r="BD350" s="92">
        <f>VLOOKUP(C350,'[1]PM SELL-OUT JUNE 202 SUMMARY'!$D$9:$H$519,5,FALSE)</f>
        <v>550000</v>
      </c>
      <c r="BE350" s="93">
        <f t="shared" si="123"/>
        <v>0.4299</v>
      </c>
      <c r="BF350" s="113">
        <f t="shared" si="124"/>
        <v>1962450</v>
      </c>
      <c r="BG350" s="114">
        <f t="shared" si="125"/>
        <v>654150</v>
      </c>
      <c r="BH350" s="115">
        <f t="shared" si="126"/>
        <v>3375660</v>
      </c>
      <c r="BI350" s="110">
        <f t="shared" si="127"/>
        <v>562610</v>
      </c>
      <c r="BJ350" s="116"/>
      <c r="BK350" s="107"/>
      <c r="BL350" s="117">
        <f t="shared" si="128"/>
        <v>200496.2646706276</v>
      </c>
      <c r="BM350" s="118">
        <v>550000</v>
      </c>
      <c r="BN350" s="119"/>
      <c r="BO350" s="120">
        <v>168155</v>
      </c>
      <c r="BP350" s="121">
        <f t="shared" si="131"/>
        <v>1.5688822874118085E-2</v>
      </c>
      <c r="BQ350" s="159"/>
      <c r="BR350" s="181"/>
      <c r="BS350" s="124" t="e">
        <f t="shared" si="129"/>
        <v>#DIV/0!</v>
      </c>
      <c r="BT350" s="165">
        <f t="shared" si="130"/>
        <v>396352.81616765691</v>
      </c>
    </row>
    <row r="351" spans="1:72" s="128" customFormat="1">
      <c r="A351" s="126" t="s">
        <v>200</v>
      </c>
      <c r="B351" s="105" t="s">
        <v>334</v>
      </c>
      <c r="C351" s="106" t="s">
        <v>372</v>
      </c>
      <c r="D351" s="110">
        <v>129775</v>
      </c>
      <c r="E351" s="110">
        <v>500000</v>
      </c>
      <c r="F351" s="109"/>
      <c r="G351" s="110">
        <v>92485</v>
      </c>
      <c r="H351" s="110">
        <v>500000</v>
      </c>
      <c r="I351" s="109">
        <v>0.18497000000000002</v>
      </c>
      <c r="J351" s="110">
        <v>426140</v>
      </c>
      <c r="K351" s="110">
        <v>500000</v>
      </c>
      <c r="L351" s="109">
        <v>0.85228000000000004</v>
      </c>
      <c r="M351" s="110">
        <v>440135</v>
      </c>
      <c r="N351" s="110">
        <v>500000</v>
      </c>
      <c r="O351" s="109">
        <v>0.88027000000000011</v>
      </c>
      <c r="P351" s="110">
        <v>550705</v>
      </c>
      <c r="Q351" s="110">
        <v>500000</v>
      </c>
      <c r="R351" s="109">
        <v>1.10141</v>
      </c>
      <c r="S351" s="110">
        <v>228665</v>
      </c>
      <c r="T351" s="110">
        <v>500000</v>
      </c>
      <c r="U351" s="109">
        <v>0.45733000000000001</v>
      </c>
      <c r="V351" s="110">
        <v>128985</v>
      </c>
      <c r="W351" s="110">
        <v>500000</v>
      </c>
      <c r="X351" s="109">
        <v>0.25797000000000003</v>
      </c>
      <c r="Y351" s="110">
        <v>620607</v>
      </c>
      <c r="Z351" s="110">
        <v>500000</v>
      </c>
      <c r="AA351" s="109">
        <v>1.241214</v>
      </c>
      <c r="AB351" s="110">
        <v>259740</v>
      </c>
      <c r="AC351" s="110">
        <v>500000</v>
      </c>
      <c r="AD351" s="109"/>
      <c r="AE351" s="110">
        <v>661400</v>
      </c>
      <c r="AF351" s="110">
        <v>500000</v>
      </c>
      <c r="AG351" s="109">
        <v>1.3228</v>
      </c>
      <c r="AH351" s="110">
        <v>154270</v>
      </c>
      <c r="AI351" s="110">
        <v>500000</v>
      </c>
      <c r="AJ351" s="109">
        <v>0.30854000000000004</v>
      </c>
      <c r="AK351" s="110">
        <v>355450</v>
      </c>
      <c r="AL351" s="110">
        <v>500000</v>
      </c>
      <c r="AM351" s="109">
        <v>0.71090000000000009</v>
      </c>
      <c r="AN351" s="110">
        <v>323330</v>
      </c>
      <c r="AO351" s="110">
        <v>550000</v>
      </c>
      <c r="AP351" s="109">
        <v>0.58787272727272732</v>
      </c>
      <c r="AQ351" s="110">
        <v>25390</v>
      </c>
      <c r="AR351" s="110">
        <v>550000</v>
      </c>
      <c r="AS351" s="109">
        <v>4.6163636363636365E-2</v>
      </c>
      <c r="AT351" s="110">
        <v>239760</v>
      </c>
      <c r="AU351" s="110">
        <v>550000</v>
      </c>
      <c r="AV351" s="109">
        <v>0.43592727272727272</v>
      </c>
      <c r="AW351" s="111">
        <v>550900</v>
      </c>
      <c r="AX351" s="111">
        <v>550000</v>
      </c>
      <c r="AY351" s="112">
        <v>1.0016363636363637</v>
      </c>
      <c r="AZ351" s="111">
        <v>458130</v>
      </c>
      <c r="BA351" s="111">
        <v>550000</v>
      </c>
      <c r="BB351" s="112">
        <f t="shared" si="109"/>
        <v>0.83296363636363635</v>
      </c>
      <c r="BC351" s="92">
        <f>VLOOKUP(C351,'[1]PM SELL-OUT JUNE 202 SUMMARY'!$D$9:$H$519,4,FALSE)</f>
        <v>365225</v>
      </c>
      <c r="BD351" s="92">
        <f>VLOOKUP(C351,'[1]PM SELL-OUT JUNE 202 SUMMARY'!$D$9:$H$519,5,FALSE)</f>
        <v>550000</v>
      </c>
      <c r="BE351" s="93">
        <f t="shared" si="123"/>
        <v>0.66404545454545449</v>
      </c>
      <c r="BF351" s="113">
        <f t="shared" si="124"/>
        <v>1248790</v>
      </c>
      <c r="BG351" s="114">
        <f t="shared" si="125"/>
        <v>416263.33333333331</v>
      </c>
      <c r="BH351" s="115">
        <f t="shared" si="126"/>
        <v>1952960</v>
      </c>
      <c r="BI351" s="110">
        <f t="shared" si="127"/>
        <v>325493.33333333331</v>
      </c>
      <c r="BJ351" s="115"/>
      <c r="BK351" s="110"/>
      <c r="BL351" s="117">
        <f t="shared" si="128"/>
        <v>153792.69542113465</v>
      </c>
      <c r="BM351" s="118">
        <v>550000</v>
      </c>
      <c r="BN351" s="119"/>
      <c r="BO351" s="127">
        <v>128985</v>
      </c>
      <c r="BP351" s="121">
        <f t="shared" si="131"/>
        <v>1.2034270871625114E-2</v>
      </c>
      <c r="BQ351" s="159"/>
      <c r="BR351" s="181"/>
      <c r="BS351" s="124" t="e">
        <f t="shared" si="129"/>
        <v>#DIV/0!</v>
      </c>
      <c r="BT351" s="165">
        <f t="shared" si="130"/>
        <v>256133.59052195033</v>
      </c>
    </row>
    <row r="352" spans="1:72" s="128" customFormat="1">
      <c r="A352" s="126" t="s">
        <v>115</v>
      </c>
      <c r="B352" s="105" t="s">
        <v>195</v>
      </c>
      <c r="C352" s="162" t="s">
        <v>373</v>
      </c>
      <c r="D352" s="110">
        <v>138470</v>
      </c>
      <c r="E352" s="110">
        <v>500000</v>
      </c>
      <c r="F352" s="109"/>
      <c r="G352" s="110">
        <v>521410</v>
      </c>
      <c r="H352" s="110">
        <v>500000</v>
      </c>
      <c r="I352" s="109">
        <v>1.0428200000000001</v>
      </c>
      <c r="J352" s="110">
        <v>143555</v>
      </c>
      <c r="K352" s="110">
        <v>500000</v>
      </c>
      <c r="L352" s="109">
        <v>0.28711000000000003</v>
      </c>
      <c r="M352" s="110">
        <v>471220</v>
      </c>
      <c r="N352" s="110">
        <v>500000</v>
      </c>
      <c r="O352" s="109">
        <v>0.94244000000000006</v>
      </c>
      <c r="P352" s="110">
        <v>989250</v>
      </c>
      <c r="Q352" s="110">
        <v>500000</v>
      </c>
      <c r="R352" s="109">
        <v>1.9784999999999999</v>
      </c>
      <c r="S352" s="110">
        <v>173450</v>
      </c>
      <c r="T352" s="110">
        <v>500000</v>
      </c>
      <c r="U352" s="109">
        <v>0.34690000000000004</v>
      </c>
      <c r="V352" s="110">
        <v>334405</v>
      </c>
      <c r="W352" s="110">
        <v>500000</v>
      </c>
      <c r="X352" s="109">
        <v>0.66881000000000002</v>
      </c>
      <c r="Y352" s="110">
        <v>640820</v>
      </c>
      <c r="Z352" s="110">
        <v>500000</v>
      </c>
      <c r="AA352" s="109">
        <v>1.2816399999999999</v>
      </c>
      <c r="AB352" s="110">
        <v>271020</v>
      </c>
      <c r="AC352" s="110">
        <v>500000</v>
      </c>
      <c r="AD352" s="109"/>
      <c r="AE352" s="110">
        <v>662535</v>
      </c>
      <c r="AF352" s="110">
        <v>500000</v>
      </c>
      <c r="AG352" s="109">
        <v>1.32507</v>
      </c>
      <c r="AH352" s="110">
        <v>651835</v>
      </c>
      <c r="AI352" s="110">
        <v>500000</v>
      </c>
      <c r="AJ352" s="109">
        <v>1.3036700000000001</v>
      </c>
      <c r="AK352" s="110">
        <v>454950</v>
      </c>
      <c r="AL352" s="110">
        <v>600000</v>
      </c>
      <c r="AM352" s="109">
        <v>0.75825000000000009</v>
      </c>
      <c r="AN352" s="110">
        <v>205435</v>
      </c>
      <c r="AO352" s="110">
        <v>550000</v>
      </c>
      <c r="AP352" s="109">
        <v>0.3735181818181818</v>
      </c>
      <c r="AQ352" s="110">
        <v>1031080</v>
      </c>
      <c r="AR352" s="110">
        <v>550000</v>
      </c>
      <c r="AS352" s="109">
        <v>1.8746909090909092</v>
      </c>
      <c r="AT352" s="110">
        <v>421680</v>
      </c>
      <c r="AU352" s="110">
        <v>550000</v>
      </c>
      <c r="AV352" s="109">
        <v>0.76669090909090909</v>
      </c>
      <c r="AW352" s="111">
        <v>388095</v>
      </c>
      <c r="AX352" s="111">
        <v>550000</v>
      </c>
      <c r="AY352" s="112">
        <v>0.70562727272727277</v>
      </c>
      <c r="AZ352" s="111">
        <v>664020</v>
      </c>
      <c r="BA352" s="111">
        <v>550000</v>
      </c>
      <c r="BB352" s="112">
        <f t="shared" si="109"/>
        <v>1.2073090909090909</v>
      </c>
      <c r="BC352" s="92">
        <f>VLOOKUP(C352,'[1]PM SELL-OUT JUNE 202 SUMMARY'!$D$9:$H$519,4,FALSE)</f>
        <v>536550</v>
      </c>
      <c r="BD352" s="92">
        <f>VLOOKUP(C352,'[1]PM SELL-OUT JUNE 202 SUMMARY'!$D$9:$H$519,5,FALSE)</f>
        <v>550000</v>
      </c>
      <c r="BE352" s="93">
        <f t="shared" si="123"/>
        <v>0.97554545454545449</v>
      </c>
      <c r="BF352" s="113">
        <f t="shared" si="124"/>
        <v>1473795</v>
      </c>
      <c r="BG352" s="114">
        <f t="shared" si="125"/>
        <v>491265</v>
      </c>
      <c r="BH352" s="115">
        <f t="shared" si="126"/>
        <v>3165260</v>
      </c>
      <c r="BI352" s="110">
        <f t="shared" si="127"/>
        <v>527543.33333333337</v>
      </c>
      <c r="BJ352" s="148"/>
      <c r="BK352" s="149"/>
      <c r="BL352" s="117">
        <f t="shared" si="128"/>
        <v>398721.14053808223</v>
      </c>
      <c r="BM352" s="118">
        <v>550000</v>
      </c>
      <c r="BN352" s="119"/>
      <c r="BO352" s="127">
        <v>334405</v>
      </c>
      <c r="BP352" s="121">
        <f t="shared" si="131"/>
        <v>3.1199909685822355E-2</v>
      </c>
      <c r="BQ352" s="159"/>
      <c r="BR352" s="181"/>
      <c r="BS352" s="124" t="e">
        <f t="shared" si="129"/>
        <v>#DIV/0!</v>
      </c>
      <c r="BT352" s="165">
        <f t="shared" si="130"/>
        <v>437983.61846785387</v>
      </c>
    </row>
    <row r="353" spans="1:72" s="128" customFormat="1">
      <c r="A353" s="126" t="s">
        <v>118</v>
      </c>
      <c r="B353" s="105"/>
      <c r="C353" s="162" t="s">
        <v>374</v>
      </c>
      <c r="D353" s="110"/>
      <c r="E353" s="110"/>
      <c r="F353" s="109"/>
      <c r="G353" s="110"/>
      <c r="H353" s="110"/>
      <c r="I353" s="109"/>
      <c r="J353" s="110"/>
      <c r="K353" s="110"/>
      <c r="L353" s="109"/>
      <c r="M353" s="110"/>
      <c r="N353" s="110"/>
      <c r="O353" s="109"/>
      <c r="P353" s="110"/>
      <c r="Q353" s="110"/>
      <c r="R353" s="109"/>
      <c r="S353" s="110">
        <v>57885</v>
      </c>
      <c r="T353" s="110">
        <v>349999</v>
      </c>
      <c r="U353" s="109">
        <v>0.16538618681767661</v>
      </c>
      <c r="V353" s="110">
        <v>143970</v>
      </c>
      <c r="W353" s="110">
        <v>500000</v>
      </c>
      <c r="X353" s="109">
        <v>0.28794000000000003</v>
      </c>
      <c r="Y353" s="110">
        <v>32690</v>
      </c>
      <c r="Z353" s="110">
        <v>500000</v>
      </c>
      <c r="AA353" s="109">
        <v>6.5379999999999994E-2</v>
      </c>
      <c r="AB353" s="110">
        <v>132675</v>
      </c>
      <c r="AC353" s="110">
        <v>500000</v>
      </c>
      <c r="AD353" s="109"/>
      <c r="AE353" s="110">
        <v>54385</v>
      </c>
      <c r="AF353" s="110">
        <v>500000</v>
      </c>
      <c r="AG353" s="109">
        <v>0.10877000000000001</v>
      </c>
      <c r="AH353" s="110">
        <v>161040</v>
      </c>
      <c r="AI353" s="110">
        <v>500000</v>
      </c>
      <c r="AJ353" s="109">
        <v>0.32208000000000003</v>
      </c>
      <c r="AK353" s="110">
        <v>58280</v>
      </c>
      <c r="AL353" s="110">
        <v>500000</v>
      </c>
      <c r="AM353" s="109">
        <v>0.11656000000000001</v>
      </c>
      <c r="AN353" s="110">
        <v>116475</v>
      </c>
      <c r="AO353" s="110">
        <v>550000</v>
      </c>
      <c r="AP353" s="109">
        <v>0.21177272727272728</v>
      </c>
      <c r="AQ353" s="110">
        <v>0</v>
      </c>
      <c r="AR353" s="110">
        <v>98214</v>
      </c>
      <c r="AS353" s="109">
        <v>0</v>
      </c>
      <c r="AT353" s="110">
        <v>61990</v>
      </c>
      <c r="AU353" s="110">
        <v>266129</v>
      </c>
      <c r="AV353" s="109">
        <v>0.23293214944632115</v>
      </c>
      <c r="AW353" s="111"/>
      <c r="AX353" s="111"/>
      <c r="AY353" s="112" t="e">
        <v>#DIV/0!</v>
      </c>
      <c r="AZ353" s="111">
        <v>0</v>
      </c>
      <c r="BA353" s="111">
        <v>177419</v>
      </c>
      <c r="BB353" s="112">
        <f t="shared" si="109"/>
        <v>0</v>
      </c>
      <c r="BC353" s="92">
        <f>VLOOKUP(C353,'[1]PM SELL-OUT JUNE 202 SUMMARY'!$D$9:$H$519,4,FALSE)</f>
        <v>51385</v>
      </c>
      <c r="BD353" s="92">
        <f>VLOOKUP(C353,'[1]PM SELL-OUT JUNE 202 SUMMARY'!$D$9:$H$519,5,FALSE)</f>
        <v>550000</v>
      </c>
      <c r="BE353" s="93">
        <f t="shared" si="123"/>
        <v>9.3427272727272734E-2</v>
      </c>
      <c r="BF353" s="113">
        <f t="shared" si="124"/>
        <v>61990</v>
      </c>
      <c r="BG353" s="114">
        <f t="shared" si="125"/>
        <v>20663.333333333332</v>
      </c>
      <c r="BH353" s="115">
        <f t="shared" si="126"/>
        <v>236745</v>
      </c>
      <c r="BI353" s="110">
        <f t="shared" si="127"/>
        <v>39457.5</v>
      </c>
      <c r="BJ353" s="148"/>
      <c r="BK353" s="149"/>
      <c r="BL353" s="117">
        <f t="shared" si="128"/>
        <v>171659.76167601469</v>
      </c>
      <c r="BM353" s="118">
        <v>550000</v>
      </c>
      <c r="BN353" s="119"/>
      <c r="BO353" s="127">
        <v>143970</v>
      </c>
      <c r="BP353" s="121">
        <f t="shared" si="131"/>
        <v>1.3432367929510157E-2</v>
      </c>
      <c r="BQ353" s="159"/>
      <c r="BR353" s="181"/>
      <c r="BS353" s="124" t="e">
        <f t="shared" si="129"/>
        <v>#DIV/0!</v>
      </c>
      <c r="BT353" s="165">
        <f t="shared" si="130"/>
        <v>93937.648752337001</v>
      </c>
    </row>
    <row r="354" spans="1:72" s="128" customFormat="1">
      <c r="A354" s="126" t="s">
        <v>118</v>
      </c>
      <c r="B354" s="105" t="s">
        <v>195</v>
      </c>
      <c r="C354" s="106" t="s">
        <v>375</v>
      </c>
      <c r="D354" s="110">
        <v>158560</v>
      </c>
      <c r="E354" s="110">
        <v>500000</v>
      </c>
      <c r="F354" s="109"/>
      <c r="G354" s="110">
        <v>153465</v>
      </c>
      <c r="H354" s="110">
        <v>500000</v>
      </c>
      <c r="I354" s="109">
        <v>0.30693000000000004</v>
      </c>
      <c r="J354" s="110">
        <v>787550</v>
      </c>
      <c r="K354" s="110">
        <v>500000</v>
      </c>
      <c r="L354" s="109">
        <v>1.5750999999999999</v>
      </c>
      <c r="M354" s="110">
        <v>307530</v>
      </c>
      <c r="N354" s="110">
        <v>500000</v>
      </c>
      <c r="O354" s="109">
        <v>0.61506000000000016</v>
      </c>
      <c r="P354" s="110">
        <v>776395</v>
      </c>
      <c r="Q354" s="110">
        <v>500000</v>
      </c>
      <c r="R354" s="109">
        <v>1.5527899999999999</v>
      </c>
      <c r="S354" s="110">
        <v>285120</v>
      </c>
      <c r="T354" s="110">
        <v>500000</v>
      </c>
      <c r="U354" s="109">
        <v>0.57024000000000008</v>
      </c>
      <c r="V354" s="110">
        <v>397495</v>
      </c>
      <c r="W354" s="110">
        <v>500000</v>
      </c>
      <c r="X354" s="109">
        <v>0.79498999999999986</v>
      </c>
      <c r="Y354" s="110">
        <v>481690</v>
      </c>
      <c r="Z354" s="110">
        <v>500000</v>
      </c>
      <c r="AA354" s="109">
        <v>0.96338000000000001</v>
      </c>
      <c r="AB354" s="110">
        <v>377195</v>
      </c>
      <c r="AC354" s="110">
        <v>500000</v>
      </c>
      <c r="AD354" s="109"/>
      <c r="AE354" s="110">
        <v>379110</v>
      </c>
      <c r="AF354" s="110">
        <v>500000</v>
      </c>
      <c r="AG354" s="109">
        <v>0.75822000000000001</v>
      </c>
      <c r="AH354" s="110">
        <v>436180</v>
      </c>
      <c r="AI354" s="110">
        <v>500000</v>
      </c>
      <c r="AJ354" s="109">
        <v>0.87236000000000002</v>
      </c>
      <c r="AK354" s="110">
        <v>469180</v>
      </c>
      <c r="AL354" s="110">
        <v>500000</v>
      </c>
      <c r="AM354" s="109">
        <v>0.93836000000000008</v>
      </c>
      <c r="AN354" s="110">
        <v>414090</v>
      </c>
      <c r="AO354" s="110">
        <v>550000</v>
      </c>
      <c r="AP354" s="109">
        <v>0.75289090909090906</v>
      </c>
      <c r="AQ354" s="110">
        <v>353295</v>
      </c>
      <c r="AR354" s="110">
        <v>550000</v>
      </c>
      <c r="AS354" s="109">
        <v>0.6423545454545454</v>
      </c>
      <c r="AT354" s="110">
        <v>313330</v>
      </c>
      <c r="AU354" s="110">
        <v>550000</v>
      </c>
      <c r="AV354" s="109">
        <v>0.56969090909090914</v>
      </c>
      <c r="AW354" s="111">
        <v>327130</v>
      </c>
      <c r="AX354" s="111">
        <v>550000</v>
      </c>
      <c r="AY354" s="112">
        <v>0.59478181818181819</v>
      </c>
      <c r="AZ354" s="111">
        <v>569960</v>
      </c>
      <c r="BA354" s="111">
        <v>550000</v>
      </c>
      <c r="BB354" s="112">
        <f t="shared" si="109"/>
        <v>1.0362909090909092</v>
      </c>
      <c r="BC354" s="92">
        <f>VLOOKUP(C354,'[1]PM SELL-OUT JUNE 202 SUMMARY'!$D$9:$H$519,4,FALSE)</f>
        <v>364415</v>
      </c>
      <c r="BD354" s="92">
        <f>VLOOKUP(C354,'[1]PM SELL-OUT JUNE 202 SUMMARY'!$D$9:$H$519,5,FALSE)</f>
        <v>550000</v>
      </c>
      <c r="BE354" s="93">
        <f t="shared" si="123"/>
        <v>0.66257272727272731</v>
      </c>
      <c r="BF354" s="113">
        <f t="shared" si="124"/>
        <v>1210420</v>
      </c>
      <c r="BG354" s="114">
        <f t="shared" si="125"/>
        <v>403473.33333333331</v>
      </c>
      <c r="BH354" s="115">
        <f t="shared" si="126"/>
        <v>2446985</v>
      </c>
      <c r="BI354" s="110">
        <f t="shared" si="127"/>
        <v>407830.83333333331</v>
      </c>
      <c r="BJ354" s="115"/>
      <c r="BK354" s="110"/>
      <c r="BL354" s="117">
        <f t="shared" si="128"/>
        <v>473945.24531088048</v>
      </c>
      <c r="BM354" s="118">
        <v>550000</v>
      </c>
      <c r="BN354" s="119"/>
      <c r="BO354" s="127">
        <v>397495</v>
      </c>
      <c r="BP354" s="121">
        <f t="shared" si="131"/>
        <v>3.7086192193794817E-2</v>
      </c>
      <c r="BQ354" s="159"/>
      <c r="BR354" s="181"/>
      <c r="BS354" s="124" t="e">
        <f t="shared" si="129"/>
        <v>#DIV/0!</v>
      </c>
      <c r="BT354" s="165">
        <f t="shared" si="130"/>
        <v>420686.10299438681</v>
      </c>
    </row>
    <row r="355" spans="1:72" s="128" customFormat="1">
      <c r="A355" s="126" t="s">
        <v>89</v>
      </c>
      <c r="B355" s="105" t="s">
        <v>197</v>
      </c>
      <c r="C355" s="106" t="s">
        <v>376</v>
      </c>
      <c r="D355" s="110"/>
      <c r="E355" s="110"/>
      <c r="F355" s="109"/>
      <c r="G355" s="110"/>
      <c r="H355" s="110"/>
      <c r="I355" s="109"/>
      <c r="J355" s="110"/>
      <c r="K355" s="110"/>
      <c r="L355" s="109"/>
      <c r="M355" s="110"/>
      <c r="N355" s="110"/>
      <c r="O355" s="109" t="e">
        <v>#DIV/0!</v>
      </c>
      <c r="P355" s="110"/>
      <c r="Q355" s="110"/>
      <c r="R355" s="109" t="e">
        <v>#DIV/0!</v>
      </c>
      <c r="S355" s="110"/>
      <c r="T355" s="110"/>
      <c r="U355" s="109" t="e">
        <v>#DIV/0!</v>
      </c>
      <c r="V355" s="110"/>
      <c r="W355" s="110"/>
      <c r="X355" s="109" t="e">
        <v>#DIV/0!</v>
      </c>
      <c r="Y355" s="110"/>
      <c r="Z355" s="110"/>
      <c r="AA355" s="109" t="e">
        <v>#DIV/0!</v>
      </c>
      <c r="AB355" s="110"/>
      <c r="AC355" s="110"/>
      <c r="AD355" s="109"/>
      <c r="AE355" s="110"/>
      <c r="AF355" s="110"/>
      <c r="AG355" s="109" t="e">
        <v>#DIV/0!</v>
      </c>
      <c r="AH355" s="110"/>
      <c r="AI355" s="110"/>
      <c r="AJ355" s="109" t="e">
        <v>#DIV/0!</v>
      </c>
      <c r="AK355" s="110"/>
      <c r="AL355" s="110"/>
      <c r="AM355" s="109" t="e">
        <v>#DIV/0!</v>
      </c>
      <c r="AN355" s="110">
        <v>0</v>
      </c>
      <c r="AO355" s="110">
        <v>0</v>
      </c>
      <c r="AP355" s="109" t="e">
        <v>#DIV/0!</v>
      </c>
      <c r="AQ355" s="110"/>
      <c r="AR355" s="110"/>
      <c r="AS355" s="109" t="e">
        <v>#DIV/0!</v>
      </c>
      <c r="AT355" s="110"/>
      <c r="AU355" s="110"/>
      <c r="AV355" s="109" t="e">
        <v>#DIV/0!</v>
      </c>
      <c r="AW355" s="111"/>
      <c r="AX355" s="111"/>
      <c r="AY355" s="112" t="e">
        <v>#DIV/0!</v>
      </c>
      <c r="AZ355" s="111"/>
      <c r="BA355" s="111"/>
      <c r="BB355" s="112"/>
      <c r="BC355" s="92" t="e">
        <f>VLOOKUP(C355,'[1]PM SELL-OUT JUNE 202 SUMMARY'!$D$9:$H$519,4,FALSE)</f>
        <v>#N/A</v>
      </c>
      <c r="BD355" s="92" t="e">
        <f>VLOOKUP(C355,'[1]PM SELL-OUT JUNE 202 SUMMARY'!$D$9:$H$519,5,FALSE)</f>
        <v>#N/A</v>
      </c>
      <c r="BE355" s="93" t="e">
        <f t="shared" si="123"/>
        <v>#N/A</v>
      </c>
      <c r="BF355" s="113">
        <f t="shared" si="124"/>
        <v>0</v>
      </c>
      <c r="BG355" s="114">
        <f t="shared" si="125"/>
        <v>0</v>
      </c>
      <c r="BH355" s="115">
        <f t="shared" si="126"/>
        <v>0</v>
      </c>
      <c r="BI355" s="110">
        <f t="shared" si="127"/>
        <v>0</v>
      </c>
      <c r="BJ355" s="115"/>
      <c r="BK355" s="110"/>
      <c r="BL355" s="117">
        <f t="shared" si="128"/>
        <v>0</v>
      </c>
      <c r="BM355" s="118"/>
      <c r="BN355" s="119"/>
      <c r="BO355" s="127"/>
      <c r="BP355" s="121">
        <f t="shared" si="131"/>
        <v>0</v>
      </c>
      <c r="BQ355" s="159"/>
      <c r="BR355" s="181"/>
      <c r="BS355" s="124" t="e">
        <f t="shared" si="129"/>
        <v>#DIV/0!</v>
      </c>
      <c r="BT355" s="165">
        <f t="shared" si="130"/>
        <v>0</v>
      </c>
    </row>
    <row r="356" spans="1:72" s="125" customFormat="1">
      <c r="A356" s="105"/>
      <c r="B356" s="105"/>
      <c r="C356" s="106" t="s">
        <v>377</v>
      </c>
      <c r="D356" s="107">
        <v>127970</v>
      </c>
      <c r="E356" s="107">
        <v>180645</v>
      </c>
      <c r="F356" s="108"/>
      <c r="G356" s="107">
        <v>108580</v>
      </c>
      <c r="H356" s="107">
        <v>500000</v>
      </c>
      <c r="I356" s="108">
        <v>0.21716000000000002</v>
      </c>
      <c r="J356" s="107">
        <v>222640</v>
      </c>
      <c r="K356" s="107">
        <v>500000</v>
      </c>
      <c r="L356" s="108">
        <v>0.44528000000000001</v>
      </c>
      <c r="M356" s="107">
        <v>434625</v>
      </c>
      <c r="N356" s="107">
        <v>500000</v>
      </c>
      <c r="O356" s="109">
        <v>0.86924999999999986</v>
      </c>
      <c r="P356" s="110">
        <v>521080</v>
      </c>
      <c r="Q356" s="110">
        <v>500000</v>
      </c>
      <c r="R356" s="109">
        <v>1.04216</v>
      </c>
      <c r="S356" s="110">
        <v>141060</v>
      </c>
      <c r="T356" s="110">
        <v>500000</v>
      </c>
      <c r="U356" s="109">
        <v>0.28212000000000004</v>
      </c>
      <c r="V356" s="110">
        <v>80580</v>
      </c>
      <c r="W356" s="110">
        <v>500000</v>
      </c>
      <c r="X356" s="109">
        <v>0.16116000000000003</v>
      </c>
      <c r="Y356" s="110">
        <v>158060</v>
      </c>
      <c r="Z356" s="110">
        <v>500000</v>
      </c>
      <c r="AA356" s="109">
        <v>0.31612000000000001</v>
      </c>
      <c r="AB356" s="110">
        <v>137670</v>
      </c>
      <c r="AC356" s="110">
        <v>500000</v>
      </c>
      <c r="AD356" s="109"/>
      <c r="AE356" s="110">
        <v>277425</v>
      </c>
      <c r="AF356" s="110">
        <v>500000</v>
      </c>
      <c r="AG356" s="109">
        <v>0.55485000000000007</v>
      </c>
      <c r="AH356" s="110">
        <v>217060</v>
      </c>
      <c r="AI356" s="110">
        <v>500000</v>
      </c>
      <c r="AJ356" s="109">
        <v>0.43412000000000001</v>
      </c>
      <c r="AK356" s="110">
        <v>191450</v>
      </c>
      <c r="AL356" s="110">
        <v>500000</v>
      </c>
      <c r="AM356" s="109">
        <v>0.38290000000000002</v>
      </c>
      <c r="AN356" s="110">
        <v>161470</v>
      </c>
      <c r="AO356" s="110">
        <v>550000</v>
      </c>
      <c r="AP356" s="109">
        <v>0.29358181818181817</v>
      </c>
      <c r="AQ356" s="110">
        <v>102275</v>
      </c>
      <c r="AR356" s="110">
        <v>550000</v>
      </c>
      <c r="AS356" s="109">
        <v>0.18595454545454546</v>
      </c>
      <c r="AT356" s="110">
        <v>353750</v>
      </c>
      <c r="AU356" s="110">
        <v>550000</v>
      </c>
      <c r="AV356" s="109">
        <v>0.64318181818181819</v>
      </c>
      <c r="AW356" s="111">
        <v>477890</v>
      </c>
      <c r="AX356" s="111">
        <v>550000</v>
      </c>
      <c r="AY356" s="112">
        <v>0.86889090909090905</v>
      </c>
      <c r="AZ356" s="111">
        <v>560300</v>
      </c>
      <c r="BA356" s="111">
        <v>550000</v>
      </c>
      <c r="BB356" s="112">
        <f t="shared" si="109"/>
        <v>1.0187272727272727</v>
      </c>
      <c r="BC356" s="92">
        <f>VLOOKUP(C356,'[1]PM SELL-OUT JUNE 202 SUMMARY'!$D$9:$H$519,4,FALSE)</f>
        <v>244345</v>
      </c>
      <c r="BD356" s="92">
        <f>VLOOKUP(C356,'[1]PM SELL-OUT JUNE 202 SUMMARY'!$D$9:$H$519,5,FALSE)</f>
        <v>550000</v>
      </c>
      <c r="BE356" s="93">
        <f t="shared" si="123"/>
        <v>0.44426363636363636</v>
      </c>
      <c r="BF356" s="113">
        <f t="shared" si="124"/>
        <v>1391940</v>
      </c>
      <c r="BG356" s="114">
        <f t="shared" si="125"/>
        <v>463980</v>
      </c>
      <c r="BH356" s="115">
        <f t="shared" si="126"/>
        <v>1847135</v>
      </c>
      <c r="BI356" s="110">
        <f t="shared" si="127"/>
        <v>307855.83333333331</v>
      </c>
      <c r="BJ356" s="116"/>
      <c r="BK356" s="107"/>
      <c r="BL356" s="117">
        <f t="shared" si="128"/>
        <v>96077.957879094713</v>
      </c>
      <c r="BM356" s="118">
        <v>550000</v>
      </c>
      <c r="BN356" s="119"/>
      <c r="BO356" s="120">
        <v>80580</v>
      </c>
      <c r="BP356" s="121">
        <f t="shared" si="131"/>
        <v>7.5180954904489027E-3</v>
      </c>
      <c r="BQ356" s="159"/>
      <c r="BR356" s="181"/>
      <c r="BS356" s="124" t="e">
        <f t="shared" si="129"/>
        <v>#DIV/0!</v>
      </c>
      <c r="BT356" s="165">
        <f t="shared" si="130"/>
        <v>237123.447803107</v>
      </c>
    </row>
    <row r="357" spans="1:72" s="125" customFormat="1">
      <c r="A357" s="105" t="s">
        <v>349</v>
      </c>
      <c r="B357" s="105"/>
      <c r="C357" s="106" t="s">
        <v>378</v>
      </c>
      <c r="D357" s="107"/>
      <c r="E357" s="107"/>
      <c r="F357" s="108"/>
      <c r="G357" s="107"/>
      <c r="H357" s="107"/>
      <c r="I357" s="108"/>
      <c r="J357" s="107"/>
      <c r="K357" s="107"/>
      <c r="L357" s="108"/>
      <c r="M357" s="107"/>
      <c r="N357" s="107"/>
      <c r="O357" s="109"/>
      <c r="P357" s="110"/>
      <c r="Q357" s="110"/>
      <c r="R357" s="109"/>
      <c r="S357" s="110"/>
      <c r="T357" s="110"/>
      <c r="U357" s="109"/>
      <c r="V357" s="110"/>
      <c r="W357" s="110"/>
      <c r="X357" s="109"/>
      <c r="Y357" s="110">
        <v>119765</v>
      </c>
      <c r="Z357" s="110">
        <v>500000</v>
      </c>
      <c r="AA357" s="109">
        <v>0.23953000000000002</v>
      </c>
      <c r="AB357" s="110">
        <v>146265</v>
      </c>
      <c r="AC357" s="110">
        <v>500000</v>
      </c>
      <c r="AD357" s="109"/>
      <c r="AE357" s="110">
        <v>203650</v>
      </c>
      <c r="AF357" s="110">
        <v>500000</v>
      </c>
      <c r="AG357" s="109">
        <v>0.4073</v>
      </c>
      <c r="AH357" s="110">
        <v>10695</v>
      </c>
      <c r="AI357" s="110">
        <v>250000</v>
      </c>
      <c r="AJ357" s="109">
        <v>4.2779999999999999E-2</v>
      </c>
      <c r="AK357" s="110">
        <v>102775</v>
      </c>
      <c r="AL357" s="110">
        <v>258064</v>
      </c>
      <c r="AM357" s="109">
        <v>0.39825392150784306</v>
      </c>
      <c r="AN357" s="110">
        <v>216875</v>
      </c>
      <c r="AO357" s="110">
        <v>550000</v>
      </c>
      <c r="AP357" s="109">
        <v>0.39431818181818185</v>
      </c>
      <c r="AQ357" s="110">
        <v>96270</v>
      </c>
      <c r="AR357" s="110">
        <v>550000</v>
      </c>
      <c r="AS357" s="109">
        <v>0.17503636363636363</v>
      </c>
      <c r="AT357" s="110">
        <v>180060</v>
      </c>
      <c r="AU357" s="110">
        <v>550000</v>
      </c>
      <c r="AV357" s="109">
        <v>0.32738181818181816</v>
      </c>
      <c r="AW357" s="111">
        <v>173055</v>
      </c>
      <c r="AX357" s="111">
        <v>550000</v>
      </c>
      <c r="AY357" s="112">
        <v>0.31464545454545456</v>
      </c>
      <c r="AZ357" s="111">
        <v>197965</v>
      </c>
      <c r="BA357" s="111">
        <v>550000</v>
      </c>
      <c r="BB357" s="112">
        <f t="shared" si="109"/>
        <v>0.35993636363636361</v>
      </c>
      <c r="BC357" s="92">
        <f>VLOOKUP(C357,'[1]PM SELL-OUT JUNE 202 SUMMARY'!$D$9:$H$519,4,FALSE)</f>
        <v>220945</v>
      </c>
      <c r="BD357" s="92">
        <f>VLOOKUP(C357,'[1]PM SELL-OUT JUNE 202 SUMMARY'!$D$9:$H$519,5,FALSE)</f>
        <v>550000</v>
      </c>
      <c r="BE357" s="93">
        <f t="shared" si="123"/>
        <v>0.40171818181818181</v>
      </c>
      <c r="BF357" s="113">
        <f t="shared" si="124"/>
        <v>551080</v>
      </c>
      <c r="BG357" s="114">
        <f t="shared" si="125"/>
        <v>183693.33333333334</v>
      </c>
      <c r="BH357" s="115">
        <f t="shared" si="126"/>
        <v>967000</v>
      </c>
      <c r="BI357" s="110">
        <f t="shared" si="127"/>
        <v>161166.66666666666</v>
      </c>
      <c r="BJ357" s="116"/>
      <c r="BK357" s="107"/>
      <c r="BL357" s="117">
        <f t="shared" si="128"/>
        <v>0</v>
      </c>
      <c r="BM357" s="118">
        <v>550000</v>
      </c>
      <c r="BN357" s="119"/>
      <c r="BO357" s="120"/>
      <c r="BP357" s="121">
        <f t="shared" si="131"/>
        <v>0</v>
      </c>
      <c r="BQ357" s="159"/>
      <c r="BR357" s="181"/>
      <c r="BS357" s="124" t="e">
        <f t="shared" si="129"/>
        <v>#DIV/0!</v>
      </c>
      <c r="BT357" s="165">
        <f t="shared" si="130"/>
        <v>114953.33333333333</v>
      </c>
    </row>
    <row r="358" spans="1:72" s="125" customFormat="1">
      <c r="A358" s="105" t="s">
        <v>89</v>
      </c>
      <c r="B358" s="105"/>
      <c r="C358" s="106" t="s">
        <v>379</v>
      </c>
      <c r="D358" s="107">
        <v>74995</v>
      </c>
      <c r="E358" s="107">
        <v>400000</v>
      </c>
      <c r="F358" s="108"/>
      <c r="G358" s="107">
        <v>353285</v>
      </c>
      <c r="H358" s="107">
        <v>500000</v>
      </c>
      <c r="I358" s="108">
        <v>0.70657000000000003</v>
      </c>
      <c r="J358" s="107">
        <v>70875</v>
      </c>
      <c r="K358" s="107">
        <v>500000</v>
      </c>
      <c r="L358" s="108">
        <v>0.14175000000000001</v>
      </c>
      <c r="M358" s="107">
        <v>1315130</v>
      </c>
      <c r="N358" s="107">
        <v>500000</v>
      </c>
      <c r="O358" s="109">
        <v>2.6302599999999998</v>
      </c>
      <c r="P358" s="110">
        <v>164735</v>
      </c>
      <c r="Q358" s="110">
        <v>500000</v>
      </c>
      <c r="R358" s="109">
        <v>0.32947000000000004</v>
      </c>
      <c r="S358" s="110">
        <v>117060</v>
      </c>
      <c r="T358" s="110">
        <v>500000</v>
      </c>
      <c r="U358" s="109">
        <v>0.23412000000000002</v>
      </c>
      <c r="V358" s="110">
        <v>50970</v>
      </c>
      <c r="W358" s="110">
        <v>500000</v>
      </c>
      <c r="X358" s="109">
        <v>0.10194</v>
      </c>
      <c r="Y358" s="110">
        <v>208155</v>
      </c>
      <c r="Z358" s="110">
        <v>500000</v>
      </c>
      <c r="AA358" s="109">
        <v>0.41631000000000001</v>
      </c>
      <c r="AB358" s="110">
        <v>219040</v>
      </c>
      <c r="AC358" s="110">
        <v>500000</v>
      </c>
      <c r="AD358" s="109"/>
      <c r="AE358" s="110">
        <v>186060</v>
      </c>
      <c r="AF358" s="110">
        <v>500000</v>
      </c>
      <c r="AG358" s="109">
        <v>0.37212000000000001</v>
      </c>
      <c r="AH358" s="110">
        <v>280925</v>
      </c>
      <c r="AI358" s="110">
        <v>500000</v>
      </c>
      <c r="AJ358" s="109">
        <v>0.56185000000000007</v>
      </c>
      <c r="AK358" s="110">
        <v>122865</v>
      </c>
      <c r="AL358" s="110">
        <v>500000</v>
      </c>
      <c r="AM358" s="109">
        <v>0.24573000000000003</v>
      </c>
      <c r="AN358" s="110">
        <v>56375</v>
      </c>
      <c r="AO358" s="110">
        <v>550000</v>
      </c>
      <c r="AP358" s="109">
        <v>0.10249999999999999</v>
      </c>
      <c r="AQ358" s="110">
        <v>71875</v>
      </c>
      <c r="AR358" s="110">
        <v>550000</v>
      </c>
      <c r="AS358" s="109">
        <v>0.13068181818181818</v>
      </c>
      <c r="AT358" s="110">
        <v>263930</v>
      </c>
      <c r="AU358" s="110">
        <v>550000</v>
      </c>
      <c r="AV358" s="109">
        <v>0.47987272727272728</v>
      </c>
      <c r="AW358" s="111">
        <v>265130</v>
      </c>
      <c r="AX358" s="111">
        <v>550000</v>
      </c>
      <c r="AY358" s="112">
        <v>0.48205454545454546</v>
      </c>
      <c r="AZ358" s="111">
        <v>353795</v>
      </c>
      <c r="BA358" s="111">
        <v>550000</v>
      </c>
      <c r="BB358" s="112">
        <f t="shared" si="109"/>
        <v>0.64326363636363637</v>
      </c>
      <c r="BC358" s="92">
        <f>VLOOKUP(C358,'[1]PM SELL-OUT JUNE 202 SUMMARY'!$D$9:$H$519,4,FALSE)</f>
        <v>181660</v>
      </c>
      <c r="BD358" s="92">
        <f>VLOOKUP(C358,'[1]PM SELL-OUT JUNE 202 SUMMARY'!$D$9:$H$519,5,FALSE)</f>
        <v>550000</v>
      </c>
      <c r="BE358" s="93">
        <f t="shared" si="123"/>
        <v>0.33029090909090908</v>
      </c>
      <c r="BF358" s="113">
        <f t="shared" si="124"/>
        <v>882855</v>
      </c>
      <c r="BG358" s="114">
        <f t="shared" si="125"/>
        <v>294285</v>
      </c>
      <c r="BH358" s="115">
        <f t="shared" si="126"/>
        <v>1133970</v>
      </c>
      <c r="BI358" s="110">
        <f t="shared" si="127"/>
        <v>188995</v>
      </c>
      <c r="BJ358" s="116"/>
      <c r="BK358" s="107"/>
      <c r="BL358" s="117">
        <f t="shared" si="128"/>
        <v>60773.064198280677</v>
      </c>
      <c r="BM358" s="118">
        <v>550000</v>
      </c>
      <c r="BN358" s="119"/>
      <c r="BO358" s="120">
        <v>50970</v>
      </c>
      <c r="BP358" s="121">
        <f t="shared" si="131"/>
        <v>4.7554892919853629E-3</v>
      </c>
      <c r="BQ358" s="159"/>
      <c r="BR358" s="181"/>
      <c r="BS358" s="124" t="e">
        <f t="shared" si="129"/>
        <v>#DIV/0!</v>
      </c>
      <c r="BT358" s="165">
        <f t="shared" si="130"/>
        <v>148755.76604957017</v>
      </c>
    </row>
    <row r="359" spans="1:72" s="125" customFormat="1">
      <c r="A359" s="105" t="s">
        <v>89</v>
      </c>
      <c r="B359" s="105"/>
      <c r="C359" s="106" t="s">
        <v>380</v>
      </c>
      <c r="D359" s="107"/>
      <c r="E359" s="107"/>
      <c r="F359" s="108"/>
      <c r="G359" s="107"/>
      <c r="H359" s="107"/>
      <c r="I359" s="108"/>
      <c r="J359" s="107">
        <v>0</v>
      </c>
      <c r="K359" s="107">
        <v>77419</v>
      </c>
      <c r="L359" s="108">
        <v>0</v>
      </c>
      <c r="M359" s="107">
        <v>204350</v>
      </c>
      <c r="N359" s="107">
        <v>500000</v>
      </c>
      <c r="O359" s="109">
        <v>0.40870000000000001</v>
      </c>
      <c r="P359" s="110">
        <v>178275</v>
      </c>
      <c r="Q359" s="110">
        <v>500000</v>
      </c>
      <c r="R359" s="109">
        <v>0.35655000000000003</v>
      </c>
      <c r="S359" s="110">
        <v>762250</v>
      </c>
      <c r="T359" s="110">
        <v>500000</v>
      </c>
      <c r="U359" s="109">
        <v>1.5245000000000002</v>
      </c>
      <c r="V359" s="110">
        <v>112070</v>
      </c>
      <c r="W359" s="110">
        <v>500000</v>
      </c>
      <c r="X359" s="109">
        <v>0.22414000000000001</v>
      </c>
      <c r="Y359" s="110">
        <v>317570</v>
      </c>
      <c r="Z359" s="110">
        <v>500000</v>
      </c>
      <c r="AA359" s="109">
        <v>0.63514000000000004</v>
      </c>
      <c r="AB359" s="110">
        <v>17995</v>
      </c>
      <c r="AC359" s="110">
        <v>500000</v>
      </c>
      <c r="AD359" s="109"/>
      <c r="AE359" s="110">
        <v>53985</v>
      </c>
      <c r="AF359" s="110">
        <v>500000</v>
      </c>
      <c r="AG359" s="109">
        <v>0.10797000000000001</v>
      </c>
      <c r="AH359" s="110">
        <v>0</v>
      </c>
      <c r="AI359" s="110">
        <v>500000</v>
      </c>
      <c r="AJ359" s="109">
        <v>0</v>
      </c>
      <c r="AK359" s="110"/>
      <c r="AL359" s="110"/>
      <c r="AM359" s="109" t="e">
        <v>#DIV/0!</v>
      </c>
      <c r="AN359" s="110">
        <v>0</v>
      </c>
      <c r="AO359" s="110">
        <v>0</v>
      </c>
      <c r="AP359" s="109" t="e">
        <v>#DIV/0!</v>
      </c>
      <c r="AQ359" s="110">
        <v>41490</v>
      </c>
      <c r="AR359" s="110">
        <v>235714</v>
      </c>
      <c r="AS359" s="109">
        <v>0.17601839517381232</v>
      </c>
      <c r="AT359" s="110">
        <v>150275</v>
      </c>
      <c r="AU359" s="110">
        <v>550000</v>
      </c>
      <c r="AV359" s="109">
        <v>0.27322727272727271</v>
      </c>
      <c r="AW359" s="111">
        <v>507845</v>
      </c>
      <c r="AX359" s="111">
        <v>550000</v>
      </c>
      <c r="AY359" s="112">
        <v>0.92335454545454543</v>
      </c>
      <c r="AZ359" s="111">
        <v>621145</v>
      </c>
      <c r="BA359" s="111">
        <v>550000</v>
      </c>
      <c r="BB359" s="112">
        <f t="shared" si="109"/>
        <v>1.1293545454545455</v>
      </c>
      <c r="BC359" s="92">
        <f>VLOOKUP(C359,'[1]PM SELL-OUT JUNE 202 SUMMARY'!$D$9:$H$519,4,FALSE)</f>
        <v>60190</v>
      </c>
      <c r="BD359" s="92">
        <f>VLOOKUP(C359,'[1]PM SELL-OUT JUNE 202 SUMMARY'!$D$9:$H$519,5,FALSE)</f>
        <v>550000</v>
      </c>
      <c r="BE359" s="93">
        <f t="shared" si="123"/>
        <v>0.10943636363636364</v>
      </c>
      <c r="BF359" s="113">
        <f t="shared" si="124"/>
        <v>1279265</v>
      </c>
      <c r="BG359" s="114">
        <f t="shared" si="125"/>
        <v>426421.66666666669</v>
      </c>
      <c r="BH359" s="115">
        <f t="shared" si="126"/>
        <v>1320755</v>
      </c>
      <c r="BI359" s="110">
        <f t="shared" si="127"/>
        <v>220125.83333333334</v>
      </c>
      <c r="BJ359" s="116"/>
      <c r="BK359" s="107"/>
      <c r="BL359" s="117">
        <f t="shared" si="128"/>
        <v>133624.43211107154</v>
      </c>
      <c r="BM359" s="118">
        <v>550000</v>
      </c>
      <c r="BN359" s="119"/>
      <c r="BO359" s="120">
        <v>112070</v>
      </c>
      <c r="BP359" s="121">
        <f t="shared" si="131"/>
        <v>1.0456105257068858E-2</v>
      </c>
      <c r="BQ359" s="159"/>
      <c r="BR359" s="181"/>
      <c r="BS359" s="124" t="e">
        <f t="shared" si="129"/>
        <v>#DIV/0!</v>
      </c>
      <c r="BT359" s="165">
        <f t="shared" si="130"/>
        <v>223060.48302776788</v>
      </c>
    </row>
    <row r="360" spans="1:72" s="128" customFormat="1">
      <c r="A360" s="126" t="s">
        <v>200</v>
      </c>
      <c r="B360" s="105" t="s">
        <v>334</v>
      </c>
      <c r="C360" s="106" t="s">
        <v>381</v>
      </c>
      <c r="D360" s="110">
        <v>173465</v>
      </c>
      <c r="E360" s="110">
        <v>500000</v>
      </c>
      <c r="F360" s="109"/>
      <c r="G360" s="110">
        <v>205175</v>
      </c>
      <c r="H360" s="110">
        <v>500000</v>
      </c>
      <c r="I360" s="109">
        <v>0.41035000000000005</v>
      </c>
      <c r="J360" s="110">
        <v>193075</v>
      </c>
      <c r="K360" s="110">
        <v>500000</v>
      </c>
      <c r="L360" s="109">
        <v>0.38615000000000005</v>
      </c>
      <c r="M360" s="110">
        <v>192960</v>
      </c>
      <c r="N360" s="110">
        <v>500000</v>
      </c>
      <c r="O360" s="109">
        <v>0.38592000000000004</v>
      </c>
      <c r="P360" s="110">
        <v>532000</v>
      </c>
      <c r="Q360" s="110">
        <v>500000</v>
      </c>
      <c r="R360" s="109">
        <v>1.0640000000000001</v>
      </c>
      <c r="S360" s="110">
        <v>315540</v>
      </c>
      <c r="T360" s="110">
        <v>500000</v>
      </c>
      <c r="U360" s="109">
        <v>0.63108000000000009</v>
      </c>
      <c r="V360" s="110">
        <v>71190</v>
      </c>
      <c r="W360" s="110">
        <v>500000</v>
      </c>
      <c r="X360" s="109">
        <v>0.14238000000000001</v>
      </c>
      <c r="Y360" s="110">
        <v>372615</v>
      </c>
      <c r="Z360" s="110">
        <v>500000</v>
      </c>
      <c r="AA360" s="109">
        <v>0.74522999999999995</v>
      </c>
      <c r="AB360" s="110">
        <v>149045</v>
      </c>
      <c r="AC360" s="110">
        <v>500000</v>
      </c>
      <c r="AD360" s="109"/>
      <c r="AE360" s="110">
        <v>281140</v>
      </c>
      <c r="AF360" s="110">
        <v>500000</v>
      </c>
      <c r="AG360" s="109">
        <v>0.56228</v>
      </c>
      <c r="AH360" s="110">
        <v>226840</v>
      </c>
      <c r="AI360" s="110">
        <v>500000</v>
      </c>
      <c r="AJ360" s="109">
        <v>0.45368000000000003</v>
      </c>
      <c r="AK360" s="110">
        <v>159875</v>
      </c>
      <c r="AL360" s="110">
        <v>500000</v>
      </c>
      <c r="AM360" s="109">
        <v>0.31975000000000003</v>
      </c>
      <c r="AN360" s="110">
        <v>332830</v>
      </c>
      <c r="AO360" s="110">
        <v>550000</v>
      </c>
      <c r="AP360" s="109">
        <v>0.60514545454545454</v>
      </c>
      <c r="AQ360" s="110">
        <v>41995</v>
      </c>
      <c r="AR360" s="110">
        <v>550000</v>
      </c>
      <c r="AS360" s="109">
        <v>7.6354545454545453E-2</v>
      </c>
      <c r="AT360" s="110">
        <v>109380</v>
      </c>
      <c r="AU360" s="110">
        <v>550000</v>
      </c>
      <c r="AV360" s="109">
        <v>0.19887272727272728</v>
      </c>
      <c r="AW360" s="111">
        <v>340545</v>
      </c>
      <c r="AX360" s="111">
        <v>550000</v>
      </c>
      <c r="AY360" s="112">
        <v>0.61917272727272732</v>
      </c>
      <c r="AZ360" s="111">
        <v>224460</v>
      </c>
      <c r="BA360" s="111">
        <v>550000</v>
      </c>
      <c r="BB360" s="112">
        <f t="shared" si="109"/>
        <v>0.40810909090909092</v>
      </c>
      <c r="BC360" s="92">
        <f>VLOOKUP(C360,'[1]PM SELL-OUT JUNE 202 SUMMARY'!$D$9:$H$519,4,FALSE)</f>
        <v>458405</v>
      </c>
      <c r="BD360" s="92">
        <f>VLOOKUP(C360,'[1]PM SELL-OUT JUNE 202 SUMMARY'!$D$9:$H$519,5,FALSE)</f>
        <v>550000</v>
      </c>
      <c r="BE360" s="93">
        <f t="shared" si="123"/>
        <v>0.83346363636363641</v>
      </c>
      <c r="BF360" s="113">
        <f t="shared" si="124"/>
        <v>674385</v>
      </c>
      <c r="BG360" s="114">
        <f t="shared" si="125"/>
        <v>224795</v>
      </c>
      <c r="BH360" s="115">
        <f t="shared" si="126"/>
        <v>1209085</v>
      </c>
      <c r="BI360" s="110">
        <f t="shared" si="127"/>
        <v>201514.16666666666</v>
      </c>
      <c r="BJ360" s="115"/>
      <c r="BK360" s="110"/>
      <c r="BL360" s="117">
        <f t="shared" si="128"/>
        <v>84881.978424084795</v>
      </c>
      <c r="BM360" s="118">
        <v>550000</v>
      </c>
      <c r="BN360" s="119"/>
      <c r="BO360" s="127">
        <v>71190</v>
      </c>
      <c r="BP360" s="121">
        <f t="shared" si="131"/>
        <v>6.6420106473697865E-3</v>
      </c>
      <c r="BQ360" s="159"/>
      <c r="BR360" s="181"/>
      <c r="BS360" s="124" t="e">
        <f t="shared" si="129"/>
        <v>#DIV/0!</v>
      </c>
      <c r="BT360" s="165">
        <f t="shared" si="130"/>
        <v>145595.28627268784</v>
      </c>
    </row>
    <row r="361" spans="1:72" s="128" customFormat="1">
      <c r="A361" s="126" t="s">
        <v>200</v>
      </c>
      <c r="B361" s="105"/>
      <c r="C361" s="106" t="s">
        <v>382</v>
      </c>
      <c r="D361" s="110"/>
      <c r="E361" s="110"/>
      <c r="F361" s="109"/>
      <c r="G361" s="110"/>
      <c r="H361" s="110"/>
      <c r="I361" s="109"/>
      <c r="J361" s="110"/>
      <c r="K361" s="110"/>
      <c r="L361" s="109"/>
      <c r="M361" s="110"/>
      <c r="N361" s="110"/>
      <c r="O361" s="109"/>
      <c r="P361" s="110"/>
      <c r="Q361" s="110"/>
      <c r="R361" s="109"/>
      <c r="S361" s="110"/>
      <c r="T361" s="110"/>
      <c r="U361" s="109"/>
      <c r="V361" s="110"/>
      <c r="W361" s="110"/>
      <c r="X361" s="109"/>
      <c r="Y361" s="110"/>
      <c r="Z361" s="110"/>
      <c r="AA361" s="109"/>
      <c r="AB361" s="110"/>
      <c r="AC361" s="110"/>
      <c r="AD361" s="109"/>
      <c r="AE361" s="110"/>
      <c r="AF361" s="110"/>
      <c r="AG361" s="109"/>
      <c r="AH361" s="110"/>
      <c r="AI361" s="110"/>
      <c r="AJ361" s="109"/>
      <c r="AK361" s="110"/>
      <c r="AL361" s="110"/>
      <c r="AM361" s="109"/>
      <c r="AN361" s="110"/>
      <c r="AO361" s="110"/>
      <c r="AP361" s="109"/>
      <c r="AQ361" s="110"/>
      <c r="AR361" s="110"/>
      <c r="AS361" s="109"/>
      <c r="AT361" s="110"/>
      <c r="AU361" s="110"/>
      <c r="AV361" s="109"/>
      <c r="AW361" s="111"/>
      <c r="AX361" s="111"/>
      <c r="AY361" s="112"/>
      <c r="AZ361" s="111">
        <v>21390</v>
      </c>
      <c r="BA361" s="111">
        <v>532258</v>
      </c>
      <c r="BB361" s="112">
        <f t="shared" si="109"/>
        <v>4.0187277598457888E-2</v>
      </c>
      <c r="BC361" s="92">
        <f>VLOOKUP(C361,'[1]PM SELL-OUT JUNE 202 SUMMARY'!$D$9:$H$519,4,FALSE)</f>
        <v>68775</v>
      </c>
      <c r="BD361" s="92">
        <f>VLOOKUP(C361,'[1]PM SELL-OUT JUNE 202 SUMMARY'!$D$9:$H$519,5,FALSE)</f>
        <v>550000</v>
      </c>
      <c r="BE361" s="93">
        <f t="shared" si="123"/>
        <v>0.12504545454545454</v>
      </c>
      <c r="BF361" s="113"/>
      <c r="BG361" s="114"/>
      <c r="BH361" s="115"/>
      <c r="BI361" s="110"/>
      <c r="BJ361" s="115"/>
      <c r="BK361" s="110"/>
      <c r="BL361" s="117"/>
      <c r="BM361" s="118"/>
      <c r="BN361" s="119"/>
      <c r="BO361" s="127"/>
      <c r="BP361" s="121"/>
      <c r="BQ361" s="159"/>
      <c r="BR361" s="181"/>
      <c r="BS361" s="124"/>
      <c r="BT361" s="165" t="e">
        <f t="shared" si="130"/>
        <v>#DIV/0!</v>
      </c>
    </row>
    <row r="362" spans="1:72" s="128" customFormat="1">
      <c r="A362" s="126" t="s">
        <v>200</v>
      </c>
      <c r="B362" s="105" t="s">
        <v>334</v>
      </c>
      <c r="C362" s="106" t="s">
        <v>383</v>
      </c>
      <c r="D362" s="110">
        <v>789475</v>
      </c>
      <c r="E362" s="110">
        <v>600000</v>
      </c>
      <c r="F362" s="109"/>
      <c r="G362" s="110">
        <v>701795</v>
      </c>
      <c r="H362" s="110">
        <v>600000</v>
      </c>
      <c r="I362" s="109">
        <v>1.1696583333333332</v>
      </c>
      <c r="J362" s="110">
        <v>421715</v>
      </c>
      <c r="K362" s="110">
        <v>650000</v>
      </c>
      <c r="L362" s="109">
        <v>0.64879230769230778</v>
      </c>
      <c r="M362" s="110">
        <v>869915</v>
      </c>
      <c r="N362" s="110">
        <v>650000</v>
      </c>
      <c r="O362" s="109">
        <v>1.3383307692307693</v>
      </c>
      <c r="P362" s="110">
        <v>1387720</v>
      </c>
      <c r="Q362" s="110">
        <v>700000</v>
      </c>
      <c r="R362" s="109">
        <v>1.9824571428571427</v>
      </c>
      <c r="S362" s="110">
        <v>487810</v>
      </c>
      <c r="T362" s="110">
        <v>700000</v>
      </c>
      <c r="U362" s="109">
        <v>0.69687142857142859</v>
      </c>
      <c r="V362" s="110">
        <v>491080</v>
      </c>
      <c r="W362" s="110">
        <v>550000</v>
      </c>
      <c r="X362" s="109">
        <v>0.89287272727272726</v>
      </c>
      <c r="Y362" s="110">
        <v>962685</v>
      </c>
      <c r="Z362" s="110">
        <v>550000</v>
      </c>
      <c r="AA362" s="109">
        <v>1.7503363636363636</v>
      </c>
      <c r="AB362" s="110">
        <v>474890</v>
      </c>
      <c r="AC362" s="110">
        <v>550000</v>
      </c>
      <c r="AD362" s="109"/>
      <c r="AE362" s="110">
        <v>794420</v>
      </c>
      <c r="AF362" s="110">
        <v>550000</v>
      </c>
      <c r="AG362" s="109">
        <v>1.4443999999999999</v>
      </c>
      <c r="AH362" s="110">
        <v>636570</v>
      </c>
      <c r="AI362" s="110">
        <v>600000</v>
      </c>
      <c r="AJ362" s="109">
        <v>1.0609500000000001</v>
      </c>
      <c r="AK362" s="110">
        <v>538520</v>
      </c>
      <c r="AL362" s="110">
        <v>700000</v>
      </c>
      <c r="AM362" s="109">
        <v>0.76931428571428584</v>
      </c>
      <c r="AN362" s="110">
        <v>385065</v>
      </c>
      <c r="AO362" s="110">
        <v>600000</v>
      </c>
      <c r="AP362" s="109">
        <v>0.64177499999999998</v>
      </c>
      <c r="AQ362" s="110">
        <v>397710</v>
      </c>
      <c r="AR362" s="110">
        <v>600000</v>
      </c>
      <c r="AS362" s="109">
        <v>0.66285000000000005</v>
      </c>
      <c r="AT362" s="110">
        <v>232245</v>
      </c>
      <c r="AU362" s="110">
        <v>600000</v>
      </c>
      <c r="AV362" s="109">
        <v>0.387075</v>
      </c>
      <c r="AW362" s="111">
        <v>548875</v>
      </c>
      <c r="AX362" s="111">
        <v>600000</v>
      </c>
      <c r="AY362" s="112">
        <v>0.91479166666666667</v>
      </c>
      <c r="AZ362" s="111">
        <v>613885</v>
      </c>
      <c r="BA362" s="111">
        <v>600000</v>
      </c>
      <c r="BB362" s="112">
        <f t="shared" si="109"/>
        <v>1.0231416666666666</v>
      </c>
      <c r="BC362" s="92">
        <f>VLOOKUP(C362,'[1]PM SELL-OUT JUNE 202 SUMMARY'!$D$9:$H$519,4,FALSE)</f>
        <v>493285</v>
      </c>
      <c r="BD362" s="92">
        <f>VLOOKUP(C362,'[1]PM SELL-OUT JUNE 202 SUMMARY'!$D$9:$H$519,5,FALSE)</f>
        <v>550000</v>
      </c>
      <c r="BE362" s="93">
        <f t="shared" si="123"/>
        <v>0.89688181818181822</v>
      </c>
      <c r="BF362" s="113">
        <f t="shared" si="124"/>
        <v>1395005</v>
      </c>
      <c r="BG362" s="114">
        <f t="shared" si="125"/>
        <v>465001.66666666669</v>
      </c>
      <c r="BH362" s="115">
        <f t="shared" si="126"/>
        <v>2716300</v>
      </c>
      <c r="BI362" s="110">
        <f t="shared" si="127"/>
        <v>452716.66666666669</v>
      </c>
      <c r="BJ362" s="115"/>
      <c r="BK362" s="110"/>
      <c r="BL362" s="117">
        <f t="shared" si="128"/>
        <v>585529.45588565187</v>
      </c>
      <c r="BM362" s="118">
        <v>550000</v>
      </c>
      <c r="BN362" s="119"/>
      <c r="BO362" s="127">
        <v>491080</v>
      </c>
      <c r="BP362" s="121">
        <f t="shared" si="131"/>
        <v>4.5817651196942755E-2</v>
      </c>
      <c r="BQ362" s="159"/>
      <c r="BR362" s="181"/>
      <c r="BS362" s="124" t="e">
        <f t="shared" si="129"/>
        <v>#DIV/0!</v>
      </c>
      <c r="BT362" s="165">
        <f t="shared" si="130"/>
        <v>498581.94730474631</v>
      </c>
    </row>
    <row r="363" spans="1:72" s="128" customFormat="1">
      <c r="A363" s="126" t="s">
        <v>349</v>
      </c>
      <c r="B363" s="105" t="s">
        <v>350</v>
      </c>
      <c r="C363" s="106" t="s">
        <v>384</v>
      </c>
      <c r="D363" s="110">
        <v>50990</v>
      </c>
      <c r="E363" s="110">
        <v>500000</v>
      </c>
      <c r="F363" s="109"/>
      <c r="G363" s="110">
        <v>0</v>
      </c>
      <c r="H363" s="110">
        <v>500000</v>
      </c>
      <c r="I363" s="109">
        <v>0</v>
      </c>
      <c r="J363" s="110">
        <v>788415</v>
      </c>
      <c r="K363" s="110">
        <v>500000</v>
      </c>
      <c r="L363" s="109">
        <v>1.5768300000000002</v>
      </c>
      <c r="M363" s="110">
        <v>2030090</v>
      </c>
      <c r="N363" s="110">
        <v>500000</v>
      </c>
      <c r="O363" s="109">
        <v>4.0601799999999999</v>
      </c>
      <c r="P363" s="110">
        <v>932575</v>
      </c>
      <c r="Q363" s="110">
        <v>750000</v>
      </c>
      <c r="R363" s="109">
        <v>1.2434333333333334</v>
      </c>
      <c r="S363" s="110">
        <v>374830</v>
      </c>
      <c r="T363" s="110">
        <v>650000</v>
      </c>
      <c r="U363" s="109">
        <v>0.57666153846153856</v>
      </c>
      <c r="V363" s="110">
        <v>267840</v>
      </c>
      <c r="W363" s="110">
        <v>550000</v>
      </c>
      <c r="X363" s="109">
        <v>0.48698181818181818</v>
      </c>
      <c r="Y363" s="110">
        <v>333720</v>
      </c>
      <c r="Z363" s="110">
        <v>550000</v>
      </c>
      <c r="AA363" s="109">
        <v>0.60676363636363639</v>
      </c>
      <c r="AB363" s="110">
        <v>260330</v>
      </c>
      <c r="AC363" s="110">
        <v>550000</v>
      </c>
      <c r="AD363" s="109"/>
      <c r="AE363" s="110">
        <v>315930</v>
      </c>
      <c r="AF363" s="110">
        <v>550000</v>
      </c>
      <c r="AG363" s="109">
        <v>0.57441818181818183</v>
      </c>
      <c r="AH363" s="110">
        <v>544570</v>
      </c>
      <c r="AI363" s="110">
        <v>550000</v>
      </c>
      <c r="AJ363" s="109">
        <v>0.99012727272727286</v>
      </c>
      <c r="AK363" s="110">
        <v>283550</v>
      </c>
      <c r="AL363" s="110">
        <v>550000</v>
      </c>
      <c r="AM363" s="109">
        <v>0.51554545454545453</v>
      </c>
      <c r="AN363" s="110">
        <v>28995</v>
      </c>
      <c r="AO363" s="110">
        <v>550000</v>
      </c>
      <c r="AP363" s="109">
        <v>5.2718181818181817E-2</v>
      </c>
      <c r="AQ363" s="110">
        <v>59190</v>
      </c>
      <c r="AR363" s="110">
        <v>550000</v>
      </c>
      <c r="AS363" s="109">
        <v>0.10761818181818182</v>
      </c>
      <c r="AT363" s="110">
        <v>338845</v>
      </c>
      <c r="AU363" s="110">
        <v>550000</v>
      </c>
      <c r="AV363" s="109">
        <v>0.61608181818181817</v>
      </c>
      <c r="AW363" s="111">
        <v>412625</v>
      </c>
      <c r="AX363" s="111">
        <v>550000</v>
      </c>
      <c r="AY363" s="112">
        <v>0.75022727272727274</v>
      </c>
      <c r="AZ363" s="111">
        <v>599065</v>
      </c>
      <c r="BA363" s="111">
        <v>550000</v>
      </c>
      <c r="BB363" s="112">
        <f t="shared" si="109"/>
        <v>1.089209090909091</v>
      </c>
      <c r="BC363" s="92">
        <f>VLOOKUP(C363,'[1]PM SELL-OUT JUNE 202 SUMMARY'!$D$9:$H$519,4,FALSE)</f>
        <v>518815</v>
      </c>
      <c r="BD363" s="92">
        <f>VLOOKUP(C363,'[1]PM SELL-OUT JUNE 202 SUMMARY'!$D$9:$H$519,5,FALSE)</f>
        <v>550000</v>
      </c>
      <c r="BE363" s="93">
        <f t="shared" si="123"/>
        <v>0.94330000000000003</v>
      </c>
      <c r="BF363" s="113">
        <f t="shared" si="124"/>
        <v>1350535</v>
      </c>
      <c r="BG363" s="114">
        <f t="shared" si="125"/>
        <v>450178.33333333331</v>
      </c>
      <c r="BH363" s="115">
        <f t="shared" si="126"/>
        <v>1722270</v>
      </c>
      <c r="BI363" s="110">
        <f t="shared" si="127"/>
        <v>287045</v>
      </c>
      <c r="BJ363" s="115"/>
      <c r="BK363" s="110"/>
      <c r="BL363" s="117">
        <f t="shared" si="128"/>
        <v>319353.68873587402</v>
      </c>
      <c r="BM363" s="118">
        <v>550000</v>
      </c>
      <c r="BN363" s="119"/>
      <c r="BO363" s="127">
        <v>267840</v>
      </c>
      <c r="BP363" s="121">
        <f t="shared" si="131"/>
        <v>2.4989410476071408E-2</v>
      </c>
      <c r="BQ363" s="159"/>
      <c r="BR363" s="181"/>
      <c r="BS363" s="124" t="e">
        <f t="shared" si="129"/>
        <v>#DIV/0!</v>
      </c>
      <c r="BT363" s="165">
        <f t="shared" si="130"/>
        <v>331104.25551730185</v>
      </c>
    </row>
    <row r="364" spans="1:72" s="125" customFormat="1">
      <c r="A364" s="105" t="s">
        <v>200</v>
      </c>
      <c r="B364" s="105"/>
      <c r="C364" s="106" t="s">
        <v>385</v>
      </c>
      <c r="D364" s="107"/>
      <c r="E364" s="107"/>
      <c r="F364" s="108"/>
      <c r="G364" s="107"/>
      <c r="H364" s="107"/>
      <c r="I364" s="108"/>
      <c r="J364" s="107">
        <v>75880</v>
      </c>
      <c r="K364" s="107">
        <v>348387</v>
      </c>
      <c r="L364" s="108">
        <v>0.21780376420474928</v>
      </c>
      <c r="M364" s="107">
        <v>573820</v>
      </c>
      <c r="N364" s="107">
        <v>500000</v>
      </c>
      <c r="O364" s="109">
        <v>1.14764</v>
      </c>
      <c r="P364" s="110">
        <v>694080</v>
      </c>
      <c r="Q364" s="110">
        <v>600000</v>
      </c>
      <c r="R364" s="109">
        <v>1.1568000000000001</v>
      </c>
      <c r="S364" s="110">
        <v>196160</v>
      </c>
      <c r="T364" s="110">
        <v>600000</v>
      </c>
      <c r="U364" s="109">
        <v>0.32693333333333335</v>
      </c>
      <c r="V364" s="110">
        <v>345640</v>
      </c>
      <c r="W364" s="110">
        <v>550000</v>
      </c>
      <c r="X364" s="109">
        <v>0.62843636363636368</v>
      </c>
      <c r="Y364" s="110">
        <v>555695</v>
      </c>
      <c r="Z364" s="110">
        <v>550000</v>
      </c>
      <c r="AA364" s="109">
        <v>1.0103545454545455</v>
      </c>
      <c r="AB364" s="110">
        <v>359120</v>
      </c>
      <c r="AC364" s="110">
        <v>550000</v>
      </c>
      <c r="AD364" s="109"/>
      <c r="AE364" s="110">
        <v>371245</v>
      </c>
      <c r="AF364" s="110">
        <v>550000</v>
      </c>
      <c r="AG364" s="109">
        <v>0.67499090909090909</v>
      </c>
      <c r="AH364" s="110">
        <v>635190</v>
      </c>
      <c r="AI364" s="110">
        <v>550000</v>
      </c>
      <c r="AJ364" s="109">
        <v>1.1548909090909092</v>
      </c>
      <c r="AK364" s="110">
        <v>557200</v>
      </c>
      <c r="AL364" s="110">
        <v>550000</v>
      </c>
      <c r="AM364" s="109">
        <v>1.013090909090909</v>
      </c>
      <c r="AN364" s="110">
        <v>343440</v>
      </c>
      <c r="AO364" s="110">
        <v>550000</v>
      </c>
      <c r="AP364" s="109">
        <v>0.62443636363636368</v>
      </c>
      <c r="AQ364" s="110">
        <v>553435</v>
      </c>
      <c r="AR364" s="110">
        <v>550000</v>
      </c>
      <c r="AS364" s="109">
        <v>1.0062454545454544</v>
      </c>
      <c r="AT364" s="110">
        <v>341940</v>
      </c>
      <c r="AU364" s="110">
        <v>550000</v>
      </c>
      <c r="AV364" s="109">
        <v>0.62170909090909088</v>
      </c>
      <c r="AW364" s="111">
        <v>609280</v>
      </c>
      <c r="AX364" s="111">
        <v>550000</v>
      </c>
      <c r="AY364" s="112">
        <v>1.1077818181818182</v>
      </c>
      <c r="AZ364" s="111">
        <v>564085</v>
      </c>
      <c r="BA364" s="111">
        <v>550000</v>
      </c>
      <c r="BB364" s="112">
        <f t="shared" si="109"/>
        <v>1.0256090909090909</v>
      </c>
      <c r="BC364" s="92">
        <f>VLOOKUP(C364,'[1]PM SELL-OUT JUNE 202 SUMMARY'!$D$9:$H$519,4,FALSE)</f>
        <v>558685</v>
      </c>
      <c r="BD364" s="92">
        <f>VLOOKUP(C364,'[1]PM SELL-OUT JUNE 202 SUMMARY'!$D$9:$H$519,5,FALSE)</f>
        <v>550000</v>
      </c>
      <c r="BE364" s="93">
        <f t="shared" si="123"/>
        <v>1.0157909090909092</v>
      </c>
      <c r="BF364" s="113">
        <f t="shared" si="124"/>
        <v>1515305</v>
      </c>
      <c r="BG364" s="114">
        <f t="shared" si="125"/>
        <v>505101.66666666669</v>
      </c>
      <c r="BH364" s="115">
        <f t="shared" si="126"/>
        <v>2969380</v>
      </c>
      <c r="BI364" s="110">
        <f t="shared" si="127"/>
        <v>494896.66666666669</v>
      </c>
      <c r="BJ364" s="116"/>
      <c r="BK364" s="107"/>
      <c r="BL364" s="117">
        <f t="shared" si="128"/>
        <v>412116.96899144072</v>
      </c>
      <c r="BM364" s="118">
        <v>550000</v>
      </c>
      <c r="BN364" s="119"/>
      <c r="BO364" s="120">
        <v>345640</v>
      </c>
      <c r="BP364" s="121">
        <f t="shared" si="131"/>
        <v>3.2248132605097526E-2</v>
      </c>
      <c r="BQ364" s="159"/>
      <c r="BR364" s="181"/>
      <c r="BS364" s="124" t="e">
        <f t="shared" si="129"/>
        <v>#DIV/0!</v>
      </c>
      <c r="BT364" s="165">
        <f t="shared" si="130"/>
        <v>439438.82558119355</v>
      </c>
    </row>
    <row r="365" spans="1:72" s="125" customFormat="1">
      <c r="A365" s="105" t="s">
        <v>200</v>
      </c>
      <c r="B365" s="105"/>
      <c r="C365" s="106" t="s">
        <v>386</v>
      </c>
      <c r="D365" s="107"/>
      <c r="E365" s="107"/>
      <c r="F365" s="108"/>
      <c r="G365" s="107"/>
      <c r="H365" s="107"/>
      <c r="I365" s="108"/>
      <c r="J365" s="107"/>
      <c r="K365" s="107"/>
      <c r="L365" s="108"/>
      <c r="M365" s="107"/>
      <c r="N365" s="107"/>
      <c r="O365" s="109"/>
      <c r="P365" s="110"/>
      <c r="Q365" s="110"/>
      <c r="R365" s="109"/>
      <c r="S365" s="110"/>
      <c r="T365" s="110"/>
      <c r="U365" s="109"/>
      <c r="V365" s="110"/>
      <c r="W365" s="110"/>
      <c r="X365" s="109"/>
      <c r="Y365" s="110">
        <v>0</v>
      </c>
      <c r="Z365" s="110">
        <v>177419</v>
      </c>
      <c r="AA365" s="109">
        <v>0</v>
      </c>
      <c r="AB365" s="110">
        <v>139765</v>
      </c>
      <c r="AC365" s="110">
        <v>233333</v>
      </c>
      <c r="AD365" s="109"/>
      <c r="AE365" s="110">
        <v>179760</v>
      </c>
      <c r="AF365" s="110">
        <v>500000</v>
      </c>
      <c r="AG365" s="109">
        <v>0.35952000000000001</v>
      </c>
      <c r="AH365" s="110">
        <v>255625</v>
      </c>
      <c r="AI365" s="110">
        <v>500000</v>
      </c>
      <c r="AJ365" s="109">
        <v>0.51124999999999998</v>
      </c>
      <c r="AK365" s="110">
        <v>198560</v>
      </c>
      <c r="AL365" s="110">
        <v>500000</v>
      </c>
      <c r="AM365" s="109">
        <v>0.39712000000000003</v>
      </c>
      <c r="AN365" s="110">
        <v>333130</v>
      </c>
      <c r="AO365" s="110">
        <v>550000</v>
      </c>
      <c r="AP365" s="109">
        <v>0.60569090909090906</v>
      </c>
      <c r="AQ365" s="110">
        <v>80580</v>
      </c>
      <c r="AR365" s="110">
        <v>550000</v>
      </c>
      <c r="AS365" s="109">
        <v>0.14650909090909092</v>
      </c>
      <c r="AT365" s="110">
        <v>232660</v>
      </c>
      <c r="AU365" s="110">
        <v>550000</v>
      </c>
      <c r="AV365" s="109">
        <v>0.42301818181818179</v>
      </c>
      <c r="AW365" s="111">
        <v>478975</v>
      </c>
      <c r="AX365" s="111">
        <v>550000</v>
      </c>
      <c r="AY365" s="112">
        <v>0.8708636363636364</v>
      </c>
      <c r="AZ365" s="111">
        <v>399130</v>
      </c>
      <c r="BA365" s="111">
        <v>550000</v>
      </c>
      <c r="BB365" s="112">
        <f t="shared" si="109"/>
        <v>0.72569090909090905</v>
      </c>
      <c r="BC365" s="92">
        <f>VLOOKUP(C365,'[1]PM SELL-OUT JUNE 202 SUMMARY'!$D$9:$H$519,4,FALSE)</f>
        <v>865770</v>
      </c>
      <c r="BD365" s="92">
        <f>VLOOKUP(C365,'[1]PM SELL-OUT JUNE 202 SUMMARY'!$D$9:$H$519,5,FALSE)</f>
        <v>550000</v>
      </c>
      <c r="BE365" s="93">
        <f t="shared" si="123"/>
        <v>1.5741272727272728</v>
      </c>
      <c r="BF365" s="113">
        <f t="shared" si="124"/>
        <v>1110765</v>
      </c>
      <c r="BG365" s="114">
        <f t="shared" si="125"/>
        <v>370255</v>
      </c>
      <c r="BH365" s="115">
        <f t="shared" si="126"/>
        <v>1723035</v>
      </c>
      <c r="BI365" s="110">
        <f t="shared" si="127"/>
        <v>287172.5</v>
      </c>
      <c r="BJ365" s="116"/>
      <c r="BK365" s="107"/>
      <c r="BL365" s="117">
        <f t="shared" si="128"/>
        <v>0</v>
      </c>
      <c r="BM365" s="118">
        <v>650000</v>
      </c>
      <c r="BN365" s="119"/>
      <c r="BO365" s="120"/>
      <c r="BP365" s="121">
        <f t="shared" si="131"/>
        <v>0</v>
      </c>
      <c r="BQ365" s="159"/>
      <c r="BR365" s="181"/>
      <c r="BS365" s="124" t="e">
        <f t="shared" si="129"/>
        <v>#DIV/0!</v>
      </c>
      <c r="BT365" s="165">
        <f t="shared" si="130"/>
        <v>219142.5</v>
      </c>
    </row>
    <row r="366" spans="1:72" s="125" customFormat="1">
      <c r="A366" s="105" t="s">
        <v>89</v>
      </c>
      <c r="B366" s="105"/>
      <c r="C366" s="106" t="s">
        <v>387</v>
      </c>
      <c r="D366" s="107">
        <v>310040</v>
      </c>
      <c r="E366" s="107">
        <v>500000</v>
      </c>
      <c r="F366" s="108"/>
      <c r="G366" s="107">
        <v>56985</v>
      </c>
      <c r="H366" s="107">
        <v>500000</v>
      </c>
      <c r="I366" s="108">
        <v>0.11397000000000002</v>
      </c>
      <c r="J366" s="107">
        <v>297160</v>
      </c>
      <c r="K366" s="107">
        <v>500000</v>
      </c>
      <c r="L366" s="108">
        <v>0.59432000000000007</v>
      </c>
      <c r="M366" s="107">
        <v>509430</v>
      </c>
      <c r="N366" s="107">
        <v>500000</v>
      </c>
      <c r="O366" s="109">
        <v>1.0188600000000001</v>
      </c>
      <c r="P366" s="110">
        <v>520915</v>
      </c>
      <c r="Q366" s="110">
        <v>500000</v>
      </c>
      <c r="R366" s="109">
        <v>1.04183</v>
      </c>
      <c r="S366" s="110">
        <v>0</v>
      </c>
      <c r="T366" s="110">
        <v>500000</v>
      </c>
      <c r="U366" s="109">
        <v>0</v>
      </c>
      <c r="V366" s="110"/>
      <c r="W366" s="110"/>
      <c r="X366" s="109" t="e">
        <v>#DIV/0!</v>
      </c>
      <c r="Y366" s="110">
        <v>673275</v>
      </c>
      <c r="Z366" s="110">
        <v>500000</v>
      </c>
      <c r="AA366" s="109">
        <v>1.3465499999999999</v>
      </c>
      <c r="AB366" s="110">
        <v>329745</v>
      </c>
      <c r="AC366" s="110">
        <v>500000</v>
      </c>
      <c r="AD366" s="109"/>
      <c r="AE366" s="110">
        <v>609785</v>
      </c>
      <c r="AF366" s="110">
        <v>500000</v>
      </c>
      <c r="AG366" s="109">
        <v>1.21957</v>
      </c>
      <c r="AH366" s="110">
        <v>525885</v>
      </c>
      <c r="AI366" s="110">
        <v>500000</v>
      </c>
      <c r="AJ366" s="109">
        <v>1.0517700000000001</v>
      </c>
      <c r="AK366" s="110">
        <v>101980</v>
      </c>
      <c r="AL366" s="110">
        <v>500000</v>
      </c>
      <c r="AM366" s="109">
        <v>0.20396000000000003</v>
      </c>
      <c r="AN366" s="110">
        <v>556590</v>
      </c>
      <c r="AO366" s="110">
        <v>550000</v>
      </c>
      <c r="AP366" s="109">
        <v>1.0119818181818181</v>
      </c>
      <c r="AQ366" s="110">
        <v>195050</v>
      </c>
      <c r="AR366" s="110">
        <v>550000</v>
      </c>
      <c r="AS366" s="109">
        <v>0.35463636363636364</v>
      </c>
      <c r="AT366" s="110">
        <v>424035</v>
      </c>
      <c r="AU366" s="110">
        <v>550000</v>
      </c>
      <c r="AV366" s="109">
        <v>0.77097272727272725</v>
      </c>
      <c r="AW366" s="111">
        <v>410015</v>
      </c>
      <c r="AX366" s="111">
        <v>550000</v>
      </c>
      <c r="AY366" s="112">
        <v>0.74548181818181813</v>
      </c>
      <c r="AZ366" s="111">
        <v>348930</v>
      </c>
      <c r="BA366" s="111">
        <v>550000</v>
      </c>
      <c r="BB366" s="112">
        <f t="shared" si="109"/>
        <v>0.63441818181818177</v>
      </c>
      <c r="BC366" s="92">
        <f>VLOOKUP(C366,'[1]PM SELL-OUT JUNE 202 SUMMARY'!$D$9:$H$519,4,FALSE)</f>
        <v>132460</v>
      </c>
      <c r="BD366" s="92">
        <f>VLOOKUP(C366,'[1]PM SELL-OUT JUNE 202 SUMMARY'!$D$9:$H$519,5,FALSE)</f>
        <v>550000</v>
      </c>
      <c r="BE366" s="93">
        <f t="shared" si="123"/>
        <v>0.24083636363636363</v>
      </c>
      <c r="BF366" s="113">
        <f t="shared" si="124"/>
        <v>1182980</v>
      </c>
      <c r="BG366" s="114">
        <f t="shared" si="125"/>
        <v>394326.66666666669</v>
      </c>
      <c r="BH366" s="115">
        <f t="shared" si="126"/>
        <v>2036600</v>
      </c>
      <c r="BI366" s="110">
        <f t="shared" si="127"/>
        <v>339433.33333333331</v>
      </c>
      <c r="BJ366" s="116"/>
      <c r="BK366" s="107"/>
      <c r="BL366" s="117">
        <f t="shared" si="128"/>
        <v>0</v>
      </c>
      <c r="BM366" s="118">
        <v>550000</v>
      </c>
      <c r="BN366" s="119"/>
      <c r="BO366" s="120"/>
      <c r="BP366" s="121">
        <f t="shared" si="131"/>
        <v>0</v>
      </c>
      <c r="BQ366" s="159"/>
      <c r="BR366" s="181"/>
      <c r="BS366" s="124" t="e">
        <f t="shared" si="129"/>
        <v>#DIV/0!</v>
      </c>
      <c r="BT366" s="165">
        <f t="shared" si="130"/>
        <v>244586.66666666666</v>
      </c>
    </row>
    <row r="367" spans="1:72" s="128" customFormat="1">
      <c r="A367" s="126" t="s">
        <v>200</v>
      </c>
      <c r="B367" s="105" t="s">
        <v>334</v>
      </c>
      <c r="C367" s="106" t="s">
        <v>388</v>
      </c>
      <c r="D367" s="149"/>
      <c r="E367" s="149"/>
      <c r="F367" s="166"/>
      <c r="G367" s="110"/>
      <c r="H367" s="110"/>
      <c r="I367" s="109"/>
      <c r="J367" s="110"/>
      <c r="K367" s="110"/>
      <c r="L367" s="109"/>
      <c r="M367" s="110"/>
      <c r="N367" s="110"/>
      <c r="O367" s="109" t="e">
        <v>#DIV/0!</v>
      </c>
      <c r="P367" s="110"/>
      <c r="Q367" s="110"/>
      <c r="R367" s="109" t="e">
        <v>#DIV/0!</v>
      </c>
      <c r="S367" s="110"/>
      <c r="T367" s="110"/>
      <c r="U367" s="109" t="e">
        <v>#DIV/0!</v>
      </c>
      <c r="V367" s="110"/>
      <c r="W367" s="110"/>
      <c r="X367" s="109" t="e">
        <v>#DIV/0!</v>
      </c>
      <c r="Y367" s="110"/>
      <c r="Z367" s="110"/>
      <c r="AA367" s="109" t="e">
        <v>#DIV/0!</v>
      </c>
      <c r="AB367" s="110"/>
      <c r="AC367" s="110"/>
      <c r="AD367" s="109"/>
      <c r="AE367" s="110"/>
      <c r="AF367" s="110"/>
      <c r="AG367" s="109" t="e">
        <v>#DIV/0!</v>
      </c>
      <c r="AH367" s="110"/>
      <c r="AI367" s="110"/>
      <c r="AJ367" s="109" t="e">
        <v>#DIV/0!</v>
      </c>
      <c r="AK367" s="110"/>
      <c r="AL367" s="110"/>
      <c r="AM367" s="109" t="e">
        <v>#DIV/0!</v>
      </c>
      <c r="AN367" s="110">
        <v>0</v>
      </c>
      <c r="AO367" s="110">
        <v>0</v>
      </c>
      <c r="AP367" s="109" t="e">
        <v>#DIV/0!</v>
      </c>
      <c r="AQ367" s="110"/>
      <c r="AR367" s="110"/>
      <c r="AS367" s="109" t="e">
        <v>#DIV/0!</v>
      </c>
      <c r="AT367" s="110"/>
      <c r="AU367" s="110"/>
      <c r="AV367" s="109" t="e">
        <v>#DIV/0!</v>
      </c>
      <c r="AW367" s="111"/>
      <c r="AX367" s="111"/>
      <c r="AY367" s="112" t="e">
        <v>#DIV/0!</v>
      </c>
      <c r="AZ367" s="111"/>
      <c r="BA367" s="111"/>
      <c r="BB367" s="112"/>
      <c r="BC367" s="92" t="e">
        <f>VLOOKUP(C367,'[1]PM SELL-OUT JUNE 202 SUMMARY'!$D$9:$H$519,4,FALSE)</f>
        <v>#N/A</v>
      </c>
      <c r="BD367" s="92" t="e">
        <f>VLOOKUP(C367,'[1]PM SELL-OUT JUNE 202 SUMMARY'!$D$9:$H$519,5,FALSE)</f>
        <v>#N/A</v>
      </c>
      <c r="BE367" s="93" t="e">
        <f t="shared" si="123"/>
        <v>#N/A</v>
      </c>
      <c r="BF367" s="113">
        <f t="shared" si="124"/>
        <v>0</v>
      </c>
      <c r="BG367" s="114">
        <f t="shared" si="125"/>
        <v>0</v>
      </c>
      <c r="BH367" s="115">
        <f t="shared" si="126"/>
        <v>0</v>
      </c>
      <c r="BI367" s="110">
        <f t="shared" si="127"/>
        <v>0</v>
      </c>
      <c r="BJ367" s="148"/>
      <c r="BK367" s="149"/>
      <c r="BL367" s="117">
        <f t="shared" si="128"/>
        <v>0</v>
      </c>
      <c r="BM367" s="118"/>
      <c r="BN367" s="119"/>
      <c r="BO367" s="127"/>
      <c r="BP367" s="121">
        <f t="shared" si="131"/>
        <v>0</v>
      </c>
      <c r="BQ367" s="159"/>
      <c r="BR367" s="181"/>
      <c r="BS367" s="124" t="e">
        <f t="shared" si="129"/>
        <v>#DIV/0!</v>
      </c>
      <c r="BT367" s="165">
        <f t="shared" si="130"/>
        <v>0</v>
      </c>
    </row>
    <row r="368" spans="1:72" s="125" customFormat="1">
      <c r="A368" s="105" t="s">
        <v>115</v>
      </c>
      <c r="B368" s="105"/>
      <c r="C368" s="106" t="s">
        <v>389</v>
      </c>
      <c r="D368" s="189"/>
      <c r="E368" s="189"/>
      <c r="F368" s="190"/>
      <c r="G368" s="107">
        <v>15795</v>
      </c>
      <c r="H368" s="107">
        <v>386206</v>
      </c>
      <c r="I368" s="108">
        <v>4.0897862798610067E-2</v>
      </c>
      <c r="J368" s="107">
        <v>159945</v>
      </c>
      <c r="K368" s="107">
        <v>500000</v>
      </c>
      <c r="L368" s="108">
        <v>0.31989000000000001</v>
      </c>
      <c r="M368" s="107">
        <v>397405</v>
      </c>
      <c r="N368" s="107">
        <v>500000</v>
      </c>
      <c r="O368" s="109">
        <v>0.79481000000000002</v>
      </c>
      <c r="P368" s="110">
        <v>362600</v>
      </c>
      <c r="Q368" s="110">
        <v>500000</v>
      </c>
      <c r="R368" s="109">
        <v>0.72519999999999984</v>
      </c>
      <c r="S368" s="110">
        <v>20990</v>
      </c>
      <c r="T368" s="110">
        <v>500000</v>
      </c>
      <c r="U368" s="109">
        <v>4.1980000000000003E-2</v>
      </c>
      <c r="V368" s="110">
        <v>251130</v>
      </c>
      <c r="W368" s="110">
        <v>500000</v>
      </c>
      <c r="X368" s="109">
        <v>0.50226000000000004</v>
      </c>
      <c r="Y368" s="110">
        <v>225540</v>
      </c>
      <c r="Z368" s="110">
        <v>500000</v>
      </c>
      <c r="AA368" s="109">
        <v>0.45108000000000004</v>
      </c>
      <c r="AB368" s="110">
        <v>162265</v>
      </c>
      <c r="AC368" s="110">
        <v>500000</v>
      </c>
      <c r="AD368" s="109"/>
      <c r="AE368" s="110">
        <v>0</v>
      </c>
      <c r="AF368" s="110">
        <v>32358</v>
      </c>
      <c r="AG368" s="109">
        <v>0</v>
      </c>
      <c r="AH368" s="110">
        <v>0</v>
      </c>
      <c r="AI368" s="110">
        <v>49999</v>
      </c>
      <c r="AJ368" s="109">
        <v>0</v>
      </c>
      <c r="AK368" s="110">
        <v>134160</v>
      </c>
      <c r="AL368" s="110">
        <v>500000</v>
      </c>
      <c r="AM368" s="109">
        <v>0.26832</v>
      </c>
      <c r="AN368" s="110">
        <v>112375</v>
      </c>
      <c r="AO368" s="110">
        <v>550000</v>
      </c>
      <c r="AP368" s="109">
        <v>0.20431818181818182</v>
      </c>
      <c r="AQ368" s="110">
        <v>68475</v>
      </c>
      <c r="AR368" s="110">
        <v>550000</v>
      </c>
      <c r="AS368" s="109">
        <v>0.1245</v>
      </c>
      <c r="AT368" s="110">
        <v>230740</v>
      </c>
      <c r="AU368" s="110">
        <v>550000</v>
      </c>
      <c r="AV368" s="109">
        <v>0.41952727272727275</v>
      </c>
      <c r="AW368" s="111">
        <v>221440</v>
      </c>
      <c r="AX368" s="111">
        <v>550000</v>
      </c>
      <c r="AY368" s="112">
        <v>0.40261818181818182</v>
      </c>
      <c r="AZ368" s="111">
        <v>153355</v>
      </c>
      <c r="BA368" s="111">
        <v>550000</v>
      </c>
      <c r="BB368" s="112">
        <f t="shared" ref="BB368:BB433" si="132">AZ368/BA368</f>
        <v>0.2788272727272727</v>
      </c>
      <c r="BC368" s="92">
        <f>VLOOKUP(C368,'[1]PM SELL-OUT JUNE 202 SUMMARY'!$D$9:$H$519,4,FALSE)</f>
        <v>105165</v>
      </c>
      <c r="BD368" s="92">
        <f>VLOOKUP(C368,'[1]PM SELL-OUT JUNE 202 SUMMARY'!$D$9:$H$519,5,FALSE)</f>
        <v>550000</v>
      </c>
      <c r="BE368" s="93">
        <f t="shared" si="123"/>
        <v>0.19120909090909091</v>
      </c>
      <c r="BF368" s="113">
        <f t="shared" si="124"/>
        <v>605535</v>
      </c>
      <c r="BG368" s="114">
        <f t="shared" si="125"/>
        <v>201845</v>
      </c>
      <c r="BH368" s="115">
        <f t="shared" si="126"/>
        <v>920545</v>
      </c>
      <c r="BI368" s="110">
        <f t="shared" si="127"/>
        <v>153424.16666666666</v>
      </c>
      <c r="BJ368" s="188"/>
      <c r="BK368" s="189"/>
      <c r="BL368" s="117">
        <f t="shared" si="128"/>
        <v>299429.85309229407</v>
      </c>
      <c r="BM368" s="118">
        <v>550000</v>
      </c>
      <c r="BN368" s="119"/>
      <c r="BO368" s="120">
        <v>251130</v>
      </c>
      <c r="BP368" s="121">
        <f t="shared" si="131"/>
        <v>2.3430371314425824E-2</v>
      </c>
      <c r="BQ368" s="159"/>
      <c r="BR368" s="181"/>
      <c r="BS368" s="124" t="e">
        <f t="shared" si="129"/>
        <v>#DIV/0!</v>
      </c>
      <c r="BT368" s="165">
        <f t="shared" si="130"/>
        <v>226457.25493974017</v>
      </c>
    </row>
    <row r="369" spans="1:72" s="128" customFormat="1">
      <c r="A369" s="126"/>
      <c r="B369" s="105"/>
      <c r="C369" s="106"/>
      <c r="D369" s="110"/>
      <c r="E369" s="110"/>
      <c r="F369" s="109"/>
      <c r="G369" s="110"/>
      <c r="H369" s="110"/>
      <c r="I369" s="109"/>
      <c r="J369" s="107">
        <v>11061770</v>
      </c>
      <c r="K369" s="110"/>
      <c r="L369" s="109"/>
      <c r="M369" s="151">
        <v>23237840</v>
      </c>
      <c r="N369" s="151">
        <v>17600000</v>
      </c>
      <c r="O369" s="109"/>
      <c r="P369" s="107">
        <v>20756040</v>
      </c>
      <c r="Q369" s="107">
        <v>18700000</v>
      </c>
      <c r="R369" s="108">
        <v>1.1099486631016042</v>
      </c>
      <c r="S369" s="107">
        <v>10802345</v>
      </c>
      <c r="T369" s="107">
        <v>18999998.990000002</v>
      </c>
      <c r="U369" s="109">
        <v>0.5685445039068393</v>
      </c>
      <c r="V369" s="107">
        <v>10718140</v>
      </c>
      <c r="W369" s="107">
        <v>16441935</v>
      </c>
      <c r="X369" s="109">
        <v>0.65187826128737281</v>
      </c>
      <c r="Y369" s="107">
        <v>15262917</v>
      </c>
      <c r="Z369" s="107">
        <v>17877419</v>
      </c>
      <c r="AA369" s="109">
        <v>0.85375394513044645</v>
      </c>
      <c r="AB369" s="110"/>
      <c r="AC369" s="110"/>
      <c r="AD369" s="109"/>
      <c r="AE369" s="107">
        <v>12795030</v>
      </c>
      <c r="AF369" s="107">
        <v>18035583</v>
      </c>
      <c r="AG369" s="109">
        <v>0.70943257004777738</v>
      </c>
      <c r="AH369" s="107">
        <v>13875585</v>
      </c>
      <c r="AI369" s="107">
        <v>18116665</v>
      </c>
      <c r="AJ369" s="109">
        <v>0.76590172639390308</v>
      </c>
      <c r="AK369" s="107">
        <v>11544110</v>
      </c>
      <c r="AL369" s="107">
        <v>18514504</v>
      </c>
      <c r="AM369" s="109">
        <v>0.62351710853285613</v>
      </c>
      <c r="AN369" s="107">
        <v>10562795</v>
      </c>
      <c r="AO369" s="107">
        <v>20500000</v>
      </c>
      <c r="AP369" s="108">
        <v>0.51525829268292678</v>
      </c>
      <c r="AQ369" s="107">
        <v>10902375</v>
      </c>
      <c r="AR369" s="107">
        <v>18892856</v>
      </c>
      <c r="AS369" s="108">
        <v>0.57706336193956065</v>
      </c>
      <c r="AT369" s="110"/>
      <c r="AU369" s="110"/>
      <c r="AV369" s="109" t="e">
        <v>#DIV/0!</v>
      </c>
      <c r="AW369" s="152">
        <v>18007785</v>
      </c>
      <c r="AX369" s="152">
        <v>20668332</v>
      </c>
      <c r="AY369" s="112">
        <v>0.87127422764449491</v>
      </c>
      <c r="AZ369" s="152">
        <v>19828405</v>
      </c>
      <c r="BA369" s="152">
        <v>22435482</v>
      </c>
      <c r="BB369" s="153">
        <f t="shared" si="132"/>
        <v>0.88379670202761862</v>
      </c>
      <c r="BC369" s="92" t="e">
        <f>VLOOKUP(C369,'[1]PM SELL-OUT JUNE 202 SUMMARY'!$D$9:$H$519,4,FALSE)</f>
        <v>#N/A</v>
      </c>
      <c r="BD369" s="92" t="e">
        <f>VLOOKUP(C369,'[1]PM SELL-OUT JUNE 202 SUMMARY'!$D$9:$H$519,5,FALSE)</f>
        <v>#N/A</v>
      </c>
      <c r="BE369" s="93" t="e">
        <f t="shared" si="123"/>
        <v>#N/A</v>
      </c>
      <c r="BF369" s="107">
        <f>SUM(BF325:BF368)</f>
        <v>49740155</v>
      </c>
      <c r="BG369" s="107">
        <f>SUM(BG325:BG368)</f>
        <v>16580051.66666667</v>
      </c>
      <c r="BH369" s="107">
        <f>SUM(BH325:BH368)</f>
        <v>82749435</v>
      </c>
      <c r="BI369" s="107">
        <f>SUM(BI325:BI368)</f>
        <v>13791572.500000002</v>
      </c>
      <c r="BJ369" s="169">
        <v>9681485.4000000004</v>
      </c>
      <c r="BK369" s="155">
        <f>BJ369*132%</f>
        <v>12779560.728000002</v>
      </c>
      <c r="BL369" s="107">
        <f>SUM(BL325:BL368)</f>
        <v>12779560.728</v>
      </c>
      <c r="BM369" s="118"/>
      <c r="BN369" s="119">
        <f>SUM(BM325:BM368)</f>
        <v>22550000</v>
      </c>
      <c r="BO369" s="107">
        <f>SUM(BO325:BO368)</f>
        <v>10718140</v>
      </c>
      <c r="BP369" s="108">
        <f>SUM(BP325:BP368)</f>
        <v>1</v>
      </c>
      <c r="BQ369" s="107"/>
      <c r="BR369" s="107"/>
      <c r="BS369" s="124" t="e">
        <f t="shared" si="129"/>
        <v>#DIV/0!</v>
      </c>
      <c r="BT369" s="128">
        <v>40</v>
      </c>
    </row>
    <row r="370" spans="1:72" s="128" customFormat="1">
      <c r="A370" s="126"/>
      <c r="B370" s="105"/>
      <c r="C370" s="106"/>
      <c r="D370" s="110"/>
      <c r="E370" s="110"/>
      <c r="F370" s="109"/>
      <c r="G370" s="110"/>
      <c r="H370" s="110"/>
      <c r="I370" s="109"/>
      <c r="J370" s="110"/>
      <c r="K370" s="110"/>
      <c r="L370" s="109"/>
      <c r="M370" s="110"/>
      <c r="N370" s="110"/>
      <c r="O370" s="109"/>
      <c r="P370" s="110"/>
      <c r="Q370" s="110"/>
      <c r="R370" s="109"/>
      <c r="S370" s="110"/>
      <c r="T370" s="110"/>
      <c r="U370" s="109"/>
      <c r="V370" s="110"/>
      <c r="W370" s="110"/>
      <c r="X370" s="109"/>
      <c r="Y370" s="110"/>
      <c r="Z370" s="110"/>
      <c r="AA370" s="109"/>
      <c r="AB370" s="110"/>
      <c r="AC370" s="110"/>
      <c r="AD370" s="109"/>
      <c r="AE370" s="110"/>
      <c r="AF370" s="110"/>
      <c r="AG370" s="109"/>
      <c r="AH370" s="110"/>
      <c r="AI370" s="110"/>
      <c r="AJ370" s="109"/>
      <c r="AK370" s="110"/>
      <c r="AL370" s="110"/>
      <c r="AM370" s="109"/>
      <c r="AN370" s="110"/>
      <c r="AO370" s="110"/>
      <c r="AP370" s="109"/>
      <c r="AQ370" s="110"/>
      <c r="AR370" s="110"/>
      <c r="AS370" s="109"/>
      <c r="AT370" s="110"/>
      <c r="AU370" s="110"/>
      <c r="AV370" s="109" t="e">
        <v>#DIV/0!</v>
      </c>
      <c r="AW370" s="111"/>
      <c r="AX370" s="111"/>
      <c r="AY370" s="112"/>
      <c r="AZ370" s="111"/>
      <c r="BA370" s="111"/>
      <c r="BB370" s="112"/>
      <c r="BC370" s="92" t="e">
        <f>VLOOKUP(C370,'[1]PM SELL-OUT JUNE 202 SUMMARY'!$D$9:$H$519,4,FALSE)</f>
        <v>#N/A</v>
      </c>
      <c r="BD370" s="92" t="e">
        <f>VLOOKUP(C370,'[1]PM SELL-OUT JUNE 202 SUMMARY'!$D$9:$H$519,5,FALSE)</f>
        <v>#N/A</v>
      </c>
      <c r="BE370" s="93" t="e">
        <f t="shared" si="123"/>
        <v>#N/A</v>
      </c>
      <c r="BF370" s="113"/>
      <c r="BG370" s="114"/>
      <c r="BH370" s="115"/>
      <c r="BI370" s="107"/>
      <c r="BJ370" s="150"/>
      <c r="BK370" s="107"/>
      <c r="BL370" s="117"/>
      <c r="BM370" s="118"/>
      <c r="BN370" s="119"/>
      <c r="BO370" s="127"/>
      <c r="BP370" s="121"/>
      <c r="BQ370" s="159"/>
      <c r="BR370" s="181"/>
      <c r="BS370" s="124"/>
    </row>
    <row r="371" spans="1:72" s="128" customFormat="1">
      <c r="A371" s="126"/>
      <c r="B371" s="105"/>
      <c r="C371" s="106"/>
      <c r="D371" s="110"/>
      <c r="E371" s="110"/>
      <c r="F371" s="109"/>
      <c r="G371" s="110"/>
      <c r="H371" s="110"/>
      <c r="I371" s="109"/>
      <c r="J371" s="110"/>
      <c r="K371" s="110"/>
      <c r="L371" s="109"/>
      <c r="M371" s="110"/>
      <c r="N371" s="110"/>
      <c r="O371" s="109"/>
      <c r="P371" s="110"/>
      <c r="Q371" s="110"/>
      <c r="R371" s="109"/>
      <c r="S371" s="110"/>
      <c r="T371" s="110"/>
      <c r="U371" s="109"/>
      <c r="V371" s="110"/>
      <c r="W371" s="110"/>
      <c r="X371" s="109"/>
      <c r="Y371" s="110"/>
      <c r="Z371" s="110"/>
      <c r="AA371" s="109"/>
      <c r="AB371" s="110"/>
      <c r="AC371" s="110"/>
      <c r="AD371" s="109"/>
      <c r="AE371" s="110"/>
      <c r="AF371" s="110"/>
      <c r="AG371" s="109"/>
      <c r="AH371" s="110"/>
      <c r="AI371" s="110"/>
      <c r="AJ371" s="109"/>
      <c r="AK371" s="110"/>
      <c r="AL371" s="110"/>
      <c r="AM371" s="109"/>
      <c r="AN371" s="110"/>
      <c r="AO371" s="110"/>
      <c r="AP371" s="109"/>
      <c r="AQ371" s="110"/>
      <c r="AR371" s="110"/>
      <c r="AS371" s="109"/>
      <c r="AT371" s="110"/>
      <c r="AU371" s="110"/>
      <c r="AV371" s="109" t="e">
        <v>#DIV/0!</v>
      </c>
      <c r="AW371" s="111"/>
      <c r="AX371" s="111"/>
      <c r="AY371" s="112"/>
      <c r="AZ371" s="111"/>
      <c r="BA371" s="111"/>
      <c r="BB371" s="112"/>
      <c r="BC371" s="92" t="e">
        <f>VLOOKUP(C371,'[1]PM SELL-OUT JUNE 202 SUMMARY'!$D$9:$H$519,4,FALSE)</f>
        <v>#N/A</v>
      </c>
      <c r="BD371" s="92" t="e">
        <f>VLOOKUP(C371,'[1]PM SELL-OUT JUNE 202 SUMMARY'!$D$9:$H$519,5,FALSE)</f>
        <v>#N/A</v>
      </c>
      <c r="BE371" s="93" t="e">
        <f t="shared" si="123"/>
        <v>#N/A</v>
      </c>
      <c r="BF371" s="113"/>
      <c r="BG371" s="114"/>
      <c r="BH371" s="115"/>
      <c r="BI371" s="107"/>
      <c r="BJ371" s="115"/>
      <c r="BK371" s="110"/>
      <c r="BL371" s="117"/>
      <c r="BM371" s="118"/>
      <c r="BN371" s="119"/>
      <c r="BO371" s="127"/>
      <c r="BP371" s="121"/>
      <c r="BQ371" s="159"/>
      <c r="BR371" s="181"/>
      <c r="BS371" s="124"/>
    </row>
    <row r="372" spans="1:72" s="128" customFormat="1">
      <c r="A372" s="126" t="s">
        <v>349</v>
      </c>
      <c r="B372" s="105" t="s">
        <v>350</v>
      </c>
      <c r="C372" s="106" t="s">
        <v>390</v>
      </c>
      <c r="D372" s="110"/>
      <c r="E372" s="110"/>
      <c r="F372" s="109"/>
      <c r="G372" s="110"/>
      <c r="H372" s="110"/>
      <c r="I372" s="109"/>
      <c r="J372" s="110"/>
      <c r="K372" s="110"/>
      <c r="L372" s="109"/>
      <c r="M372" s="110"/>
      <c r="N372" s="110"/>
      <c r="O372" s="109"/>
      <c r="P372" s="110"/>
      <c r="Q372" s="110"/>
      <c r="R372" s="109"/>
      <c r="S372" s="110">
        <v>47695</v>
      </c>
      <c r="T372" s="110">
        <v>233333</v>
      </c>
      <c r="U372" s="109">
        <v>0.20440743486776408</v>
      </c>
      <c r="V372" s="110"/>
      <c r="W372" s="110"/>
      <c r="X372" s="109"/>
      <c r="Y372" s="110">
        <v>375800</v>
      </c>
      <c r="Z372" s="110">
        <v>500000</v>
      </c>
      <c r="AA372" s="109">
        <v>0.75160000000000005</v>
      </c>
      <c r="AB372" s="110">
        <v>417495</v>
      </c>
      <c r="AC372" s="110">
        <v>500000</v>
      </c>
      <c r="AD372" s="109"/>
      <c r="AE372" s="110">
        <v>214460</v>
      </c>
      <c r="AF372" s="110">
        <v>500000</v>
      </c>
      <c r="AG372" s="109">
        <v>0.42892000000000002</v>
      </c>
      <c r="AH372" s="110">
        <v>143375</v>
      </c>
      <c r="AI372" s="110">
        <v>500000</v>
      </c>
      <c r="AJ372" s="109">
        <v>0.28675</v>
      </c>
      <c r="AK372" s="110"/>
      <c r="AL372" s="110"/>
      <c r="AM372" s="109" t="e">
        <v>#DIV/0!</v>
      </c>
      <c r="AN372" s="110">
        <v>0</v>
      </c>
      <c r="AO372" s="110">
        <v>0</v>
      </c>
      <c r="AP372" s="109" t="e">
        <v>#DIV/0!</v>
      </c>
      <c r="AQ372" s="110"/>
      <c r="AR372" s="110"/>
      <c r="AS372" s="109"/>
      <c r="AT372" s="110">
        <v>161565</v>
      </c>
      <c r="AU372" s="110">
        <v>550000</v>
      </c>
      <c r="AV372" s="109">
        <v>0.29375454545454543</v>
      </c>
      <c r="AW372" s="111">
        <v>454290</v>
      </c>
      <c r="AX372" s="111">
        <v>550000</v>
      </c>
      <c r="AY372" s="112">
        <v>0.82598181818181815</v>
      </c>
      <c r="AZ372" s="111">
        <v>76480</v>
      </c>
      <c r="BA372" s="111">
        <v>550000</v>
      </c>
      <c r="BB372" s="112">
        <f t="shared" ref="BB372:BB435" si="133">AZ372/BA372</f>
        <v>0.13905454545454546</v>
      </c>
      <c r="BC372" s="92">
        <f>VLOOKUP(C372,'[1]PM SELL-OUT JUNE 202 SUMMARY'!$D$9:$H$519,4,FALSE)</f>
        <v>129265</v>
      </c>
      <c r="BD372" s="92">
        <f>VLOOKUP(C372,'[1]PM SELL-OUT JUNE 202 SUMMARY'!$D$9:$H$519,5,FALSE)</f>
        <v>550000</v>
      </c>
      <c r="BE372" s="93">
        <f t="shared" si="123"/>
        <v>0.23502727272727272</v>
      </c>
      <c r="BF372" s="113">
        <f t="shared" ref="BF372:BF378" si="134">AW372+AT372+AZ372</f>
        <v>692335</v>
      </c>
      <c r="BG372" s="114">
        <f t="shared" ref="BG372:BG378" si="135">BF372/3</f>
        <v>230778.33333333334</v>
      </c>
      <c r="BH372" s="115">
        <f t="shared" ref="BH372:BH378" si="136">SUM(AQ372+AT372+AW372+AZ372+AK372+AN372)</f>
        <v>692335</v>
      </c>
      <c r="BI372" s="110">
        <f t="shared" ref="BI372:BI378" si="137">BH372/6</f>
        <v>115389.16666666667</v>
      </c>
      <c r="BJ372" s="115"/>
      <c r="BK372" s="110"/>
      <c r="BL372" s="117">
        <f t="shared" ref="BL372:BL378" si="138">BK$379*BP372</f>
        <v>0</v>
      </c>
      <c r="BM372" s="118">
        <v>550000</v>
      </c>
      <c r="BN372" s="119"/>
      <c r="BO372" s="127"/>
      <c r="BP372" s="121">
        <f>BO372/BO$379</f>
        <v>0</v>
      </c>
      <c r="BQ372" s="159"/>
      <c r="BR372" s="181"/>
      <c r="BS372" s="124" t="e">
        <f t="shared" ref="BS372:BS379" si="139">BQ372/BR372</f>
        <v>#DIV/0!</v>
      </c>
      <c r="BT372" s="165">
        <f t="shared" ref="BT372:BT378" si="140">AVERAGE(BG372,BI372,BL372,BO372)</f>
        <v>115389.16666666667</v>
      </c>
    </row>
    <row r="373" spans="1:72" s="128" customFormat="1">
      <c r="A373" s="126" t="s">
        <v>349</v>
      </c>
      <c r="B373" s="105" t="s">
        <v>350</v>
      </c>
      <c r="C373" s="106" t="s">
        <v>391</v>
      </c>
      <c r="D373" s="110">
        <v>234360</v>
      </c>
      <c r="E373" s="110">
        <v>500000</v>
      </c>
      <c r="F373" s="109"/>
      <c r="G373" s="110">
        <v>45885</v>
      </c>
      <c r="H373" s="110">
        <v>500000</v>
      </c>
      <c r="I373" s="109">
        <v>9.1770000000000004E-2</v>
      </c>
      <c r="J373" s="110">
        <v>194000</v>
      </c>
      <c r="K373" s="110">
        <v>500000</v>
      </c>
      <c r="L373" s="109">
        <v>0.38800000000000001</v>
      </c>
      <c r="M373" s="110">
        <v>137695</v>
      </c>
      <c r="N373" s="110">
        <v>500000</v>
      </c>
      <c r="O373" s="109">
        <v>0.27539000000000002</v>
      </c>
      <c r="P373" s="110"/>
      <c r="Q373" s="110"/>
      <c r="R373" s="109" t="e">
        <v>#DIV/0!</v>
      </c>
      <c r="S373" s="110">
        <v>262940</v>
      </c>
      <c r="T373" s="110">
        <v>500000</v>
      </c>
      <c r="U373" s="109">
        <v>0.52588000000000001</v>
      </c>
      <c r="V373" s="110">
        <v>374750</v>
      </c>
      <c r="W373" s="110">
        <v>500000</v>
      </c>
      <c r="X373" s="109">
        <v>0.74950000000000006</v>
      </c>
      <c r="Y373" s="110">
        <v>258460</v>
      </c>
      <c r="Z373" s="110">
        <v>500000</v>
      </c>
      <c r="AA373" s="109">
        <v>0.51692000000000016</v>
      </c>
      <c r="AB373" s="110">
        <v>221465</v>
      </c>
      <c r="AC373" s="110">
        <v>500000</v>
      </c>
      <c r="AD373" s="109"/>
      <c r="AE373" s="110">
        <v>363955</v>
      </c>
      <c r="AF373" s="110">
        <v>500000</v>
      </c>
      <c r="AG373" s="109">
        <v>0.72790999999999995</v>
      </c>
      <c r="AH373" s="110">
        <v>336720</v>
      </c>
      <c r="AI373" s="110">
        <v>500000</v>
      </c>
      <c r="AJ373" s="109">
        <v>0.67344000000000004</v>
      </c>
      <c r="AK373" s="110">
        <v>342305</v>
      </c>
      <c r="AL373" s="110">
        <v>500000</v>
      </c>
      <c r="AM373" s="109">
        <v>0.68461000000000016</v>
      </c>
      <c r="AN373" s="110">
        <v>0</v>
      </c>
      <c r="AO373" s="110">
        <v>550000</v>
      </c>
      <c r="AP373" s="109">
        <v>0</v>
      </c>
      <c r="AQ373" s="110">
        <v>0</v>
      </c>
      <c r="AR373" s="110">
        <v>550000</v>
      </c>
      <c r="AS373" s="109">
        <v>0</v>
      </c>
      <c r="AT373" s="110">
        <v>178475</v>
      </c>
      <c r="AU373" s="110">
        <v>550000</v>
      </c>
      <c r="AV373" s="109">
        <v>0.32450000000000001</v>
      </c>
      <c r="AW373" s="111">
        <v>403525</v>
      </c>
      <c r="AX373" s="111">
        <v>550000</v>
      </c>
      <c r="AY373" s="112">
        <v>0.73368181818181821</v>
      </c>
      <c r="AZ373" s="111">
        <v>113370</v>
      </c>
      <c r="BA373" s="111">
        <v>550000</v>
      </c>
      <c r="BB373" s="112">
        <f t="shared" si="133"/>
        <v>0.20612727272727271</v>
      </c>
      <c r="BC373" s="92">
        <f>VLOOKUP(C373,'[1]PM SELL-OUT JUNE 202 SUMMARY'!$D$9:$H$519,4,FALSE)</f>
        <v>10695</v>
      </c>
      <c r="BD373" s="92">
        <f>VLOOKUP(C373,'[1]PM SELL-OUT JUNE 202 SUMMARY'!$D$9:$H$519,5,FALSE)</f>
        <v>550000</v>
      </c>
      <c r="BE373" s="93">
        <f t="shared" si="123"/>
        <v>1.9445454545454547E-2</v>
      </c>
      <c r="BF373" s="113">
        <f t="shared" si="134"/>
        <v>695370</v>
      </c>
      <c r="BG373" s="114">
        <f t="shared" si="135"/>
        <v>231790</v>
      </c>
      <c r="BH373" s="115">
        <f t="shared" si="136"/>
        <v>1037675</v>
      </c>
      <c r="BI373" s="110">
        <f t="shared" si="137"/>
        <v>172945.83333333334</v>
      </c>
      <c r="BJ373" s="115"/>
      <c r="BK373" s="110"/>
      <c r="BL373" s="117">
        <f t="shared" si="138"/>
        <v>340778.11820796429</v>
      </c>
      <c r="BM373" s="118">
        <v>550000</v>
      </c>
      <c r="BN373" s="119"/>
      <c r="BO373" s="127">
        <v>374750</v>
      </c>
      <c r="BP373" s="121">
        <f t="shared" ref="BP373:BP378" si="141">BO373/BO$379</f>
        <v>0.15757417759734593</v>
      </c>
      <c r="BQ373" s="159"/>
      <c r="BR373" s="181"/>
      <c r="BS373" s="124" t="e">
        <f t="shared" si="139"/>
        <v>#DIV/0!</v>
      </c>
      <c r="BT373" s="165">
        <f t="shared" si="140"/>
        <v>280065.9878853244</v>
      </c>
    </row>
    <row r="374" spans="1:72" s="128" customFormat="1">
      <c r="A374" s="126" t="s">
        <v>349</v>
      </c>
      <c r="B374" s="105" t="s">
        <v>350</v>
      </c>
      <c r="C374" s="106" t="s">
        <v>392</v>
      </c>
      <c r="D374" s="110">
        <v>558955</v>
      </c>
      <c r="E374" s="110">
        <v>500000</v>
      </c>
      <c r="F374" s="109"/>
      <c r="G374" s="110">
        <v>734280</v>
      </c>
      <c r="H374" s="110">
        <v>650000</v>
      </c>
      <c r="I374" s="109">
        <v>1.1296615384615385</v>
      </c>
      <c r="J374" s="110">
        <v>930855</v>
      </c>
      <c r="K374" s="110">
        <v>600000</v>
      </c>
      <c r="L374" s="109">
        <v>1.5514250000000001</v>
      </c>
      <c r="M374" s="110">
        <v>1330700</v>
      </c>
      <c r="N374" s="110">
        <v>650000</v>
      </c>
      <c r="O374" s="109">
        <v>2.0472307692307692</v>
      </c>
      <c r="P374" s="110">
        <v>1271060</v>
      </c>
      <c r="Q374" s="110">
        <v>700000</v>
      </c>
      <c r="R374" s="109">
        <v>1.8158000000000001</v>
      </c>
      <c r="S374" s="110">
        <v>873145</v>
      </c>
      <c r="T374" s="110">
        <v>750000</v>
      </c>
      <c r="U374" s="109">
        <v>1.1641933333333334</v>
      </c>
      <c r="V374" s="110">
        <v>749075</v>
      </c>
      <c r="W374" s="110">
        <v>700000</v>
      </c>
      <c r="X374" s="109">
        <v>1.0701071428571429</v>
      </c>
      <c r="Y374" s="110">
        <v>893505</v>
      </c>
      <c r="Z374" s="110">
        <v>700000</v>
      </c>
      <c r="AA374" s="109">
        <v>1.2764357142857143</v>
      </c>
      <c r="AB374" s="110">
        <v>869820</v>
      </c>
      <c r="AC374" s="110">
        <v>750000</v>
      </c>
      <c r="AD374" s="109"/>
      <c r="AE374" s="110">
        <v>1419860</v>
      </c>
      <c r="AF374" s="110">
        <v>800000</v>
      </c>
      <c r="AG374" s="109">
        <v>1.7748250000000001</v>
      </c>
      <c r="AH374" s="110">
        <v>874315</v>
      </c>
      <c r="AI374" s="110">
        <v>1000000</v>
      </c>
      <c r="AJ374" s="109">
        <v>0.87431499999999995</v>
      </c>
      <c r="AK374" s="110">
        <v>945490</v>
      </c>
      <c r="AL374" s="110">
        <v>1000000</v>
      </c>
      <c r="AM374" s="109">
        <v>0.94549000000000005</v>
      </c>
      <c r="AN374" s="110">
        <v>439225</v>
      </c>
      <c r="AO374" s="110">
        <v>950000</v>
      </c>
      <c r="AP374" s="109">
        <v>0.46234210526315789</v>
      </c>
      <c r="AQ374" s="110">
        <v>596360</v>
      </c>
      <c r="AR374" s="110">
        <v>950000</v>
      </c>
      <c r="AS374" s="109">
        <v>0.62774736842105261</v>
      </c>
      <c r="AT374" s="110">
        <v>789555</v>
      </c>
      <c r="AU374" s="110">
        <v>950000</v>
      </c>
      <c r="AV374" s="109">
        <v>0.83111052631578952</v>
      </c>
      <c r="AW374" s="111">
        <v>1355160</v>
      </c>
      <c r="AX374" s="111">
        <v>950000</v>
      </c>
      <c r="AY374" s="112">
        <v>1.4264842105263158</v>
      </c>
      <c r="AZ374" s="111">
        <v>575230</v>
      </c>
      <c r="BA374" s="111">
        <v>950000</v>
      </c>
      <c r="BB374" s="112">
        <f t="shared" si="133"/>
        <v>0.60550526315789477</v>
      </c>
      <c r="BC374" s="92">
        <f>VLOOKUP(C374,'[1]PM SELL-OUT JUNE 202 SUMMARY'!$D$9:$H$519,4,FALSE)</f>
        <v>725460</v>
      </c>
      <c r="BD374" s="92">
        <f>VLOOKUP(C374,'[1]PM SELL-OUT JUNE 202 SUMMARY'!$D$9:$H$519,5,FALSE)</f>
        <v>900000</v>
      </c>
      <c r="BE374" s="93">
        <f t="shared" si="123"/>
        <v>0.80606666666666671</v>
      </c>
      <c r="BF374" s="113">
        <f t="shared" si="134"/>
        <v>2719945</v>
      </c>
      <c r="BG374" s="114">
        <f t="shared" si="135"/>
        <v>906648.33333333337</v>
      </c>
      <c r="BH374" s="115">
        <f t="shared" si="136"/>
        <v>4701020</v>
      </c>
      <c r="BI374" s="110">
        <f t="shared" si="137"/>
        <v>783503.33333333337</v>
      </c>
      <c r="BJ374" s="115"/>
      <c r="BK374" s="110"/>
      <c r="BL374" s="117">
        <f t="shared" si="138"/>
        <v>681169.76356672682</v>
      </c>
      <c r="BM374" s="118">
        <v>800000</v>
      </c>
      <c r="BN374" s="119"/>
      <c r="BO374" s="127">
        <v>749075</v>
      </c>
      <c r="BP374" s="121">
        <f t="shared" si="141"/>
        <v>0.3149696519912793</v>
      </c>
      <c r="BQ374" s="159"/>
      <c r="BR374" s="181"/>
      <c r="BS374" s="124" t="e">
        <f t="shared" si="139"/>
        <v>#DIV/0!</v>
      </c>
      <c r="BT374" s="165">
        <f t="shared" si="140"/>
        <v>780099.10755834845</v>
      </c>
    </row>
    <row r="375" spans="1:72" s="125" customFormat="1">
      <c r="A375" s="105" t="s">
        <v>349</v>
      </c>
      <c r="B375" s="105"/>
      <c r="C375" s="106" t="s">
        <v>393</v>
      </c>
      <c r="D375" s="107">
        <v>345620</v>
      </c>
      <c r="E375" s="107">
        <v>500000</v>
      </c>
      <c r="F375" s="108"/>
      <c r="G375" s="107">
        <v>159755</v>
      </c>
      <c r="H375" s="107">
        <v>500000</v>
      </c>
      <c r="I375" s="108">
        <v>0.31951000000000002</v>
      </c>
      <c r="J375" s="107">
        <v>467925</v>
      </c>
      <c r="K375" s="107">
        <v>500000</v>
      </c>
      <c r="L375" s="108">
        <v>0.93585000000000007</v>
      </c>
      <c r="M375" s="107">
        <v>609475</v>
      </c>
      <c r="N375" s="107">
        <v>500000</v>
      </c>
      <c r="O375" s="109">
        <v>1.21895</v>
      </c>
      <c r="P375" s="110">
        <v>357925</v>
      </c>
      <c r="Q375" s="110">
        <v>500000</v>
      </c>
      <c r="R375" s="109">
        <v>0.7158500000000001</v>
      </c>
      <c r="S375" s="110">
        <v>203350</v>
      </c>
      <c r="T375" s="110">
        <v>500000</v>
      </c>
      <c r="U375" s="109">
        <v>0.40670000000000001</v>
      </c>
      <c r="V375" s="110">
        <v>794610</v>
      </c>
      <c r="W375" s="110">
        <v>500000</v>
      </c>
      <c r="X375" s="109">
        <v>1.5892200000000001</v>
      </c>
      <c r="Y375" s="110">
        <v>344655</v>
      </c>
      <c r="Z375" s="110">
        <v>500000</v>
      </c>
      <c r="AA375" s="109">
        <v>0.68931000000000009</v>
      </c>
      <c r="AB375" s="110">
        <v>149770</v>
      </c>
      <c r="AC375" s="110">
        <v>500000</v>
      </c>
      <c r="AD375" s="109"/>
      <c r="AE375" s="110">
        <v>555220</v>
      </c>
      <c r="AF375" s="110">
        <v>500000</v>
      </c>
      <c r="AG375" s="109">
        <v>1.1104400000000001</v>
      </c>
      <c r="AH375" s="110">
        <v>166780</v>
      </c>
      <c r="AI375" s="110">
        <v>500000</v>
      </c>
      <c r="AJ375" s="109">
        <v>0.33356000000000002</v>
      </c>
      <c r="AK375" s="110">
        <v>136975</v>
      </c>
      <c r="AL375" s="110">
        <v>500000</v>
      </c>
      <c r="AM375" s="109">
        <v>0.27395000000000008</v>
      </c>
      <c r="AN375" s="110">
        <v>383420</v>
      </c>
      <c r="AO375" s="110">
        <v>550000</v>
      </c>
      <c r="AP375" s="109">
        <v>0.69712727272727271</v>
      </c>
      <c r="AQ375" s="110">
        <v>577395</v>
      </c>
      <c r="AR375" s="110">
        <v>550000</v>
      </c>
      <c r="AS375" s="109">
        <v>1.0498090909090909</v>
      </c>
      <c r="AT375" s="110">
        <v>513515</v>
      </c>
      <c r="AU375" s="110">
        <v>550000</v>
      </c>
      <c r="AV375" s="109">
        <v>0.93366363636363636</v>
      </c>
      <c r="AW375" s="111">
        <v>548385</v>
      </c>
      <c r="AX375" s="111">
        <v>550000</v>
      </c>
      <c r="AY375" s="112">
        <v>0.99706363636363637</v>
      </c>
      <c r="AZ375" s="111">
        <v>406875</v>
      </c>
      <c r="BA375" s="111">
        <v>550000</v>
      </c>
      <c r="BB375" s="112">
        <f t="shared" si="133"/>
        <v>0.73977272727272725</v>
      </c>
      <c r="BC375" s="92">
        <f>VLOOKUP(C375,'[1]PM SELL-OUT JUNE 202 SUMMARY'!$D$9:$H$519,4,FALSE)</f>
        <v>402990</v>
      </c>
      <c r="BD375" s="92">
        <f>VLOOKUP(C375,'[1]PM SELL-OUT JUNE 202 SUMMARY'!$D$9:$H$519,5,FALSE)</f>
        <v>550000</v>
      </c>
      <c r="BE375" s="93">
        <f t="shared" si="123"/>
        <v>0.73270909090909087</v>
      </c>
      <c r="BF375" s="113">
        <f t="shared" si="134"/>
        <v>1468775</v>
      </c>
      <c r="BG375" s="114">
        <f t="shared" si="135"/>
        <v>489591.66666666669</v>
      </c>
      <c r="BH375" s="115">
        <f t="shared" si="136"/>
        <v>2566565</v>
      </c>
      <c r="BI375" s="110">
        <f t="shared" si="137"/>
        <v>427760.83333333331</v>
      </c>
      <c r="BJ375" s="116"/>
      <c r="BK375" s="107"/>
      <c r="BL375" s="117">
        <f t="shared" si="138"/>
        <v>722576.91930415086</v>
      </c>
      <c r="BM375" s="118">
        <v>550000</v>
      </c>
      <c r="BN375" s="119"/>
      <c r="BO375" s="120">
        <v>794610</v>
      </c>
      <c r="BP375" s="121">
        <f t="shared" si="141"/>
        <v>0.33411612344396813</v>
      </c>
      <c r="BQ375" s="159"/>
      <c r="BR375" s="181"/>
      <c r="BS375" s="124" t="e">
        <f t="shared" si="139"/>
        <v>#DIV/0!</v>
      </c>
      <c r="BT375" s="165">
        <f t="shared" si="140"/>
        <v>608634.85482603777</v>
      </c>
    </row>
    <row r="376" spans="1:72" s="125" customFormat="1">
      <c r="A376" s="105" t="s">
        <v>349</v>
      </c>
      <c r="B376" s="105"/>
      <c r="C376" s="106" t="s">
        <v>394</v>
      </c>
      <c r="D376" s="107"/>
      <c r="E376" s="107"/>
      <c r="F376" s="108"/>
      <c r="G376" s="107"/>
      <c r="H376" s="107"/>
      <c r="I376" s="108"/>
      <c r="J376" s="107"/>
      <c r="K376" s="107"/>
      <c r="L376" s="108"/>
      <c r="M376" s="107"/>
      <c r="N376" s="107"/>
      <c r="O376" s="109"/>
      <c r="P376" s="110"/>
      <c r="Q376" s="110"/>
      <c r="R376" s="109"/>
      <c r="S376" s="110">
        <v>0</v>
      </c>
      <c r="T376" s="110">
        <v>99999</v>
      </c>
      <c r="U376" s="109">
        <v>0</v>
      </c>
      <c r="V376" s="110">
        <v>84375</v>
      </c>
      <c r="W376" s="110">
        <v>500000</v>
      </c>
      <c r="X376" s="109">
        <v>0.16875000000000001</v>
      </c>
      <c r="Y376" s="110">
        <v>365325</v>
      </c>
      <c r="Z376" s="110">
        <v>500000</v>
      </c>
      <c r="AA376" s="109">
        <v>0.73065000000000002</v>
      </c>
      <c r="AB376" s="110">
        <v>371790</v>
      </c>
      <c r="AC376" s="110">
        <v>500000</v>
      </c>
      <c r="AD376" s="109"/>
      <c r="AE376" s="110">
        <v>528185</v>
      </c>
      <c r="AF376" s="110">
        <v>500000</v>
      </c>
      <c r="AG376" s="109">
        <v>1.05637</v>
      </c>
      <c r="AH376" s="110">
        <v>633690</v>
      </c>
      <c r="AI376" s="110">
        <v>500000</v>
      </c>
      <c r="AJ376" s="109">
        <v>1.26738</v>
      </c>
      <c r="AK376" s="110">
        <v>242135</v>
      </c>
      <c r="AL376" s="110">
        <v>550000</v>
      </c>
      <c r="AM376" s="109">
        <v>0.44024545454545461</v>
      </c>
      <c r="AN376" s="110">
        <v>351835</v>
      </c>
      <c r="AO376" s="110">
        <v>550000</v>
      </c>
      <c r="AP376" s="109">
        <v>0.63970000000000005</v>
      </c>
      <c r="AQ376" s="110">
        <v>115175</v>
      </c>
      <c r="AR376" s="110">
        <v>550000</v>
      </c>
      <c r="AS376" s="109">
        <v>0.20940909090909091</v>
      </c>
      <c r="AT376" s="110">
        <v>167860</v>
      </c>
      <c r="AU376" s="110">
        <v>550000</v>
      </c>
      <c r="AV376" s="109">
        <v>0.30520000000000003</v>
      </c>
      <c r="AW376" s="111">
        <v>467170</v>
      </c>
      <c r="AX376" s="111">
        <v>550000</v>
      </c>
      <c r="AY376" s="112">
        <v>0.84940000000000004</v>
      </c>
      <c r="AZ376" s="111">
        <v>726455</v>
      </c>
      <c r="BA376" s="111">
        <v>550000</v>
      </c>
      <c r="BB376" s="112">
        <f t="shared" si="133"/>
        <v>1.3208272727272727</v>
      </c>
      <c r="BC376" s="92">
        <f>VLOOKUP(C376,'[1]PM SELL-OUT JUNE 202 SUMMARY'!$D$9:$H$519,4,FALSE)</f>
        <v>200060</v>
      </c>
      <c r="BD376" s="92">
        <f>VLOOKUP(C376,'[1]PM SELL-OUT JUNE 202 SUMMARY'!$D$9:$H$519,5,FALSE)</f>
        <v>550000</v>
      </c>
      <c r="BE376" s="93">
        <f t="shared" si="123"/>
        <v>0.36374545454545454</v>
      </c>
      <c r="BF376" s="113">
        <f t="shared" si="134"/>
        <v>1361485</v>
      </c>
      <c r="BG376" s="114">
        <f t="shared" si="135"/>
        <v>453828.33333333331</v>
      </c>
      <c r="BH376" s="115">
        <f t="shared" si="136"/>
        <v>2070630</v>
      </c>
      <c r="BI376" s="110">
        <f t="shared" si="137"/>
        <v>345105</v>
      </c>
      <c r="BJ376" s="116"/>
      <c r="BK376" s="107"/>
      <c r="BL376" s="117">
        <f t="shared" si="138"/>
        <v>76726.227415068686</v>
      </c>
      <c r="BM376" s="118">
        <v>550000</v>
      </c>
      <c r="BN376" s="119"/>
      <c r="BO376" s="120">
        <v>84375</v>
      </c>
      <c r="BP376" s="121">
        <f t="shared" si="141"/>
        <v>3.5477841853972153E-2</v>
      </c>
      <c r="BQ376" s="159"/>
      <c r="BR376" s="181"/>
      <c r="BS376" s="124" t="e">
        <f t="shared" si="139"/>
        <v>#DIV/0!</v>
      </c>
      <c r="BT376" s="165">
        <f t="shared" si="140"/>
        <v>240008.64018710048</v>
      </c>
    </row>
    <row r="377" spans="1:72" s="128" customFormat="1">
      <c r="A377" s="126" t="s">
        <v>349</v>
      </c>
      <c r="B377" s="105" t="s">
        <v>350</v>
      </c>
      <c r="C377" s="162" t="s">
        <v>395</v>
      </c>
      <c r="D377" s="191">
        <v>268040</v>
      </c>
      <c r="E377" s="191">
        <v>500000</v>
      </c>
      <c r="F377" s="192"/>
      <c r="G377" s="191">
        <v>134670</v>
      </c>
      <c r="H377" s="191">
        <v>500000</v>
      </c>
      <c r="I377" s="192">
        <v>0.26934000000000002</v>
      </c>
      <c r="J377" s="191">
        <v>330935</v>
      </c>
      <c r="K377" s="191">
        <v>500000</v>
      </c>
      <c r="L377" s="192">
        <v>0.66187000000000007</v>
      </c>
      <c r="M377" s="191">
        <v>289530</v>
      </c>
      <c r="N377" s="191">
        <v>500000</v>
      </c>
      <c r="O377" s="109">
        <v>0.57906000000000002</v>
      </c>
      <c r="P377" s="110"/>
      <c r="Q377" s="110"/>
      <c r="R377" s="109" t="e">
        <v>#DIV/0!</v>
      </c>
      <c r="S377" s="110">
        <v>141970</v>
      </c>
      <c r="T377" s="110">
        <v>500000</v>
      </c>
      <c r="U377" s="109">
        <v>0.28394000000000008</v>
      </c>
      <c r="V377" s="110">
        <v>16595</v>
      </c>
      <c r="W377" s="110">
        <v>500000</v>
      </c>
      <c r="X377" s="109">
        <v>3.3189999999999997E-2</v>
      </c>
      <c r="Y377" s="110">
        <v>238655</v>
      </c>
      <c r="Z377" s="110">
        <v>500000</v>
      </c>
      <c r="AA377" s="109">
        <v>0.47731000000000001</v>
      </c>
      <c r="AB377" s="110">
        <v>191770</v>
      </c>
      <c r="AC377" s="110">
        <v>500000</v>
      </c>
      <c r="AD377" s="109"/>
      <c r="AE377" s="110">
        <v>111580</v>
      </c>
      <c r="AF377" s="110">
        <v>500000</v>
      </c>
      <c r="AG377" s="109">
        <v>0.22316000000000003</v>
      </c>
      <c r="AH377" s="110">
        <v>146270</v>
      </c>
      <c r="AI377" s="110">
        <v>500000</v>
      </c>
      <c r="AJ377" s="109">
        <v>0.29254000000000002</v>
      </c>
      <c r="AK377" s="110">
        <v>224455</v>
      </c>
      <c r="AL377" s="110">
        <v>500000</v>
      </c>
      <c r="AM377" s="109">
        <v>0.44891000000000003</v>
      </c>
      <c r="AN377" s="110">
        <v>47690</v>
      </c>
      <c r="AO377" s="110">
        <v>550000</v>
      </c>
      <c r="AP377" s="109">
        <v>8.6709090909090902E-2</v>
      </c>
      <c r="AQ377" s="110">
        <v>0</v>
      </c>
      <c r="AR377" s="110">
        <v>550000</v>
      </c>
      <c r="AS377" s="109">
        <v>0</v>
      </c>
      <c r="AT377" s="110"/>
      <c r="AU377" s="110"/>
      <c r="AV377" s="109" t="e">
        <v>#DIV/0!</v>
      </c>
      <c r="AW377" s="111">
        <v>132220</v>
      </c>
      <c r="AX377" s="111">
        <v>256666</v>
      </c>
      <c r="AY377" s="112">
        <v>0.51514419517972776</v>
      </c>
      <c r="AZ377" s="111">
        <v>564110</v>
      </c>
      <c r="BA377" s="111">
        <v>550000</v>
      </c>
      <c r="BB377" s="112">
        <f t="shared" si="133"/>
        <v>1.0256545454545454</v>
      </c>
      <c r="BC377" s="92">
        <f>VLOOKUP(C377,'[1]PM SELL-OUT JUNE 202 SUMMARY'!$D$9:$H$519,4,FALSE)</f>
        <v>376930</v>
      </c>
      <c r="BD377" s="92">
        <f>VLOOKUP(C377,'[1]PM SELL-OUT JUNE 202 SUMMARY'!$D$9:$H$519,5,FALSE)</f>
        <v>550000</v>
      </c>
      <c r="BE377" s="93">
        <f t="shared" si="123"/>
        <v>0.68532727272727267</v>
      </c>
      <c r="BF377" s="113">
        <f t="shared" si="134"/>
        <v>696330</v>
      </c>
      <c r="BG377" s="114">
        <f t="shared" si="135"/>
        <v>232110</v>
      </c>
      <c r="BH377" s="115">
        <f t="shared" si="136"/>
        <v>968475</v>
      </c>
      <c r="BI377" s="110">
        <f t="shared" si="137"/>
        <v>161412.5</v>
      </c>
      <c r="BJ377" s="148"/>
      <c r="BK377" s="149"/>
      <c r="BL377" s="117">
        <f t="shared" si="138"/>
        <v>15090.628076480769</v>
      </c>
      <c r="BM377" s="118">
        <v>550000</v>
      </c>
      <c r="BN377" s="119"/>
      <c r="BO377" s="127">
        <v>16595</v>
      </c>
      <c r="BP377" s="121">
        <f t="shared" si="141"/>
        <v>6.9778344956049525E-3</v>
      </c>
      <c r="BQ377" s="159"/>
      <c r="BR377" s="181"/>
      <c r="BS377" s="124" t="e">
        <f t="shared" si="139"/>
        <v>#DIV/0!</v>
      </c>
      <c r="BT377" s="165">
        <f t="shared" si="140"/>
        <v>106302.03201912019</v>
      </c>
    </row>
    <row r="378" spans="1:72" s="128" customFormat="1">
      <c r="A378" s="126" t="s">
        <v>200</v>
      </c>
      <c r="B378" s="105" t="s">
        <v>334</v>
      </c>
      <c r="C378" s="106" t="s">
        <v>396</v>
      </c>
      <c r="D378" s="110">
        <v>355155</v>
      </c>
      <c r="E378" s="110">
        <v>500000</v>
      </c>
      <c r="F378" s="109"/>
      <c r="G378" s="110">
        <v>116075</v>
      </c>
      <c r="H378" s="110">
        <v>600000</v>
      </c>
      <c r="I378" s="109">
        <v>0.19345833333333334</v>
      </c>
      <c r="J378" s="110">
        <v>229733</v>
      </c>
      <c r="K378" s="110">
        <v>600000</v>
      </c>
      <c r="L378" s="109">
        <v>0.38288833333333333</v>
      </c>
      <c r="M378" s="110">
        <v>1040200</v>
      </c>
      <c r="N378" s="110">
        <v>500000</v>
      </c>
      <c r="O378" s="109">
        <v>2.0804</v>
      </c>
      <c r="P378" s="110">
        <v>901610</v>
      </c>
      <c r="Q378" s="110">
        <v>700000</v>
      </c>
      <c r="R378" s="109">
        <v>1.2880142857142858</v>
      </c>
      <c r="S378" s="110">
        <v>372645</v>
      </c>
      <c r="T378" s="110">
        <v>600000</v>
      </c>
      <c r="U378" s="109">
        <v>0.62107500000000004</v>
      </c>
      <c r="V378" s="110">
        <v>358840</v>
      </c>
      <c r="W378" s="110">
        <v>500000</v>
      </c>
      <c r="X378" s="109">
        <v>0.7176800000000001</v>
      </c>
      <c r="Y378" s="110">
        <v>410105</v>
      </c>
      <c r="Z378" s="110">
        <v>500000</v>
      </c>
      <c r="AA378" s="109">
        <v>0.82021000000000011</v>
      </c>
      <c r="AB378" s="110">
        <v>1013830</v>
      </c>
      <c r="AC378" s="110">
        <v>500000</v>
      </c>
      <c r="AD378" s="109"/>
      <c r="AE378" s="110">
        <v>489715</v>
      </c>
      <c r="AF378" s="110">
        <v>600000</v>
      </c>
      <c r="AG378" s="109">
        <v>0.81619166666666665</v>
      </c>
      <c r="AH378" s="110">
        <v>310450</v>
      </c>
      <c r="AI378" s="110">
        <v>600000</v>
      </c>
      <c r="AJ378" s="109">
        <v>0.51741666666666664</v>
      </c>
      <c r="AK378" s="110">
        <v>723765</v>
      </c>
      <c r="AL378" s="110">
        <v>600000</v>
      </c>
      <c r="AM378" s="109">
        <v>1.206275</v>
      </c>
      <c r="AN378" s="110">
        <v>606530</v>
      </c>
      <c r="AO378" s="110">
        <v>600000</v>
      </c>
      <c r="AP378" s="109">
        <v>1.0108833333333334</v>
      </c>
      <c r="AQ378" s="110">
        <v>290955</v>
      </c>
      <c r="AR378" s="110">
        <v>600000</v>
      </c>
      <c r="AS378" s="109">
        <v>0.48492499999999999</v>
      </c>
      <c r="AT378" s="110">
        <v>259245</v>
      </c>
      <c r="AU378" s="110">
        <v>600000</v>
      </c>
      <c r="AV378" s="109">
        <v>0.43207499999999999</v>
      </c>
      <c r="AW378" s="111">
        <v>553815</v>
      </c>
      <c r="AX378" s="111">
        <v>600000</v>
      </c>
      <c r="AY378" s="112">
        <v>0.92302499999999998</v>
      </c>
      <c r="AZ378" s="111">
        <v>634015</v>
      </c>
      <c r="BA378" s="111">
        <v>600000</v>
      </c>
      <c r="BB378" s="112">
        <f t="shared" si="133"/>
        <v>1.0566916666666666</v>
      </c>
      <c r="BC378" s="92">
        <f>VLOOKUP(C378,'[1]PM SELL-OUT JUNE 202 SUMMARY'!$D$9:$H$519,4,FALSE)</f>
        <v>339340</v>
      </c>
      <c r="BD378" s="92">
        <f>VLOOKUP(C378,'[1]PM SELL-OUT JUNE 202 SUMMARY'!$D$9:$H$519,5,FALSE)</f>
        <v>550000</v>
      </c>
      <c r="BE378" s="93">
        <f t="shared" si="123"/>
        <v>0.61698181818181819</v>
      </c>
      <c r="BF378" s="113">
        <f t="shared" si="134"/>
        <v>1447075</v>
      </c>
      <c r="BG378" s="114">
        <f t="shared" si="135"/>
        <v>482358.33333333331</v>
      </c>
      <c r="BH378" s="115">
        <f t="shared" si="136"/>
        <v>3068325</v>
      </c>
      <c r="BI378" s="110">
        <f t="shared" si="137"/>
        <v>511387.5</v>
      </c>
      <c r="BJ378" s="115"/>
      <c r="BK378" s="110"/>
      <c r="BL378" s="117">
        <f t="shared" si="138"/>
        <v>326310.39342960884</v>
      </c>
      <c r="BM378" s="118">
        <v>550000</v>
      </c>
      <c r="BN378" s="119"/>
      <c r="BO378" s="127">
        <v>358840</v>
      </c>
      <c r="BP378" s="121">
        <f t="shared" si="141"/>
        <v>0.15088437061782953</v>
      </c>
      <c r="BQ378" s="159"/>
      <c r="BR378" s="181"/>
      <c r="BS378" s="124" t="e">
        <f t="shared" si="139"/>
        <v>#DIV/0!</v>
      </c>
      <c r="BT378" s="165">
        <f t="shared" si="140"/>
        <v>419724.05669073551</v>
      </c>
    </row>
    <row r="379" spans="1:72" s="128" customFormat="1">
      <c r="A379" s="126"/>
      <c r="B379" s="105"/>
      <c r="C379" s="106"/>
      <c r="D379" s="110"/>
      <c r="E379" s="110"/>
      <c r="F379" s="109"/>
      <c r="G379" s="110"/>
      <c r="H379" s="110"/>
      <c r="I379" s="109"/>
      <c r="J379" s="107">
        <v>2153448</v>
      </c>
      <c r="K379" s="110"/>
      <c r="L379" s="109"/>
      <c r="M379" s="151">
        <v>3407600</v>
      </c>
      <c r="N379" s="151">
        <v>2650000</v>
      </c>
      <c r="O379" s="109"/>
      <c r="P379" s="107">
        <v>2530595</v>
      </c>
      <c r="Q379" s="107">
        <v>1900000</v>
      </c>
      <c r="R379" s="108">
        <v>1.3318921052631578</v>
      </c>
      <c r="S379" s="107">
        <v>1901745</v>
      </c>
      <c r="T379" s="107">
        <v>3183332</v>
      </c>
      <c r="U379" s="109">
        <v>0.59740705650557335</v>
      </c>
      <c r="V379" s="107">
        <v>2378245</v>
      </c>
      <c r="W379" s="107">
        <v>3200000</v>
      </c>
      <c r="X379" s="108">
        <v>0.74320156250000002</v>
      </c>
      <c r="Y379" s="107">
        <v>2886505</v>
      </c>
      <c r="Z379" s="107">
        <v>3700000</v>
      </c>
      <c r="AA379" s="109">
        <v>0.78013648648648648</v>
      </c>
      <c r="AB379" s="107">
        <v>3235940</v>
      </c>
      <c r="AC379" s="107">
        <v>3750000</v>
      </c>
      <c r="AD379" s="109"/>
      <c r="AE379" s="107">
        <v>3682975</v>
      </c>
      <c r="AF379" s="107">
        <v>3900000</v>
      </c>
      <c r="AG379" s="109">
        <v>0.94435256410256407</v>
      </c>
      <c r="AH379" s="107">
        <v>2611600</v>
      </c>
      <c r="AI379" s="107">
        <v>4100000</v>
      </c>
      <c r="AJ379" s="109">
        <v>0.63697560975609768</v>
      </c>
      <c r="AK379" s="107">
        <v>2615125</v>
      </c>
      <c r="AL379" s="107">
        <v>3650000</v>
      </c>
      <c r="AM379" s="109">
        <v>0.71647260273972602</v>
      </c>
      <c r="AN379" s="107">
        <v>1828700</v>
      </c>
      <c r="AO379" s="107">
        <v>3750000</v>
      </c>
      <c r="AP379" s="109">
        <v>0.48765333333333333</v>
      </c>
      <c r="AQ379" s="151">
        <v>1579885</v>
      </c>
      <c r="AR379" s="151">
        <v>3750000</v>
      </c>
      <c r="AS379" s="180">
        <v>0.42130266666666666</v>
      </c>
      <c r="AT379" s="110"/>
      <c r="AU379" s="110"/>
      <c r="AV379" s="109"/>
      <c r="AW379" s="152">
        <v>3914565</v>
      </c>
      <c r="AX379" s="152">
        <v>4006666</v>
      </c>
      <c r="AY379" s="112">
        <v>0.97701305773927749</v>
      </c>
      <c r="AZ379" s="152">
        <v>3096535</v>
      </c>
      <c r="BA379" s="152">
        <v>4300000</v>
      </c>
      <c r="BB379" s="153">
        <f t="shared" si="133"/>
        <v>0.72012441860465115</v>
      </c>
      <c r="BC379" s="92" t="e">
        <f>VLOOKUP(C379,'[1]PM SELL-OUT JUNE 202 SUMMARY'!$D$9:$H$519,4,FALSE)</f>
        <v>#N/A</v>
      </c>
      <c r="BD379" s="92" t="e">
        <f>VLOOKUP(C379,'[1]PM SELL-OUT JUNE 202 SUMMARY'!$D$9:$H$519,5,FALSE)</f>
        <v>#N/A</v>
      </c>
      <c r="BE379" s="93" t="e">
        <f t="shared" si="123"/>
        <v>#N/A</v>
      </c>
      <c r="BF379" s="151">
        <f>SUM(BF373:BF378)</f>
        <v>8388980</v>
      </c>
      <c r="BG379" s="151">
        <f>SUM(BG373:BG378)</f>
        <v>2796326.666666667</v>
      </c>
      <c r="BH379" s="107">
        <f>SUM(BH372:BH378)</f>
        <v>15105025</v>
      </c>
      <c r="BI379" s="107">
        <f>SUM(BI372:BI378)</f>
        <v>2517504.166666667</v>
      </c>
      <c r="BJ379" s="169">
        <f>SUM('[2]2025 TARGET W GROUP'!$J$64+'[2]2025 TARGET W GROUP'!$J$63)</f>
        <v>1663578.5</v>
      </c>
      <c r="BK379" s="155">
        <f>BJ379*130%</f>
        <v>2162652.0500000003</v>
      </c>
      <c r="BL379" s="107">
        <f>SUM(BL372:BL378)</f>
        <v>2162652.0500000003</v>
      </c>
      <c r="BM379" s="118"/>
      <c r="BN379" s="119">
        <f>SUM(BM372:BM378)</f>
        <v>4100000</v>
      </c>
      <c r="BO379" s="107">
        <f>SUM(BO372:BO378)</f>
        <v>2378245</v>
      </c>
      <c r="BP379" s="108">
        <f>SUM(BP372:BP378)</f>
        <v>1</v>
      </c>
      <c r="BQ379" s="107"/>
      <c r="BR379" s="107"/>
      <c r="BS379" s="124" t="e">
        <f t="shared" si="139"/>
        <v>#DIV/0!</v>
      </c>
      <c r="BT379" s="128">
        <v>7</v>
      </c>
    </row>
    <row r="380" spans="1:72" s="128" customFormat="1">
      <c r="A380" s="126"/>
      <c r="B380" s="105"/>
      <c r="C380" s="106"/>
      <c r="D380" s="110"/>
      <c r="E380" s="110"/>
      <c r="F380" s="109"/>
      <c r="G380" s="110"/>
      <c r="H380" s="110"/>
      <c r="I380" s="109"/>
      <c r="J380" s="110"/>
      <c r="K380" s="110"/>
      <c r="L380" s="109"/>
      <c r="M380" s="110"/>
      <c r="N380" s="110"/>
      <c r="O380" s="109"/>
      <c r="P380" s="110"/>
      <c r="Q380" s="110"/>
      <c r="R380" s="109"/>
      <c r="S380" s="110"/>
      <c r="T380" s="110"/>
      <c r="U380" s="109"/>
      <c r="V380" s="110"/>
      <c r="W380" s="110"/>
      <c r="X380" s="109"/>
      <c r="Y380" s="110"/>
      <c r="Z380" s="110"/>
      <c r="AA380" s="109"/>
      <c r="AB380" s="110"/>
      <c r="AC380" s="110"/>
      <c r="AD380" s="109"/>
      <c r="AE380" s="110"/>
      <c r="AF380" s="110"/>
      <c r="AG380" s="109"/>
      <c r="AH380" s="110"/>
      <c r="AI380" s="110"/>
      <c r="AJ380" s="109"/>
      <c r="AK380" s="110"/>
      <c r="AL380" s="110"/>
      <c r="AM380" s="109"/>
      <c r="AN380" s="110"/>
      <c r="AO380" s="110"/>
      <c r="AP380" s="109"/>
      <c r="AQ380" s="110"/>
      <c r="AR380" s="110"/>
      <c r="AS380" s="109"/>
      <c r="AT380" s="110"/>
      <c r="AU380" s="110"/>
      <c r="AV380" s="109"/>
      <c r="AW380" s="111"/>
      <c r="AX380" s="111"/>
      <c r="AY380" s="112" t="e">
        <v>#DIV/0!</v>
      </c>
      <c r="AZ380" s="111"/>
      <c r="BA380" s="111"/>
      <c r="BB380" s="112"/>
      <c r="BC380" s="92" t="e">
        <f>VLOOKUP(C380,'[1]PM SELL-OUT JUNE 202 SUMMARY'!$D$9:$H$519,4,FALSE)</f>
        <v>#N/A</v>
      </c>
      <c r="BD380" s="92" t="e">
        <f>VLOOKUP(C380,'[1]PM SELL-OUT JUNE 202 SUMMARY'!$D$9:$H$519,5,FALSE)</f>
        <v>#N/A</v>
      </c>
      <c r="BE380" s="93" t="e">
        <f t="shared" si="123"/>
        <v>#N/A</v>
      </c>
      <c r="BF380" s="113"/>
      <c r="BG380" s="114"/>
      <c r="BH380" s="115"/>
      <c r="BI380" s="107"/>
      <c r="BJ380" s="115"/>
      <c r="BK380" s="110"/>
      <c r="BL380" s="117"/>
      <c r="BM380" s="118"/>
      <c r="BN380" s="119"/>
      <c r="BO380" s="127"/>
      <c r="BP380" s="121"/>
      <c r="BQ380" s="159"/>
      <c r="BR380" s="181"/>
      <c r="BS380" s="124"/>
    </row>
    <row r="381" spans="1:72" s="128" customFormat="1">
      <c r="A381" s="126"/>
      <c r="B381" s="105"/>
      <c r="C381" s="106"/>
      <c r="D381" s="110"/>
      <c r="E381" s="110"/>
      <c r="F381" s="109"/>
      <c r="G381" s="110"/>
      <c r="H381" s="110"/>
      <c r="I381" s="109"/>
      <c r="J381" s="110"/>
      <c r="K381" s="110"/>
      <c r="L381" s="109"/>
      <c r="M381" s="110"/>
      <c r="N381" s="110"/>
      <c r="O381" s="109"/>
      <c r="P381" s="110"/>
      <c r="Q381" s="110"/>
      <c r="R381" s="109"/>
      <c r="S381" s="110"/>
      <c r="T381" s="110"/>
      <c r="U381" s="109"/>
      <c r="V381" s="110"/>
      <c r="W381" s="110"/>
      <c r="X381" s="109"/>
      <c r="Y381" s="110"/>
      <c r="Z381" s="110"/>
      <c r="AA381" s="109"/>
      <c r="AB381" s="110"/>
      <c r="AC381" s="110"/>
      <c r="AD381" s="109"/>
      <c r="AE381" s="110"/>
      <c r="AF381" s="110"/>
      <c r="AG381" s="109"/>
      <c r="AH381" s="110"/>
      <c r="AI381" s="110"/>
      <c r="AJ381" s="109"/>
      <c r="AK381" s="110"/>
      <c r="AL381" s="110"/>
      <c r="AM381" s="109"/>
      <c r="AN381" s="110"/>
      <c r="AO381" s="110"/>
      <c r="AP381" s="109"/>
      <c r="AQ381" s="110"/>
      <c r="AR381" s="110"/>
      <c r="AS381" s="109"/>
      <c r="AT381" s="110"/>
      <c r="AU381" s="110"/>
      <c r="AV381" s="109"/>
      <c r="AW381" s="111"/>
      <c r="AX381" s="111"/>
      <c r="AY381" s="112" t="e">
        <v>#DIV/0!</v>
      </c>
      <c r="AZ381" s="111"/>
      <c r="BA381" s="111"/>
      <c r="BB381" s="112"/>
      <c r="BC381" s="92" t="e">
        <f>VLOOKUP(C381,'[1]PM SELL-OUT JUNE 202 SUMMARY'!$D$9:$H$519,4,FALSE)</f>
        <v>#N/A</v>
      </c>
      <c r="BD381" s="92" t="e">
        <f>VLOOKUP(C381,'[1]PM SELL-OUT JUNE 202 SUMMARY'!$D$9:$H$519,5,FALSE)</f>
        <v>#N/A</v>
      </c>
      <c r="BE381" s="93" t="e">
        <f t="shared" si="123"/>
        <v>#N/A</v>
      </c>
      <c r="BF381" s="113"/>
      <c r="BG381" s="114"/>
      <c r="BH381" s="115"/>
      <c r="BI381" s="107"/>
      <c r="BJ381" s="115"/>
      <c r="BK381" s="110"/>
      <c r="BL381" s="117"/>
      <c r="BM381" s="118"/>
      <c r="BN381" s="119"/>
      <c r="BO381" s="127"/>
      <c r="BP381" s="121"/>
      <c r="BQ381" s="159"/>
      <c r="BR381" s="181"/>
      <c r="BS381" s="124"/>
    </row>
    <row r="382" spans="1:72" s="128" customFormat="1">
      <c r="A382" s="126" t="s">
        <v>200</v>
      </c>
      <c r="B382" s="105" t="s">
        <v>334</v>
      </c>
      <c r="C382" s="106" t="s">
        <v>397</v>
      </c>
      <c r="D382" s="110">
        <v>391920</v>
      </c>
      <c r="E382" s="110">
        <v>550000</v>
      </c>
      <c r="F382" s="109"/>
      <c r="G382" s="110">
        <v>420315</v>
      </c>
      <c r="H382" s="110">
        <v>550000</v>
      </c>
      <c r="I382" s="109">
        <v>0.76420909090909095</v>
      </c>
      <c r="J382" s="110">
        <v>610970</v>
      </c>
      <c r="K382" s="110">
        <v>550000</v>
      </c>
      <c r="L382" s="109">
        <v>1.1108545454545455</v>
      </c>
      <c r="M382" s="110">
        <v>1090265</v>
      </c>
      <c r="N382" s="110">
        <v>550000</v>
      </c>
      <c r="O382" s="109">
        <v>1.9823</v>
      </c>
      <c r="P382" s="110">
        <v>1062915</v>
      </c>
      <c r="Q382" s="110">
        <v>700000</v>
      </c>
      <c r="R382" s="109">
        <v>1.5184500000000001</v>
      </c>
      <c r="S382" s="110">
        <v>443210</v>
      </c>
      <c r="T382" s="110">
        <v>700000</v>
      </c>
      <c r="U382" s="109">
        <v>0.63315714285714297</v>
      </c>
      <c r="V382" s="110">
        <v>217960</v>
      </c>
      <c r="W382" s="110">
        <v>700000</v>
      </c>
      <c r="X382" s="109">
        <v>0.31137142857142858</v>
      </c>
      <c r="Y382" s="110">
        <v>1055940</v>
      </c>
      <c r="Z382" s="110">
        <v>600000</v>
      </c>
      <c r="AA382" s="109">
        <v>1.7599</v>
      </c>
      <c r="AB382" s="110">
        <v>590380</v>
      </c>
      <c r="AC382" s="110">
        <v>700000</v>
      </c>
      <c r="AD382" s="109"/>
      <c r="AE382" s="110">
        <v>577985</v>
      </c>
      <c r="AF382" s="110">
        <v>650000</v>
      </c>
      <c r="AG382" s="109">
        <v>0.88920769230769225</v>
      </c>
      <c r="AH382" s="110">
        <v>0</v>
      </c>
      <c r="AI382" s="110">
        <v>650000</v>
      </c>
      <c r="AJ382" s="109">
        <v>0</v>
      </c>
      <c r="AK382" s="110"/>
      <c r="AL382" s="110"/>
      <c r="AM382" s="109" t="e">
        <v>#DIV/0!</v>
      </c>
      <c r="AN382" s="110">
        <v>0</v>
      </c>
      <c r="AO382" s="110">
        <v>0</v>
      </c>
      <c r="AP382" s="109" t="e">
        <v>#DIV/0!</v>
      </c>
      <c r="AQ382" s="110"/>
      <c r="AR382" s="110"/>
      <c r="AS382" s="109" t="e">
        <v>#DIV/0!</v>
      </c>
      <c r="AT382" s="110">
        <v>393515</v>
      </c>
      <c r="AU382" s="110">
        <v>319354</v>
      </c>
      <c r="AV382" s="109">
        <v>1.2322219230070706</v>
      </c>
      <c r="AW382" s="111">
        <v>549385</v>
      </c>
      <c r="AX382" s="111">
        <v>600000</v>
      </c>
      <c r="AY382" s="112">
        <v>0.91564166666666669</v>
      </c>
      <c r="AZ382" s="111">
        <v>711355</v>
      </c>
      <c r="BA382" s="111">
        <v>600000</v>
      </c>
      <c r="BB382" s="112">
        <f t="shared" si="133"/>
        <v>1.1855916666666666</v>
      </c>
      <c r="BC382" s="92">
        <f>VLOOKUP(C382,'[1]PM SELL-OUT JUNE 202 SUMMARY'!$D$9:$H$519,4,FALSE)</f>
        <v>442980</v>
      </c>
      <c r="BD382" s="92">
        <f>VLOOKUP(C382,'[1]PM SELL-OUT JUNE 202 SUMMARY'!$D$9:$H$519,5,FALSE)</f>
        <v>600000</v>
      </c>
      <c r="BE382" s="93">
        <f t="shared" si="123"/>
        <v>0.73829999999999996</v>
      </c>
      <c r="BF382" s="113">
        <f t="shared" ref="BF382:BF446" si="142">AW382+AT382+AZ382</f>
        <v>1654255</v>
      </c>
      <c r="BG382" s="114">
        <f t="shared" ref="BG382:BG446" si="143">BF382/3</f>
        <v>551418.33333333337</v>
      </c>
      <c r="BH382" s="115">
        <f t="shared" ref="BH382:BH446" si="144">SUM(AQ382+AT382+AW382+AZ382+AK382+AN382)</f>
        <v>1654255</v>
      </c>
      <c r="BI382" s="110">
        <f t="shared" ref="BI382:BI446" si="145">BH382/6</f>
        <v>275709.16666666669</v>
      </c>
      <c r="BJ382" s="115"/>
      <c r="BK382" s="110"/>
      <c r="BL382" s="117">
        <f t="shared" ref="BL382:BL395" si="146">BK$464*BP382</f>
        <v>157152.24893092684</v>
      </c>
      <c r="BM382" s="118">
        <v>600000</v>
      </c>
      <c r="BN382" s="119"/>
      <c r="BO382" s="127">
        <v>217960</v>
      </c>
      <c r="BP382" s="121">
        <f t="shared" ref="BP382:BP395" si="147">BO382/BO$464</f>
        <v>2.9235016618060121E-3</v>
      </c>
      <c r="BQ382" s="159"/>
      <c r="BR382" s="181"/>
      <c r="BS382" s="124" t="e">
        <f t="shared" ref="BS382:BS395" si="148">BQ382/BR382</f>
        <v>#DIV/0!</v>
      </c>
      <c r="BT382" s="165">
        <f t="shared" ref="BT382:BT445" si="149">AVERAGE(BG382,BI382,BL382,BO382)</f>
        <v>300559.93723273173</v>
      </c>
    </row>
    <row r="383" spans="1:72" s="128" customFormat="1">
      <c r="A383" s="105" t="s">
        <v>36</v>
      </c>
      <c r="B383" s="105" t="s">
        <v>37</v>
      </c>
      <c r="C383" s="106" t="s">
        <v>398</v>
      </c>
      <c r="D383" s="107">
        <v>648200</v>
      </c>
      <c r="E383" s="107">
        <v>600000</v>
      </c>
      <c r="F383" s="108"/>
      <c r="G383" s="107">
        <v>701660</v>
      </c>
      <c r="H383" s="107">
        <v>600000</v>
      </c>
      <c r="I383" s="108">
        <v>1.1694333333333333</v>
      </c>
      <c r="J383" s="107">
        <v>681660</v>
      </c>
      <c r="K383" s="107">
        <v>600000</v>
      </c>
      <c r="L383" s="108">
        <v>1.1361000000000001</v>
      </c>
      <c r="M383" s="107">
        <v>2027030</v>
      </c>
      <c r="N383" s="107">
        <v>600000</v>
      </c>
      <c r="O383" s="109">
        <v>3.3783833333333333</v>
      </c>
      <c r="P383" s="110"/>
      <c r="Q383" s="110"/>
      <c r="R383" s="109" t="e">
        <v>#DIV/0!</v>
      </c>
      <c r="S383" s="110">
        <v>1317265</v>
      </c>
      <c r="T383" s="110">
        <v>900000</v>
      </c>
      <c r="U383" s="109">
        <v>1.4636277777777777</v>
      </c>
      <c r="V383" s="110">
        <v>103580</v>
      </c>
      <c r="W383" s="110">
        <v>96774</v>
      </c>
      <c r="X383" s="109">
        <v>1.0703288073242814</v>
      </c>
      <c r="Y383" s="110">
        <v>570180</v>
      </c>
      <c r="Z383" s="110">
        <v>500000</v>
      </c>
      <c r="AA383" s="109">
        <v>1.14036</v>
      </c>
      <c r="AB383" s="110">
        <v>799080</v>
      </c>
      <c r="AC383" s="110">
        <v>500000</v>
      </c>
      <c r="AD383" s="109"/>
      <c r="AE383" s="110">
        <v>713190</v>
      </c>
      <c r="AF383" s="110">
        <v>500000</v>
      </c>
      <c r="AG383" s="109">
        <v>1.42638</v>
      </c>
      <c r="AH383" s="110">
        <v>1752645</v>
      </c>
      <c r="AI383" s="110">
        <v>600000</v>
      </c>
      <c r="AJ383" s="109">
        <v>2.9210750000000001</v>
      </c>
      <c r="AK383" s="110">
        <v>1218425</v>
      </c>
      <c r="AL383" s="110">
        <v>850000</v>
      </c>
      <c r="AM383" s="109">
        <v>1.4334411764705883</v>
      </c>
      <c r="AN383" s="110">
        <v>923830</v>
      </c>
      <c r="AO383" s="110">
        <v>850000</v>
      </c>
      <c r="AP383" s="109">
        <v>1.0868588235294117</v>
      </c>
      <c r="AQ383" s="110">
        <v>1405510</v>
      </c>
      <c r="AR383" s="110">
        <v>900000</v>
      </c>
      <c r="AS383" s="109">
        <v>1.5616777777777777</v>
      </c>
      <c r="AT383" s="110">
        <v>1142265</v>
      </c>
      <c r="AU383" s="110">
        <v>1000000</v>
      </c>
      <c r="AV383" s="109">
        <v>1.1422650000000001</v>
      </c>
      <c r="AW383" s="111">
        <v>2044340</v>
      </c>
      <c r="AX383" s="111">
        <v>1250000</v>
      </c>
      <c r="AY383" s="112">
        <v>1.635472</v>
      </c>
      <c r="AZ383" s="111">
        <v>1327270</v>
      </c>
      <c r="BA383" s="111">
        <v>1250000</v>
      </c>
      <c r="BB383" s="112">
        <f t="shared" si="133"/>
        <v>1.0618160000000001</v>
      </c>
      <c r="BC383" s="92">
        <f>VLOOKUP(C383,'[1]PM SELL-OUT JUNE 202 SUMMARY'!$D$9:$H$519,4,FALSE)</f>
        <v>1380985</v>
      </c>
      <c r="BD383" s="92">
        <f>VLOOKUP(C383,'[1]PM SELL-OUT JUNE 202 SUMMARY'!$D$9:$H$519,5,FALSE)</f>
        <v>1250000</v>
      </c>
      <c r="BE383" s="93">
        <f t="shared" si="123"/>
        <v>1.1047880000000001</v>
      </c>
      <c r="BF383" s="113">
        <f t="shared" si="142"/>
        <v>4513875</v>
      </c>
      <c r="BG383" s="114">
        <f t="shared" si="143"/>
        <v>1504625</v>
      </c>
      <c r="BH383" s="115">
        <f t="shared" si="144"/>
        <v>8061640</v>
      </c>
      <c r="BI383" s="110">
        <f t="shared" si="145"/>
        <v>1343606.6666666667</v>
      </c>
      <c r="BJ383" s="116"/>
      <c r="BK383" s="107"/>
      <c r="BL383" s="117">
        <f t="shared" si="146"/>
        <v>74682.647936618654</v>
      </c>
      <c r="BM383" s="118">
        <v>1150000</v>
      </c>
      <c r="BN383" s="119"/>
      <c r="BO383" s="120">
        <v>103580</v>
      </c>
      <c r="BP383" s="121">
        <f t="shared" si="147"/>
        <v>1.3893205272979756E-3</v>
      </c>
      <c r="BQ383" s="159"/>
      <c r="BR383" s="181"/>
      <c r="BS383" s="124" t="e">
        <f t="shared" si="148"/>
        <v>#DIV/0!</v>
      </c>
      <c r="BT383" s="165">
        <f t="shared" si="149"/>
        <v>756623.57865082147</v>
      </c>
    </row>
    <row r="384" spans="1:72" s="125" customFormat="1">
      <c r="A384" s="105" t="s">
        <v>109</v>
      </c>
      <c r="B384" s="105" t="s">
        <v>208</v>
      </c>
      <c r="C384" s="106" t="s">
        <v>399</v>
      </c>
      <c r="D384" s="107">
        <v>644900</v>
      </c>
      <c r="E384" s="107">
        <v>500000</v>
      </c>
      <c r="F384" s="108"/>
      <c r="G384" s="107">
        <v>175060</v>
      </c>
      <c r="H384" s="107">
        <v>500000</v>
      </c>
      <c r="I384" s="108">
        <v>0.35012000000000004</v>
      </c>
      <c r="J384" s="107">
        <v>520005</v>
      </c>
      <c r="K384" s="107">
        <v>500000</v>
      </c>
      <c r="L384" s="108">
        <v>1.0400100000000001</v>
      </c>
      <c r="M384" s="107">
        <v>1608600</v>
      </c>
      <c r="N384" s="107">
        <v>500000</v>
      </c>
      <c r="O384" s="109">
        <v>3.2172000000000001</v>
      </c>
      <c r="P384" s="110">
        <v>612865</v>
      </c>
      <c r="Q384" s="110">
        <v>800000</v>
      </c>
      <c r="R384" s="109">
        <v>0.76608125000000005</v>
      </c>
      <c r="S384" s="110">
        <v>402015</v>
      </c>
      <c r="T384" s="110">
        <v>700000</v>
      </c>
      <c r="U384" s="109">
        <v>0.5743071428571429</v>
      </c>
      <c r="V384" s="110">
        <v>369355</v>
      </c>
      <c r="W384" s="110">
        <v>700000</v>
      </c>
      <c r="X384" s="109">
        <v>0.52765000000000006</v>
      </c>
      <c r="Y384" s="110">
        <v>358545</v>
      </c>
      <c r="Z384" s="110">
        <v>650000</v>
      </c>
      <c r="AA384" s="109">
        <v>0.55160769230769247</v>
      </c>
      <c r="AB384" s="110">
        <v>145475</v>
      </c>
      <c r="AC384" s="110">
        <v>600000</v>
      </c>
      <c r="AD384" s="109"/>
      <c r="AE384" s="110">
        <v>265555</v>
      </c>
      <c r="AF384" s="110">
        <v>500000</v>
      </c>
      <c r="AG384" s="109">
        <v>0.53111000000000008</v>
      </c>
      <c r="AH384" s="110">
        <v>410730</v>
      </c>
      <c r="AI384" s="110">
        <v>500000</v>
      </c>
      <c r="AJ384" s="109">
        <v>0.82145999999999986</v>
      </c>
      <c r="AK384" s="110">
        <v>673375</v>
      </c>
      <c r="AL384" s="110">
        <v>500000</v>
      </c>
      <c r="AM384" s="109">
        <v>1.3467499999999999</v>
      </c>
      <c r="AN384" s="110">
        <v>541805</v>
      </c>
      <c r="AO384" s="110">
        <v>550000</v>
      </c>
      <c r="AP384" s="109">
        <v>0.98509999999999998</v>
      </c>
      <c r="AQ384" s="110">
        <v>230855</v>
      </c>
      <c r="AR384" s="110">
        <v>550000</v>
      </c>
      <c r="AS384" s="109">
        <v>0.41973636363636363</v>
      </c>
      <c r="AT384" s="110">
        <v>659280</v>
      </c>
      <c r="AU384" s="110">
        <v>550000</v>
      </c>
      <c r="AV384" s="109">
        <v>1.198690909090909</v>
      </c>
      <c r="AW384" s="111">
        <v>894735</v>
      </c>
      <c r="AX384" s="111">
        <v>600000</v>
      </c>
      <c r="AY384" s="112">
        <v>1.491225</v>
      </c>
      <c r="AZ384" s="111">
        <v>689860</v>
      </c>
      <c r="BA384" s="111">
        <v>600000</v>
      </c>
      <c r="BB384" s="112">
        <f t="shared" si="133"/>
        <v>1.1497666666666666</v>
      </c>
      <c r="BC384" s="92">
        <f>VLOOKUP(C384,'[1]PM SELL-OUT JUNE 202 SUMMARY'!$D$9:$H$519,4,FALSE)</f>
        <v>373000</v>
      </c>
      <c r="BD384" s="92">
        <f>VLOOKUP(C384,'[1]PM SELL-OUT JUNE 202 SUMMARY'!$D$9:$H$519,5,FALSE)</f>
        <v>600000</v>
      </c>
      <c r="BE384" s="93">
        <f t="shared" si="123"/>
        <v>0.6216666666666667</v>
      </c>
      <c r="BF384" s="113">
        <f t="shared" si="142"/>
        <v>2243875</v>
      </c>
      <c r="BG384" s="114">
        <f t="shared" si="143"/>
        <v>747958.33333333337</v>
      </c>
      <c r="BH384" s="115">
        <f t="shared" si="144"/>
        <v>3689910</v>
      </c>
      <c r="BI384" s="110">
        <f t="shared" si="145"/>
        <v>614985</v>
      </c>
      <c r="BJ384" s="188"/>
      <c r="BK384" s="189"/>
      <c r="BL384" s="117">
        <f t="shared" si="146"/>
        <v>266310.18950212182</v>
      </c>
      <c r="BM384" s="118">
        <v>600000</v>
      </c>
      <c r="BN384" s="119"/>
      <c r="BO384" s="120">
        <v>369355</v>
      </c>
      <c r="BP384" s="121">
        <f t="shared" si="147"/>
        <v>4.9541657014881609E-3</v>
      </c>
      <c r="BQ384" s="159"/>
      <c r="BR384" s="181"/>
      <c r="BS384" s="124" t="e">
        <f t="shared" si="148"/>
        <v>#DIV/0!</v>
      </c>
      <c r="BT384" s="165">
        <f t="shared" si="149"/>
        <v>499652.13070886384</v>
      </c>
    </row>
    <row r="385" spans="1:72" s="128" customFormat="1">
      <c r="A385" s="126" t="s">
        <v>91</v>
      </c>
      <c r="B385" s="105" t="s">
        <v>191</v>
      </c>
      <c r="C385" s="106" t="s">
        <v>400</v>
      </c>
      <c r="D385" s="149">
        <v>1886225</v>
      </c>
      <c r="E385" s="149">
        <v>2700000</v>
      </c>
      <c r="F385" s="166"/>
      <c r="G385" s="110">
        <v>1533195</v>
      </c>
      <c r="H385" s="110">
        <v>2500000</v>
      </c>
      <c r="I385" s="109">
        <v>0.61327799999999999</v>
      </c>
      <c r="J385" s="110">
        <v>1936830</v>
      </c>
      <c r="K385" s="110">
        <v>2500000</v>
      </c>
      <c r="L385" s="109">
        <v>0.77473200000000009</v>
      </c>
      <c r="M385" s="110">
        <v>4717730</v>
      </c>
      <c r="N385" s="110">
        <v>2500000</v>
      </c>
      <c r="O385" s="109">
        <v>1.887092</v>
      </c>
      <c r="P385" s="110">
        <v>5253740</v>
      </c>
      <c r="Q385" s="110">
        <v>2250000</v>
      </c>
      <c r="R385" s="109">
        <v>2.3349955555555555</v>
      </c>
      <c r="S385" s="110">
        <v>2064260</v>
      </c>
      <c r="T385" s="110">
        <v>2000000</v>
      </c>
      <c r="U385" s="109">
        <v>1.03213</v>
      </c>
      <c r="V385" s="110">
        <v>2194060</v>
      </c>
      <c r="W385" s="110">
        <v>2000000</v>
      </c>
      <c r="X385" s="109">
        <v>1.0970299999999999</v>
      </c>
      <c r="Y385" s="110">
        <v>3617595</v>
      </c>
      <c r="Z385" s="110">
        <v>2000000</v>
      </c>
      <c r="AA385" s="109">
        <v>1.8087975000000001</v>
      </c>
      <c r="AB385" s="110">
        <v>2502860</v>
      </c>
      <c r="AC385" s="110">
        <v>2500000</v>
      </c>
      <c r="AD385" s="109"/>
      <c r="AE385" s="110">
        <v>4587735</v>
      </c>
      <c r="AF385" s="110">
        <v>2500000</v>
      </c>
      <c r="AG385" s="109">
        <v>1.835094</v>
      </c>
      <c r="AH385" s="110">
        <v>2433760</v>
      </c>
      <c r="AI385" s="110">
        <v>2700000</v>
      </c>
      <c r="AJ385" s="109">
        <v>0.90139259259259275</v>
      </c>
      <c r="AK385" s="110">
        <v>2310370</v>
      </c>
      <c r="AL385" s="110">
        <v>3300000</v>
      </c>
      <c r="AM385" s="109">
        <v>0.7001121212121213</v>
      </c>
      <c r="AN385" s="110">
        <v>1924340</v>
      </c>
      <c r="AO385" s="110">
        <v>2900000</v>
      </c>
      <c r="AP385" s="109">
        <v>0.66356551724137935</v>
      </c>
      <c r="AQ385" s="110">
        <v>1961115</v>
      </c>
      <c r="AR385" s="110">
        <v>2800000</v>
      </c>
      <c r="AS385" s="109">
        <v>0.70039821428571425</v>
      </c>
      <c r="AT385" s="110">
        <v>2891220</v>
      </c>
      <c r="AU385" s="110">
        <v>2800000</v>
      </c>
      <c r="AV385" s="109">
        <v>1.0325785714285713</v>
      </c>
      <c r="AW385" s="111">
        <v>3593670</v>
      </c>
      <c r="AX385" s="111">
        <v>2750000</v>
      </c>
      <c r="AY385" s="112">
        <v>1.3067890909090909</v>
      </c>
      <c r="AZ385" s="111">
        <v>4756820</v>
      </c>
      <c r="BA385" s="111">
        <v>2750000</v>
      </c>
      <c r="BB385" s="112">
        <f t="shared" si="133"/>
        <v>1.7297527272727273</v>
      </c>
      <c r="BC385" s="92">
        <f>VLOOKUP(C385,'[1]PM SELL-OUT JUNE 202 SUMMARY'!$D$9:$H$519,4,FALSE)</f>
        <v>3675520</v>
      </c>
      <c r="BD385" s="92">
        <f>VLOOKUP(C385,'[1]PM SELL-OUT JUNE 202 SUMMARY'!$D$9:$H$519,5,FALSE)</f>
        <v>2750000</v>
      </c>
      <c r="BE385" s="93">
        <f t="shared" si="123"/>
        <v>1.3365527272727273</v>
      </c>
      <c r="BF385" s="113">
        <f t="shared" si="142"/>
        <v>11241710</v>
      </c>
      <c r="BG385" s="114">
        <f t="shared" si="143"/>
        <v>3747236.6666666665</v>
      </c>
      <c r="BH385" s="115">
        <f t="shared" si="144"/>
        <v>17437535</v>
      </c>
      <c r="BI385" s="110">
        <f t="shared" si="145"/>
        <v>2906255.8333333335</v>
      </c>
      <c r="BJ385" s="115"/>
      <c r="BK385" s="110"/>
      <c r="BL385" s="117">
        <f t="shared" si="146"/>
        <v>1581948.3542365083</v>
      </c>
      <c r="BM385" s="118">
        <v>2800000</v>
      </c>
      <c r="BN385" s="119"/>
      <c r="BO385" s="127">
        <v>2194060</v>
      </c>
      <c r="BP385" s="121">
        <f t="shared" si="147"/>
        <v>2.942896887549137E-2</v>
      </c>
      <c r="BQ385" s="159"/>
      <c r="BR385" s="181"/>
      <c r="BS385" s="124" t="e">
        <f t="shared" si="148"/>
        <v>#DIV/0!</v>
      </c>
      <c r="BT385" s="165">
        <f t="shared" si="149"/>
        <v>2607375.2135591269</v>
      </c>
    </row>
    <row r="386" spans="1:72" s="125" customFormat="1">
      <c r="A386" s="105" t="s">
        <v>91</v>
      </c>
      <c r="B386" s="105" t="s">
        <v>191</v>
      </c>
      <c r="C386" s="106" t="s">
        <v>401</v>
      </c>
      <c r="D386" s="107">
        <v>1709440</v>
      </c>
      <c r="E386" s="107">
        <v>800000</v>
      </c>
      <c r="F386" s="108"/>
      <c r="G386" s="107">
        <v>1836755</v>
      </c>
      <c r="H386" s="107">
        <v>1500000</v>
      </c>
      <c r="I386" s="108">
        <v>1.2245033333333333</v>
      </c>
      <c r="J386" s="107">
        <v>2514435</v>
      </c>
      <c r="K386" s="107">
        <v>1600000</v>
      </c>
      <c r="L386" s="108">
        <v>1.5715218750000002</v>
      </c>
      <c r="M386" s="107">
        <v>4926060</v>
      </c>
      <c r="N386" s="107">
        <v>1600000</v>
      </c>
      <c r="O386" s="109">
        <v>3.0787874999999998</v>
      </c>
      <c r="P386" s="110">
        <v>4331850</v>
      </c>
      <c r="Q386" s="110">
        <v>1850000</v>
      </c>
      <c r="R386" s="109">
        <v>2.3415405405405405</v>
      </c>
      <c r="S386" s="110">
        <v>2250775</v>
      </c>
      <c r="T386" s="110">
        <v>1950000</v>
      </c>
      <c r="U386" s="109">
        <v>1.1542435897435896</v>
      </c>
      <c r="V386" s="110">
        <v>1971315</v>
      </c>
      <c r="W386" s="110">
        <v>1950000</v>
      </c>
      <c r="X386" s="109">
        <v>1.0109307692307692</v>
      </c>
      <c r="Y386" s="110">
        <v>3123730</v>
      </c>
      <c r="Z386" s="110">
        <v>1950000</v>
      </c>
      <c r="AA386" s="109">
        <v>1.6019128205128206</v>
      </c>
      <c r="AB386" s="110">
        <v>1158285</v>
      </c>
      <c r="AC386" s="110">
        <v>2100000</v>
      </c>
      <c r="AD386" s="109"/>
      <c r="AE386" s="110">
        <v>1984000</v>
      </c>
      <c r="AF386" s="110">
        <v>2000000</v>
      </c>
      <c r="AG386" s="109">
        <v>0.99200000000000021</v>
      </c>
      <c r="AH386" s="110">
        <v>2318065</v>
      </c>
      <c r="AI386" s="110">
        <v>2000000</v>
      </c>
      <c r="AJ386" s="109">
        <v>1.1590324999999999</v>
      </c>
      <c r="AK386" s="110">
        <v>2948400</v>
      </c>
      <c r="AL386" s="110">
        <v>2100000</v>
      </c>
      <c r="AM386" s="109">
        <v>1.4039999999999999</v>
      </c>
      <c r="AN386" s="110">
        <v>8260165</v>
      </c>
      <c r="AO386" s="110">
        <v>2000000</v>
      </c>
      <c r="AP386" s="109">
        <v>4.1300825000000003</v>
      </c>
      <c r="AQ386" s="110">
        <v>3093235</v>
      </c>
      <c r="AR386" s="110">
        <v>2100000</v>
      </c>
      <c r="AS386" s="109">
        <v>1.4729690476190476</v>
      </c>
      <c r="AT386" s="110">
        <v>3007280</v>
      </c>
      <c r="AU386" s="110">
        <v>2250000</v>
      </c>
      <c r="AV386" s="109">
        <v>1.3365688888888889</v>
      </c>
      <c r="AW386" s="111">
        <v>3210660</v>
      </c>
      <c r="AX386" s="111">
        <v>2600000</v>
      </c>
      <c r="AY386" s="112">
        <v>1.2348692307692308</v>
      </c>
      <c r="AZ386" s="111">
        <v>3277920</v>
      </c>
      <c r="BA386" s="111">
        <v>2600000</v>
      </c>
      <c r="BB386" s="112">
        <f t="shared" si="133"/>
        <v>1.2607384615384616</v>
      </c>
      <c r="BC386" s="92">
        <f>VLOOKUP(C386,'[1]PM SELL-OUT JUNE 202 SUMMARY'!$D$9:$H$519,4,FALSE)</f>
        <v>3630900</v>
      </c>
      <c r="BD386" s="92">
        <f>VLOOKUP(C386,'[1]PM SELL-OUT JUNE 202 SUMMARY'!$D$9:$H$519,5,FALSE)</f>
        <v>2500000</v>
      </c>
      <c r="BE386" s="93">
        <f t="shared" si="123"/>
        <v>1.4523600000000001</v>
      </c>
      <c r="BF386" s="113">
        <f t="shared" si="142"/>
        <v>9495860</v>
      </c>
      <c r="BG386" s="114">
        <f t="shared" si="143"/>
        <v>3165286.6666666665</v>
      </c>
      <c r="BH386" s="115">
        <f t="shared" si="144"/>
        <v>23797660</v>
      </c>
      <c r="BI386" s="110">
        <f t="shared" si="145"/>
        <v>3966276.6666666665</v>
      </c>
      <c r="BJ386" s="116"/>
      <c r="BK386" s="107"/>
      <c r="BL386" s="117">
        <f t="shared" si="146"/>
        <v>1421346.0524925217</v>
      </c>
      <c r="BM386" s="118">
        <v>2600000</v>
      </c>
      <c r="BN386" s="119"/>
      <c r="BO386" s="120">
        <v>1971315</v>
      </c>
      <c r="BP386" s="121">
        <f t="shared" si="147"/>
        <v>2.6441285916879789E-2</v>
      </c>
      <c r="BQ386" s="159"/>
      <c r="BR386" s="181"/>
      <c r="BS386" s="124" t="e">
        <f t="shared" si="148"/>
        <v>#DIV/0!</v>
      </c>
      <c r="BT386" s="165">
        <f t="shared" si="149"/>
        <v>2631056.0964564634</v>
      </c>
    </row>
    <row r="387" spans="1:72" s="125" customFormat="1">
      <c r="A387" s="105"/>
      <c r="B387" s="105"/>
      <c r="C387" s="106" t="s">
        <v>402</v>
      </c>
      <c r="D387" s="107"/>
      <c r="E387" s="107"/>
      <c r="F387" s="108"/>
      <c r="G387" s="107"/>
      <c r="H387" s="107"/>
      <c r="I387" s="108"/>
      <c r="J387" s="107"/>
      <c r="K387" s="107"/>
      <c r="L387" s="108"/>
      <c r="M387" s="107"/>
      <c r="N387" s="107"/>
      <c r="O387" s="109"/>
      <c r="P387" s="110"/>
      <c r="Q387" s="110"/>
      <c r="R387" s="109"/>
      <c r="S387" s="110"/>
      <c r="T387" s="110"/>
      <c r="U387" s="109"/>
      <c r="V387" s="110"/>
      <c r="W387" s="110"/>
      <c r="X387" s="109"/>
      <c r="Y387" s="110"/>
      <c r="Z387" s="110"/>
      <c r="AA387" s="109"/>
      <c r="AB387" s="110"/>
      <c r="AC387" s="110"/>
      <c r="AD387" s="109"/>
      <c r="AE387" s="110"/>
      <c r="AF387" s="110"/>
      <c r="AG387" s="109"/>
      <c r="AH387" s="110"/>
      <c r="AI387" s="110"/>
      <c r="AJ387" s="109"/>
      <c r="AK387" s="110"/>
      <c r="AL387" s="110"/>
      <c r="AM387" s="109"/>
      <c r="AN387" s="110"/>
      <c r="AO387" s="110"/>
      <c r="AP387" s="109"/>
      <c r="AQ387" s="110"/>
      <c r="AR387" s="110"/>
      <c r="AS387" s="109"/>
      <c r="AT387" s="110"/>
      <c r="AU387" s="110"/>
      <c r="AV387" s="109"/>
      <c r="AW387" s="111"/>
      <c r="AX387" s="111"/>
      <c r="AY387" s="112"/>
      <c r="AZ387" s="111">
        <v>488593</v>
      </c>
      <c r="BA387" s="111">
        <v>479032</v>
      </c>
      <c r="BB387" s="112">
        <f t="shared" si="133"/>
        <v>1.0199590006513135</v>
      </c>
      <c r="BC387" s="92">
        <f>VLOOKUP(C387,'[1]PM SELL-OUT JUNE 202 SUMMARY'!$D$9:$H$519,4,FALSE)</f>
        <v>578385</v>
      </c>
      <c r="BD387" s="92">
        <f>VLOOKUP(C387,'[1]PM SELL-OUT JUNE 202 SUMMARY'!$D$9:$H$519,5,FALSE)</f>
        <v>550000</v>
      </c>
      <c r="BE387" s="93">
        <f t="shared" si="123"/>
        <v>1.0516090909090909</v>
      </c>
      <c r="BF387" s="113"/>
      <c r="BG387" s="114"/>
      <c r="BH387" s="115"/>
      <c r="BI387" s="110"/>
      <c r="BJ387" s="116"/>
      <c r="BK387" s="107"/>
      <c r="BL387" s="117"/>
      <c r="BM387" s="118">
        <v>550000</v>
      </c>
      <c r="BN387" s="119"/>
      <c r="BO387" s="120"/>
      <c r="BP387" s="121"/>
      <c r="BQ387" s="159"/>
      <c r="BR387" s="181"/>
      <c r="BS387" s="124"/>
      <c r="BT387" s="165" t="e">
        <f t="shared" si="149"/>
        <v>#DIV/0!</v>
      </c>
    </row>
    <row r="388" spans="1:72" s="125" customFormat="1">
      <c r="A388" s="105" t="s">
        <v>200</v>
      </c>
      <c r="B388" s="105" t="s">
        <v>334</v>
      </c>
      <c r="C388" s="106" t="s">
        <v>403</v>
      </c>
      <c r="D388" s="107">
        <v>1038300</v>
      </c>
      <c r="E388" s="107">
        <v>1800000</v>
      </c>
      <c r="F388" s="108"/>
      <c r="G388" s="107">
        <v>1482830</v>
      </c>
      <c r="H388" s="107">
        <v>1700000</v>
      </c>
      <c r="I388" s="108">
        <v>0.87225294117647068</v>
      </c>
      <c r="J388" s="107">
        <v>1903085</v>
      </c>
      <c r="K388" s="107">
        <v>1500000</v>
      </c>
      <c r="L388" s="108">
        <v>1.2687233333333334</v>
      </c>
      <c r="M388" s="107">
        <v>2352075</v>
      </c>
      <c r="N388" s="107">
        <v>1500000</v>
      </c>
      <c r="O388" s="109">
        <v>1.5680499999999999</v>
      </c>
      <c r="P388" s="110">
        <v>1904260</v>
      </c>
      <c r="Q388" s="110">
        <v>1500000</v>
      </c>
      <c r="R388" s="109">
        <v>1.2695066666666666</v>
      </c>
      <c r="S388" s="110">
        <v>806510</v>
      </c>
      <c r="T388" s="110">
        <v>1500000</v>
      </c>
      <c r="U388" s="109">
        <v>0.53767333333333334</v>
      </c>
      <c r="V388" s="110">
        <v>1227060</v>
      </c>
      <c r="W388" s="110">
        <v>1500000</v>
      </c>
      <c r="X388" s="109">
        <v>0.8180400000000001</v>
      </c>
      <c r="Y388" s="110">
        <v>2008595</v>
      </c>
      <c r="Z388" s="110">
        <v>1400000</v>
      </c>
      <c r="AA388" s="109">
        <v>1.4347107142857143</v>
      </c>
      <c r="AB388" s="110">
        <v>1386855</v>
      </c>
      <c r="AC388" s="110">
        <v>1550000</v>
      </c>
      <c r="AD388" s="109"/>
      <c r="AE388" s="110">
        <v>1565680</v>
      </c>
      <c r="AF388" s="110">
        <v>1450000</v>
      </c>
      <c r="AG388" s="109">
        <v>1.0797793103448277</v>
      </c>
      <c r="AH388" s="110">
        <v>1413950</v>
      </c>
      <c r="AI388" s="110">
        <v>1500000</v>
      </c>
      <c r="AJ388" s="109">
        <v>0.94263333333333321</v>
      </c>
      <c r="AK388" s="110">
        <v>1948855</v>
      </c>
      <c r="AL388" s="110">
        <v>1500000</v>
      </c>
      <c r="AM388" s="109">
        <v>1.2992366666666666</v>
      </c>
      <c r="AN388" s="110">
        <v>1327930</v>
      </c>
      <c r="AO388" s="110">
        <v>1500000</v>
      </c>
      <c r="AP388" s="109">
        <v>0.88528666666666667</v>
      </c>
      <c r="AQ388" s="110">
        <v>1673500</v>
      </c>
      <c r="AR388" s="110">
        <v>1500000</v>
      </c>
      <c r="AS388" s="109">
        <v>1.1156666666666666</v>
      </c>
      <c r="AT388" s="110">
        <v>1362765</v>
      </c>
      <c r="AU388" s="110">
        <v>1600000</v>
      </c>
      <c r="AV388" s="109">
        <v>0.85172812499999995</v>
      </c>
      <c r="AW388" s="111">
        <v>1490580</v>
      </c>
      <c r="AX388" s="111">
        <v>1750000</v>
      </c>
      <c r="AY388" s="112">
        <v>0.85175999999999996</v>
      </c>
      <c r="AZ388" s="111">
        <v>1461885</v>
      </c>
      <c r="BA388" s="111">
        <v>1750000</v>
      </c>
      <c r="BB388" s="112">
        <f t="shared" si="133"/>
        <v>0.83536285714285718</v>
      </c>
      <c r="BC388" s="92">
        <f>VLOOKUP(C388,'[1]PM SELL-OUT JUNE 202 SUMMARY'!$D$9:$H$519,4,FALSE)</f>
        <v>2169775</v>
      </c>
      <c r="BD388" s="92">
        <f>VLOOKUP(C388,'[1]PM SELL-OUT JUNE 202 SUMMARY'!$D$9:$H$519,5,FALSE)</f>
        <v>1650000</v>
      </c>
      <c r="BE388" s="93">
        <f t="shared" si="123"/>
        <v>1.3150151515151516</v>
      </c>
      <c r="BF388" s="113">
        <f t="shared" si="142"/>
        <v>4315230</v>
      </c>
      <c r="BG388" s="114">
        <f t="shared" si="143"/>
        <v>1438410</v>
      </c>
      <c r="BH388" s="115">
        <f t="shared" si="144"/>
        <v>9265515</v>
      </c>
      <c r="BI388" s="110">
        <f t="shared" si="145"/>
        <v>1544252.5</v>
      </c>
      <c r="BJ388" s="116"/>
      <c r="BK388" s="107"/>
      <c r="BL388" s="117">
        <f t="shared" si="146"/>
        <v>884727.64990449196</v>
      </c>
      <c r="BM388" s="118">
        <v>1650000</v>
      </c>
      <c r="BN388" s="119"/>
      <c r="BO388" s="120">
        <v>1227060</v>
      </c>
      <c r="BP388" s="121">
        <f t="shared" si="147"/>
        <v>1.6458579322516449E-2</v>
      </c>
      <c r="BQ388" s="159"/>
      <c r="BR388" s="181"/>
      <c r="BS388" s="124" t="e">
        <f t="shared" si="148"/>
        <v>#DIV/0!</v>
      </c>
      <c r="BT388" s="165">
        <f t="shared" si="149"/>
        <v>1273612.5374761228</v>
      </c>
    </row>
    <row r="389" spans="1:72" s="125" customFormat="1">
      <c r="A389" s="126" t="s">
        <v>36</v>
      </c>
      <c r="B389" s="105" t="s">
        <v>37</v>
      </c>
      <c r="C389" s="106" t="s">
        <v>404</v>
      </c>
      <c r="D389" s="110">
        <v>1086810</v>
      </c>
      <c r="E389" s="110">
        <v>850000</v>
      </c>
      <c r="F389" s="109"/>
      <c r="G389" s="110">
        <v>1360670</v>
      </c>
      <c r="H389" s="110">
        <v>1000000</v>
      </c>
      <c r="I389" s="109">
        <v>1.36067</v>
      </c>
      <c r="J389" s="110">
        <v>1328735</v>
      </c>
      <c r="K389" s="110">
        <v>1050000</v>
      </c>
      <c r="L389" s="109">
        <v>1.2654619047619047</v>
      </c>
      <c r="M389" s="110">
        <v>3358000</v>
      </c>
      <c r="N389" s="110">
        <v>1050000</v>
      </c>
      <c r="O389" s="109">
        <v>3.1980952380952381</v>
      </c>
      <c r="P389" s="110">
        <v>2560745</v>
      </c>
      <c r="Q389" s="110">
        <v>1300000</v>
      </c>
      <c r="R389" s="109">
        <v>1.9698038461538458</v>
      </c>
      <c r="S389" s="110">
        <v>1304290</v>
      </c>
      <c r="T389" s="110">
        <v>1300000</v>
      </c>
      <c r="U389" s="109">
        <v>1.0033000000000001</v>
      </c>
      <c r="V389" s="110">
        <v>2143135</v>
      </c>
      <c r="W389" s="110">
        <v>1300000</v>
      </c>
      <c r="X389" s="109">
        <v>1.6485653846153847</v>
      </c>
      <c r="Y389" s="110">
        <v>1792525</v>
      </c>
      <c r="Z389" s="110">
        <v>1300000</v>
      </c>
      <c r="AA389" s="109">
        <v>1.3788653846153847</v>
      </c>
      <c r="AB389" s="110">
        <v>2054650</v>
      </c>
      <c r="AC389" s="110">
        <v>1450000</v>
      </c>
      <c r="AD389" s="109"/>
      <c r="AE389" s="110">
        <v>1171325</v>
      </c>
      <c r="AF389" s="110">
        <v>1450000</v>
      </c>
      <c r="AG389" s="109">
        <v>0.80781034482758629</v>
      </c>
      <c r="AH389" s="110">
        <v>1169795</v>
      </c>
      <c r="AI389" s="110">
        <v>1550000</v>
      </c>
      <c r="AJ389" s="109">
        <v>0.75470645161290306</v>
      </c>
      <c r="AK389" s="110">
        <v>1277170</v>
      </c>
      <c r="AL389" s="110">
        <v>1600000</v>
      </c>
      <c r="AM389" s="109">
        <v>0.79823124999999995</v>
      </c>
      <c r="AN389" s="110">
        <v>899365</v>
      </c>
      <c r="AO389" s="110">
        <v>1400000</v>
      </c>
      <c r="AP389" s="109">
        <v>0.64240357142857141</v>
      </c>
      <c r="AQ389" s="110">
        <v>0</v>
      </c>
      <c r="AR389" s="110">
        <v>0</v>
      </c>
      <c r="AS389" s="109" t="e">
        <v>#DIV/0!</v>
      </c>
      <c r="AT389" s="110"/>
      <c r="AU389" s="110"/>
      <c r="AV389" s="109" t="e">
        <v>#DIV/0!</v>
      </c>
      <c r="AW389" s="111">
        <v>2906750</v>
      </c>
      <c r="AX389" s="111">
        <v>513333</v>
      </c>
      <c r="AY389" s="112">
        <v>5.6625036769504398</v>
      </c>
      <c r="AZ389" s="111">
        <v>3076045</v>
      </c>
      <c r="BA389" s="111">
        <v>750000</v>
      </c>
      <c r="BB389" s="112">
        <f t="shared" si="133"/>
        <v>4.1013933333333332</v>
      </c>
      <c r="BC389" s="92">
        <f>VLOOKUP(C389,'[1]PM SELL-OUT JUNE 202 SUMMARY'!$D$9:$H$519,4,FALSE)</f>
        <v>1332760</v>
      </c>
      <c r="BD389" s="92">
        <f>VLOOKUP(C389,'[1]PM SELL-OUT JUNE 202 SUMMARY'!$D$9:$H$519,5,FALSE)</f>
        <v>950000</v>
      </c>
      <c r="BE389" s="93">
        <f t="shared" ref="BE389:BE452" si="150">BC389/BD389</f>
        <v>1.4029052631578947</v>
      </c>
      <c r="BF389" s="113">
        <f t="shared" si="142"/>
        <v>5982795</v>
      </c>
      <c r="BG389" s="114">
        <f t="shared" si="143"/>
        <v>1994265</v>
      </c>
      <c r="BH389" s="115">
        <f t="shared" si="144"/>
        <v>8159330</v>
      </c>
      <c r="BI389" s="110">
        <f t="shared" si="145"/>
        <v>1359888.3333333333</v>
      </c>
      <c r="BJ389" s="115"/>
      <c r="BK389" s="110"/>
      <c r="BL389" s="117">
        <f t="shared" si="146"/>
        <v>1545230.707526986</v>
      </c>
      <c r="BM389" s="118">
        <v>1050000</v>
      </c>
      <c r="BN389" s="119"/>
      <c r="BO389" s="127">
        <v>2143135</v>
      </c>
      <c r="BP389" s="121">
        <f t="shared" si="147"/>
        <v>2.8745910873438373E-2</v>
      </c>
      <c r="BQ389" s="159"/>
      <c r="BR389" s="181"/>
      <c r="BS389" s="124" t="e">
        <f t="shared" si="148"/>
        <v>#DIV/0!</v>
      </c>
      <c r="BT389" s="165">
        <f t="shared" si="149"/>
        <v>1760629.7602150799</v>
      </c>
    </row>
    <row r="390" spans="1:72" s="125" customFormat="1">
      <c r="A390" s="126" t="s">
        <v>109</v>
      </c>
      <c r="B390" s="105"/>
      <c r="C390" s="106" t="s">
        <v>405</v>
      </c>
      <c r="D390" s="110"/>
      <c r="E390" s="110"/>
      <c r="F390" s="109"/>
      <c r="G390" s="110"/>
      <c r="H390" s="110"/>
      <c r="I390" s="109"/>
      <c r="J390" s="110"/>
      <c r="K390" s="110"/>
      <c r="L390" s="109"/>
      <c r="M390" s="110"/>
      <c r="N390" s="110"/>
      <c r="O390" s="109"/>
      <c r="P390" s="110"/>
      <c r="Q390" s="110"/>
      <c r="R390" s="109"/>
      <c r="S390" s="110"/>
      <c r="T390" s="110"/>
      <c r="U390" s="109"/>
      <c r="V390" s="110"/>
      <c r="W390" s="110"/>
      <c r="X390" s="109"/>
      <c r="Y390" s="110"/>
      <c r="Z390" s="110"/>
      <c r="AA390" s="109"/>
      <c r="AB390" s="110">
        <v>111480</v>
      </c>
      <c r="AC390" s="110">
        <v>333333</v>
      </c>
      <c r="AD390" s="109"/>
      <c r="AE390" s="110">
        <v>57990</v>
      </c>
      <c r="AF390" s="110">
        <v>500000</v>
      </c>
      <c r="AG390" s="109">
        <v>0.11598000000000001</v>
      </c>
      <c r="AH390" s="110">
        <v>201770</v>
      </c>
      <c r="AI390" s="110">
        <v>500000</v>
      </c>
      <c r="AJ390" s="109">
        <v>0.40354000000000001</v>
      </c>
      <c r="AK390" s="110">
        <v>330825</v>
      </c>
      <c r="AL390" s="110">
        <v>500000</v>
      </c>
      <c r="AM390" s="109">
        <v>0.66165000000000007</v>
      </c>
      <c r="AN390" s="110">
        <v>385035</v>
      </c>
      <c r="AO390" s="110">
        <v>550000</v>
      </c>
      <c r="AP390" s="109">
        <v>0.70006363636363633</v>
      </c>
      <c r="AQ390" s="110">
        <v>228350</v>
      </c>
      <c r="AR390" s="110">
        <v>550000</v>
      </c>
      <c r="AS390" s="109">
        <v>0.41518181818181821</v>
      </c>
      <c r="AT390" s="110">
        <v>311230</v>
      </c>
      <c r="AU390" s="110">
        <v>550000</v>
      </c>
      <c r="AV390" s="109">
        <v>0.5658727272727273</v>
      </c>
      <c r="AW390" s="111">
        <v>737850</v>
      </c>
      <c r="AX390" s="111">
        <v>600000</v>
      </c>
      <c r="AY390" s="112">
        <v>1.2297499999999999</v>
      </c>
      <c r="AZ390" s="111">
        <v>732425</v>
      </c>
      <c r="BA390" s="111">
        <v>600000</v>
      </c>
      <c r="BB390" s="112">
        <f t="shared" si="133"/>
        <v>1.2207083333333333</v>
      </c>
      <c r="BC390" s="92">
        <f>VLOOKUP(C390,'[1]PM SELL-OUT JUNE 202 SUMMARY'!$D$9:$H$519,4,FALSE)</f>
        <v>439790</v>
      </c>
      <c r="BD390" s="92">
        <f>VLOOKUP(C390,'[1]PM SELL-OUT JUNE 202 SUMMARY'!$D$9:$H$519,5,FALSE)</f>
        <v>550000</v>
      </c>
      <c r="BE390" s="93">
        <f t="shared" si="150"/>
        <v>0.79961818181818178</v>
      </c>
      <c r="BF390" s="113">
        <f t="shared" si="142"/>
        <v>1781505</v>
      </c>
      <c r="BG390" s="114">
        <f t="shared" si="143"/>
        <v>593835</v>
      </c>
      <c r="BH390" s="115">
        <f t="shared" si="144"/>
        <v>2725715</v>
      </c>
      <c r="BI390" s="110">
        <f t="shared" si="145"/>
        <v>454285.83333333331</v>
      </c>
      <c r="BJ390" s="115"/>
      <c r="BK390" s="110"/>
      <c r="BL390" s="117">
        <f t="shared" si="146"/>
        <v>0</v>
      </c>
      <c r="BM390" s="118">
        <v>550000</v>
      </c>
      <c r="BN390" s="119"/>
      <c r="BO390" s="127"/>
      <c r="BP390" s="121">
        <f t="shared" si="147"/>
        <v>0</v>
      </c>
      <c r="BQ390" s="159"/>
      <c r="BR390" s="181"/>
      <c r="BS390" s="124" t="e">
        <f t="shared" si="148"/>
        <v>#DIV/0!</v>
      </c>
      <c r="BT390" s="165">
        <f t="shared" si="149"/>
        <v>349373.61111111107</v>
      </c>
    </row>
    <row r="391" spans="1:72" s="125" customFormat="1">
      <c r="A391" s="105" t="s">
        <v>109</v>
      </c>
      <c r="B391" s="105" t="s">
        <v>208</v>
      </c>
      <c r="C391" s="106" t="s">
        <v>406</v>
      </c>
      <c r="D391" s="107"/>
      <c r="E391" s="107">
        <v>500000</v>
      </c>
      <c r="F391" s="108"/>
      <c r="G391" s="107"/>
      <c r="H391" s="107">
        <v>500000</v>
      </c>
      <c r="I391" s="108">
        <v>0</v>
      </c>
      <c r="J391" s="107"/>
      <c r="K391" s="107">
        <v>500000</v>
      </c>
      <c r="L391" s="108">
        <v>0</v>
      </c>
      <c r="M391" s="107"/>
      <c r="N391" s="107"/>
      <c r="O391" s="109" t="e">
        <v>#DIV/0!</v>
      </c>
      <c r="P391" s="110">
        <v>179560</v>
      </c>
      <c r="Q391" s="110">
        <v>177419</v>
      </c>
      <c r="R391" s="109">
        <v>1.0120674786804118</v>
      </c>
      <c r="S391" s="110">
        <v>147470</v>
      </c>
      <c r="T391" s="110">
        <v>550000</v>
      </c>
      <c r="U391" s="109">
        <v>0.26812727272727271</v>
      </c>
      <c r="V391" s="110">
        <v>136575</v>
      </c>
      <c r="W391" s="110">
        <v>550000</v>
      </c>
      <c r="X391" s="109">
        <v>0.24831818181818185</v>
      </c>
      <c r="Y391" s="110">
        <v>67185</v>
      </c>
      <c r="Z391" s="110">
        <v>500000</v>
      </c>
      <c r="AA391" s="109">
        <v>0.13437000000000002</v>
      </c>
      <c r="AB391" s="110">
        <v>72480</v>
      </c>
      <c r="AC391" s="110">
        <v>500000</v>
      </c>
      <c r="AD391" s="109"/>
      <c r="AE391" s="110">
        <v>109775</v>
      </c>
      <c r="AF391" s="110">
        <v>500000</v>
      </c>
      <c r="AG391" s="109">
        <v>0.21955000000000002</v>
      </c>
      <c r="AH391" s="110">
        <v>62885</v>
      </c>
      <c r="AI391" s="110">
        <v>500000</v>
      </c>
      <c r="AJ391" s="109">
        <v>0.12577000000000002</v>
      </c>
      <c r="AK391" s="110">
        <v>53085</v>
      </c>
      <c r="AL391" s="110">
        <v>500000</v>
      </c>
      <c r="AM391" s="109">
        <v>0.10617000000000001</v>
      </c>
      <c r="AN391" s="110">
        <v>53780</v>
      </c>
      <c r="AO391" s="110">
        <v>550000</v>
      </c>
      <c r="AP391" s="109">
        <v>9.7781818181818178E-2</v>
      </c>
      <c r="AQ391" s="110">
        <v>0</v>
      </c>
      <c r="AR391" s="110">
        <v>0</v>
      </c>
      <c r="AS391" s="109" t="e">
        <v>#DIV/0!</v>
      </c>
      <c r="AT391" s="110"/>
      <c r="AU391" s="110"/>
      <c r="AV391" s="109" t="e">
        <v>#DIV/0!</v>
      </c>
      <c r="AW391" s="111"/>
      <c r="AX391" s="111"/>
      <c r="AY391" s="112" t="e">
        <v>#DIV/0!</v>
      </c>
      <c r="AZ391" s="111"/>
      <c r="BA391" s="111"/>
      <c r="BB391" s="112" t="e">
        <f t="shared" si="133"/>
        <v>#DIV/0!</v>
      </c>
      <c r="BC391" s="92" t="e">
        <f>VLOOKUP(C391,'[1]PM SELL-OUT JUNE 202 SUMMARY'!$D$9:$H$519,4,FALSE)</f>
        <v>#N/A</v>
      </c>
      <c r="BD391" s="92" t="e">
        <f>VLOOKUP(C391,'[1]PM SELL-OUT JUNE 202 SUMMARY'!$D$9:$H$519,5,FALSE)</f>
        <v>#N/A</v>
      </c>
      <c r="BE391" s="93" t="e">
        <f t="shared" si="150"/>
        <v>#N/A</v>
      </c>
      <c r="BF391" s="113">
        <f t="shared" si="142"/>
        <v>0</v>
      </c>
      <c r="BG391" s="114">
        <f t="shared" si="143"/>
        <v>0</v>
      </c>
      <c r="BH391" s="115">
        <f t="shared" si="144"/>
        <v>106865</v>
      </c>
      <c r="BI391" s="110">
        <f t="shared" si="145"/>
        <v>17810.833333333332</v>
      </c>
      <c r="BJ391" s="116"/>
      <c r="BK391" s="107"/>
      <c r="BL391" s="117">
        <f t="shared" si="146"/>
        <v>98472.510542032178</v>
      </c>
      <c r="BM391" s="118"/>
      <c r="BN391" s="119"/>
      <c r="BO391" s="120">
        <v>136575</v>
      </c>
      <c r="BP391" s="121">
        <f t="shared" si="147"/>
        <v>1.8318830953438984E-3</v>
      </c>
      <c r="BQ391" s="159"/>
      <c r="BR391" s="181"/>
      <c r="BS391" s="124" t="e">
        <f t="shared" si="148"/>
        <v>#DIV/0!</v>
      </c>
      <c r="BT391" s="165">
        <f t="shared" si="149"/>
        <v>63214.585968841377</v>
      </c>
    </row>
    <row r="392" spans="1:72" s="128" customFormat="1">
      <c r="A392" s="105" t="s">
        <v>66</v>
      </c>
      <c r="B392" s="105" t="s">
        <v>407</v>
      </c>
      <c r="C392" s="106" t="s">
        <v>408</v>
      </c>
      <c r="D392" s="107">
        <v>41695</v>
      </c>
      <c r="E392" s="107">
        <v>25806</v>
      </c>
      <c r="F392" s="108"/>
      <c r="G392" s="107">
        <v>555165</v>
      </c>
      <c r="H392" s="107">
        <v>650000</v>
      </c>
      <c r="I392" s="108">
        <v>0.85409999999999986</v>
      </c>
      <c r="J392" s="107">
        <v>2070885</v>
      </c>
      <c r="K392" s="107">
        <v>650000</v>
      </c>
      <c r="L392" s="108">
        <v>3.185976923076923</v>
      </c>
      <c r="M392" s="107">
        <v>3304079</v>
      </c>
      <c r="N392" s="107">
        <v>800000</v>
      </c>
      <c r="O392" s="109">
        <v>4.1300987500000002</v>
      </c>
      <c r="P392" s="110">
        <v>2493335</v>
      </c>
      <c r="Q392" s="110">
        <v>1000000</v>
      </c>
      <c r="R392" s="109">
        <v>2.4933350000000001</v>
      </c>
      <c r="S392" s="110">
        <v>2035355</v>
      </c>
      <c r="T392" s="110">
        <v>1100000</v>
      </c>
      <c r="U392" s="109">
        <v>1.8503227272727272</v>
      </c>
      <c r="V392" s="110">
        <v>1266025</v>
      </c>
      <c r="W392" s="110">
        <v>1100000</v>
      </c>
      <c r="X392" s="109">
        <v>1.1509318181818182</v>
      </c>
      <c r="Y392" s="110">
        <v>1700710</v>
      </c>
      <c r="Z392" s="110">
        <v>1100000</v>
      </c>
      <c r="AA392" s="109">
        <v>1.5461</v>
      </c>
      <c r="AB392" s="110">
        <v>935675</v>
      </c>
      <c r="AC392" s="110">
        <v>1400000</v>
      </c>
      <c r="AD392" s="109"/>
      <c r="AE392" s="110">
        <v>907375</v>
      </c>
      <c r="AF392" s="110">
        <v>1300000</v>
      </c>
      <c r="AG392" s="109">
        <v>0.69798076923076935</v>
      </c>
      <c r="AH392" s="110">
        <v>690005</v>
      </c>
      <c r="AI392" s="110">
        <v>1250000</v>
      </c>
      <c r="AJ392" s="109">
        <v>0.55200400000000016</v>
      </c>
      <c r="AK392" s="110">
        <v>678700</v>
      </c>
      <c r="AL392" s="110">
        <v>1200000</v>
      </c>
      <c r="AM392" s="109">
        <v>0.56558333333333333</v>
      </c>
      <c r="AN392" s="110">
        <v>919165</v>
      </c>
      <c r="AO392" s="110">
        <v>1100000</v>
      </c>
      <c r="AP392" s="109">
        <v>0.83560454545454543</v>
      </c>
      <c r="AQ392" s="110">
        <v>722770</v>
      </c>
      <c r="AR392" s="110">
        <v>1000000</v>
      </c>
      <c r="AS392" s="109">
        <v>0.72277000000000002</v>
      </c>
      <c r="AT392" s="110">
        <v>2308520</v>
      </c>
      <c r="AU392" s="110">
        <v>1000000</v>
      </c>
      <c r="AV392" s="109">
        <v>2.3085200000000001</v>
      </c>
      <c r="AW392" s="111">
        <v>3166770</v>
      </c>
      <c r="AX392" s="111">
        <v>1200000</v>
      </c>
      <c r="AY392" s="112">
        <v>2.6389749999999998</v>
      </c>
      <c r="AZ392" s="111">
        <v>3171190</v>
      </c>
      <c r="BA392" s="111">
        <v>1400000</v>
      </c>
      <c r="BB392" s="112">
        <f t="shared" si="133"/>
        <v>2.2651357142857145</v>
      </c>
      <c r="BC392" s="92">
        <f>VLOOKUP(C392,'[1]PM SELL-OUT JUNE 202 SUMMARY'!$D$9:$H$519,4,FALSE)</f>
        <v>2214975</v>
      </c>
      <c r="BD392" s="92">
        <f>VLOOKUP(C392,'[1]PM SELL-OUT JUNE 202 SUMMARY'!$D$9:$H$519,5,FALSE)</f>
        <v>1500000</v>
      </c>
      <c r="BE392" s="93">
        <f t="shared" si="150"/>
        <v>1.47665</v>
      </c>
      <c r="BF392" s="113">
        <f t="shared" si="142"/>
        <v>8646480</v>
      </c>
      <c r="BG392" s="114">
        <f t="shared" si="143"/>
        <v>2882160</v>
      </c>
      <c r="BH392" s="115">
        <f t="shared" si="144"/>
        <v>10967115</v>
      </c>
      <c r="BI392" s="110">
        <f t="shared" si="145"/>
        <v>1827852.5</v>
      </c>
      <c r="BJ392" s="116"/>
      <c r="BK392" s="107"/>
      <c r="BL392" s="117">
        <f t="shared" si="146"/>
        <v>912821.96711679501</v>
      </c>
      <c r="BM392" s="118">
        <v>1500000</v>
      </c>
      <c r="BN392" s="119"/>
      <c r="BO392" s="120">
        <v>1266025</v>
      </c>
      <c r="BP392" s="121">
        <f t="shared" si="147"/>
        <v>1.6981217615103489E-2</v>
      </c>
      <c r="BQ392" s="159"/>
      <c r="BR392" s="181"/>
      <c r="BS392" s="124" t="e">
        <f t="shared" si="148"/>
        <v>#DIV/0!</v>
      </c>
      <c r="BT392" s="165">
        <f t="shared" si="149"/>
        <v>1722214.8667791989</v>
      </c>
    </row>
    <row r="393" spans="1:72" s="128" customFormat="1">
      <c r="A393" s="105" t="s">
        <v>66</v>
      </c>
      <c r="B393" s="105" t="s">
        <v>197</v>
      </c>
      <c r="C393" s="106" t="s">
        <v>409</v>
      </c>
      <c r="D393" s="107">
        <v>224260</v>
      </c>
      <c r="E393" s="107">
        <v>500000</v>
      </c>
      <c r="F393" s="108"/>
      <c r="G393" s="107">
        <v>162765</v>
      </c>
      <c r="H393" s="107">
        <v>500000</v>
      </c>
      <c r="I393" s="108">
        <v>0.32553000000000004</v>
      </c>
      <c r="J393" s="107">
        <v>420510</v>
      </c>
      <c r="K393" s="107">
        <v>500000</v>
      </c>
      <c r="L393" s="108">
        <v>0.8410200000000001</v>
      </c>
      <c r="M393" s="107">
        <v>1109755</v>
      </c>
      <c r="N393" s="107">
        <v>500000</v>
      </c>
      <c r="O393" s="109">
        <v>2.2195100000000001</v>
      </c>
      <c r="P393" s="110">
        <v>1192840</v>
      </c>
      <c r="Q393" s="110">
        <v>650000</v>
      </c>
      <c r="R393" s="109">
        <v>1.8351384615384616</v>
      </c>
      <c r="S393" s="110">
        <v>259950</v>
      </c>
      <c r="T393" s="110">
        <v>650000</v>
      </c>
      <c r="U393" s="109">
        <v>0.39992307692307699</v>
      </c>
      <c r="V393" s="110">
        <v>613275</v>
      </c>
      <c r="W393" s="110">
        <v>650000</v>
      </c>
      <c r="X393" s="109">
        <v>0.94350000000000012</v>
      </c>
      <c r="Y393" s="110">
        <v>1217020</v>
      </c>
      <c r="Z393" s="110">
        <v>650000</v>
      </c>
      <c r="AA393" s="109">
        <v>1.8723384615384615</v>
      </c>
      <c r="AB393" s="110">
        <v>278245</v>
      </c>
      <c r="AC393" s="110">
        <v>850000</v>
      </c>
      <c r="AD393" s="109"/>
      <c r="AE393" s="110">
        <v>396230</v>
      </c>
      <c r="AF393" s="110">
        <v>750000</v>
      </c>
      <c r="AG393" s="109">
        <v>0.5283066666666667</v>
      </c>
      <c r="AH393" s="110">
        <v>617690</v>
      </c>
      <c r="AI393" s="110">
        <v>750000</v>
      </c>
      <c r="AJ393" s="109">
        <v>0.8235866666666668</v>
      </c>
      <c r="AK393" s="110">
        <v>366320</v>
      </c>
      <c r="AL393" s="110">
        <v>650000</v>
      </c>
      <c r="AM393" s="109">
        <v>0.56356923076923082</v>
      </c>
      <c r="AN393" s="110">
        <v>346930</v>
      </c>
      <c r="AO393" s="110">
        <v>650000</v>
      </c>
      <c r="AP393" s="109">
        <v>0.53373846153846149</v>
      </c>
      <c r="AQ393" s="110">
        <v>236460</v>
      </c>
      <c r="AR393" s="110">
        <v>600000</v>
      </c>
      <c r="AS393" s="109">
        <v>0.39410000000000001</v>
      </c>
      <c r="AT393" s="110">
        <v>322350</v>
      </c>
      <c r="AU393" s="110">
        <v>600000</v>
      </c>
      <c r="AV393" s="109">
        <v>0.53725000000000001</v>
      </c>
      <c r="AW393" s="111">
        <v>1744740</v>
      </c>
      <c r="AX393" s="111">
        <v>600000</v>
      </c>
      <c r="AY393" s="112">
        <v>2.9079000000000002</v>
      </c>
      <c r="AZ393" s="111">
        <v>929720</v>
      </c>
      <c r="BA393" s="111">
        <v>650000</v>
      </c>
      <c r="BB393" s="112">
        <f t="shared" si="133"/>
        <v>1.4303384615384616</v>
      </c>
      <c r="BC393" s="92">
        <f>VLOOKUP(C393,'[1]PM SELL-OUT JUNE 202 SUMMARY'!$D$9:$H$519,4,FALSE)</f>
        <v>479410</v>
      </c>
      <c r="BD393" s="92">
        <f>VLOOKUP(C393,'[1]PM SELL-OUT JUNE 202 SUMMARY'!$D$9:$H$519,5,FALSE)</f>
        <v>650000</v>
      </c>
      <c r="BE393" s="93">
        <f t="shared" si="150"/>
        <v>0.73755384615384612</v>
      </c>
      <c r="BF393" s="113">
        <f t="shared" si="142"/>
        <v>2996810</v>
      </c>
      <c r="BG393" s="114">
        <f t="shared" si="143"/>
        <v>998936.66666666663</v>
      </c>
      <c r="BH393" s="115">
        <f t="shared" si="144"/>
        <v>3946520</v>
      </c>
      <c r="BI393" s="110">
        <f t="shared" si="145"/>
        <v>657753.33333333337</v>
      </c>
      <c r="BJ393" s="116"/>
      <c r="BK393" s="107"/>
      <c r="BL393" s="117">
        <f t="shared" si="146"/>
        <v>442179.96633838385</v>
      </c>
      <c r="BM393" s="118">
        <v>600000</v>
      </c>
      <c r="BN393" s="119"/>
      <c r="BO393" s="120">
        <v>613275</v>
      </c>
      <c r="BP393" s="121">
        <f t="shared" si="147"/>
        <v>8.225869341365764E-3</v>
      </c>
      <c r="BQ393" s="159"/>
      <c r="BR393" s="181"/>
      <c r="BS393" s="124" t="e">
        <f t="shared" si="148"/>
        <v>#DIV/0!</v>
      </c>
      <c r="BT393" s="165">
        <f t="shared" si="149"/>
        <v>678036.24158459599</v>
      </c>
    </row>
    <row r="394" spans="1:72" s="128" customFormat="1">
      <c r="A394" s="105" t="s">
        <v>66</v>
      </c>
      <c r="B394" s="105"/>
      <c r="C394" s="106" t="s">
        <v>410</v>
      </c>
      <c r="D394" s="107"/>
      <c r="E394" s="107"/>
      <c r="F394" s="108"/>
      <c r="G394" s="107">
        <v>0</v>
      </c>
      <c r="H394" s="107">
        <v>234482</v>
      </c>
      <c r="I394" s="108">
        <v>0</v>
      </c>
      <c r="J394" s="107">
        <v>430330</v>
      </c>
      <c r="K394" s="107">
        <v>500000</v>
      </c>
      <c r="L394" s="108">
        <v>0.86066000000000009</v>
      </c>
      <c r="M394" s="107">
        <v>1153800</v>
      </c>
      <c r="N394" s="107">
        <v>500000</v>
      </c>
      <c r="O394" s="109">
        <v>2.3075999999999999</v>
      </c>
      <c r="P394" s="110">
        <v>1647925</v>
      </c>
      <c r="Q394" s="110">
        <v>600000</v>
      </c>
      <c r="R394" s="109">
        <v>2.7465416666666669</v>
      </c>
      <c r="S394" s="110">
        <v>1462710</v>
      </c>
      <c r="T394" s="110">
        <v>700000</v>
      </c>
      <c r="U394" s="109">
        <v>2.0895857142857142</v>
      </c>
      <c r="V394" s="110">
        <v>1465605</v>
      </c>
      <c r="W394" s="110">
        <v>800000</v>
      </c>
      <c r="X394" s="109">
        <v>1.8320062500000001</v>
      </c>
      <c r="Y394" s="110">
        <v>851900</v>
      </c>
      <c r="Z394" s="110">
        <v>800000</v>
      </c>
      <c r="AA394" s="109">
        <v>1.064875</v>
      </c>
      <c r="AB394" s="110">
        <v>393640</v>
      </c>
      <c r="AC394" s="110">
        <v>900000</v>
      </c>
      <c r="AD394" s="109"/>
      <c r="AE394" s="110">
        <v>464035</v>
      </c>
      <c r="AF394" s="110">
        <v>800000</v>
      </c>
      <c r="AG394" s="109">
        <v>0.58004375000000008</v>
      </c>
      <c r="AH394" s="110">
        <v>785600</v>
      </c>
      <c r="AI394" s="110">
        <v>800000</v>
      </c>
      <c r="AJ394" s="109">
        <v>0.9820000000000001</v>
      </c>
      <c r="AK394" s="110">
        <v>233850</v>
      </c>
      <c r="AL394" s="110">
        <v>800000</v>
      </c>
      <c r="AM394" s="109">
        <v>0.29231250000000003</v>
      </c>
      <c r="AN394" s="110">
        <v>122970</v>
      </c>
      <c r="AO394" s="110">
        <v>800000</v>
      </c>
      <c r="AP394" s="109">
        <v>0.1537125</v>
      </c>
      <c r="AQ394" s="110">
        <v>454245</v>
      </c>
      <c r="AR394" s="110">
        <v>700000</v>
      </c>
      <c r="AS394" s="109">
        <v>0.64892142857142854</v>
      </c>
      <c r="AT394" s="110">
        <v>518210</v>
      </c>
      <c r="AU394" s="110">
        <v>700000</v>
      </c>
      <c r="AV394" s="109">
        <v>0.74029999999999996</v>
      </c>
      <c r="AW394" s="111">
        <v>709390</v>
      </c>
      <c r="AX394" s="111">
        <v>700000</v>
      </c>
      <c r="AY394" s="112">
        <v>1.0134142857142858</v>
      </c>
      <c r="AZ394" s="111">
        <v>342135</v>
      </c>
      <c r="BA394" s="111">
        <v>700000</v>
      </c>
      <c r="BB394" s="112">
        <f t="shared" si="133"/>
        <v>0.48876428571428571</v>
      </c>
      <c r="BC394" s="92">
        <f>VLOOKUP(C394,'[1]PM SELL-OUT JUNE 202 SUMMARY'!$D$9:$H$519,4,FALSE)</f>
        <v>642700</v>
      </c>
      <c r="BD394" s="92">
        <f>VLOOKUP(C394,'[1]PM SELL-OUT JUNE 202 SUMMARY'!$D$9:$H$519,5,FALSE)</f>
        <v>650000</v>
      </c>
      <c r="BE394" s="93">
        <f t="shared" si="150"/>
        <v>0.98876923076923073</v>
      </c>
      <c r="BF394" s="113">
        <f t="shared" si="142"/>
        <v>1569735</v>
      </c>
      <c r="BG394" s="114">
        <f t="shared" si="143"/>
        <v>523245</v>
      </c>
      <c r="BH394" s="115">
        <f t="shared" si="144"/>
        <v>2380800</v>
      </c>
      <c r="BI394" s="110">
        <f t="shared" si="145"/>
        <v>396800</v>
      </c>
      <c r="BJ394" s="116"/>
      <c r="BK394" s="107"/>
      <c r="BL394" s="117">
        <f t="shared" si="146"/>
        <v>1056721.9755662095</v>
      </c>
      <c r="BM394" s="118">
        <v>600000</v>
      </c>
      <c r="BN394" s="119"/>
      <c r="BO394" s="120">
        <v>1465605</v>
      </c>
      <c r="BP394" s="121">
        <f t="shared" si="147"/>
        <v>1.9658187984268674E-2</v>
      </c>
      <c r="BQ394" s="159"/>
      <c r="BR394" s="181"/>
      <c r="BS394" s="124" t="e">
        <f t="shared" si="148"/>
        <v>#DIV/0!</v>
      </c>
      <c r="BT394" s="165">
        <f t="shared" si="149"/>
        <v>860592.99389155232</v>
      </c>
    </row>
    <row r="395" spans="1:72" s="125" customFormat="1">
      <c r="A395" s="126" t="s">
        <v>118</v>
      </c>
      <c r="B395" s="105" t="s">
        <v>195</v>
      </c>
      <c r="C395" s="162" t="s">
        <v>411</v>
      </c>
      <c r="D395" s="149">
        <v>302950</v>
      </c>
      <c r="E395" s="149">
        <v>600000</v>
      </c>
      <c r="F395" s="166"/>
      <c r="G395" s="110">
        <v>284630</v>
      </c>
      <c r="H395" s="110">
        <v>700000</v>
      </c>
      <c r="I395" s="109">
        <v>0.40661428571428571</v>
      </c>
      <c r="J395" s="110">
        <v>408230</v>
      </c>
      <c r="K395" s="110">
        <v>650000</v>
      </c>
      <c r="L395" s="109">
        <v>0.62804615384615381</v>
      </c>
      <c r="M395" s="110"/>
      <c r="N395" s="110">
        <v>650000</v>
      </c>
      <c r="O395" s="109">
        <v>0</v>
      </c>
      <c r="P395" s="110">
        <v>296140</v>
      </c>
      <c r="Q395" s="110">
        <v>129032</v>
      </c>
      <c r="R395" s="109">
        <v>2.2950895901791806</v>
      </c>
      <c r="S395" s="110">
        <v>1136165</v>
      </c>
      <c r="T395" s="110">
        <v>500000</v>
      </c>
      <c r="U395" s="109">
        <v>2.2723300000000002</v>
      </c>
      <c r="V395" s="110">
        <v>665670</v>
      </c>
      <c r="W395" s="110">
        <v>650000</v>
      </c>
      <c r="X395" s="109">
        <v>1.0241076923076924</v>
      </c>
      <c r="Y395" s="110">
        <v>1521010</v>
      </c>
      <c r="Z395" s="110">
        <v>650000</v>
      </c>
      <c r="AA395" s="109">
        <v>2.3400153846153846</v>
      </c>
      <c r="AB395" s="110">
        <v>557085</v>
      </c>
      <c r="AC395" s="110">
        <v>850000</v>
      </c>
      <c r="AD395" s="109"/>
      <c r="AE395" s="110">
        <v>761025</v>
      </c>
      <c r="AF395" s="110">
        <v>750000</v>
      </c>
      <c r="AG395" s="109">
        <v>1.0146999999999999</v>
      </c>
      <c r="AH395" s="110">
        <v>754240</v>
      </c>
      <c r="AI395" s="110">
        <v>750000</v>
      </c>
      <c r="AJ395" s="109">
        <v>1.0056533333333333</v>
      </c>
      <c r="AK395" s="110">
        <v>1128035</v>
      </c>
      <c r="AL395" s="110">
        <v>850000</v>
      </c>
      <c r="AM395" s="109">
        <v>1.3270999999999999</v>
      </c>
      <c r="AN395" s="110">
        <v>890430</v>
      </c>
      <c r="AO395" s="110">
        <v>800000</v>
      </c>
      <c r="AP395" s="109">
        <v>1.1130374999999999</v>
      </c>
      <c r="AQ395" s="110">
        <v>814555</v>
      </c>
      <c r="AR395" s="110">
        <v>800000</v>
      </c>
      <c r="AS395" s="109">
        <v>1.01819375</v>
      </c>
      <c r="AT395" s="110">
        <v>946310</v>
      </c>
      <c r="AU395" s="110">
        <v>800000</v>
      </c>
      <c r="AV395" s="109">
        <v>1.1828875000000001</v>
      </c>
      <c r="AW395" s="111">
        <v>828215</v>
      </c>
      <c r="AX395" s="111">
        <v>800000</v>
      </c>
      <c r="AY395" s="112">
        <v>1.03526875</v>
      </c>
      <c r="AZ395" s="111">
        <v>1215655</v>
      </c>
      <c r="BA395" s="111">
        <v>800000</v>
      </c>
      <c r="BB395" s="112">
        <f t="shared" si="133"/>
        <v>1.5195687499999999</v>
      </c>
      <c r="BC395" s="92">
        <f>VLOOKUP(C395,'[1]PM SELL-OUT JUNE 202 SUMMARY'!$D$9:$H$519,4,FALSE)</f>
        <v>888520</v>
      </c>
      <c r="BD395" s="92">
        <f>VLOOKUP(C395,'[1]PM SELL-OUT JUNE 202 SUMMARY'!$D$9:$H$519,5,FALSE)</f>
        <v>800000</v>
      </c>
      <c r="BE395" s="93">
        <f t="shared" si="150"/>
        <v>1.1106499999999999</v>
      </c>
      <c r="BF395" s="113">
        <f t="shared" si="142"/>
        <v>2990180</v>
      </c>
      <c r="BG395" s="114">
        <f t="shared" si="143"/>
        <v>996726.66666666663</v>
      </c>
      <c r="BH395" s="115">
        <f t="shared" si="144"/>
        <v>5823200</v>
      </c>
      <c r="BI395" s="110">
        <f t="shared" si="145"/>
        <v>970533.33333333337</v>
      </c>
      <c r="BJ395" s="115"/>
      <c r="BK395" s="110"/>
      <c r="BL395" s="117">
        <f t="shared" si="146"/>
        <v>479957.50388075819</v>
      </c>
      <c r="BM395" s="118">
        <v>750000</v>
      </c>
      <c r="BN395" s="119"/>
      <c r="BO395" s="127">
        <v>665670</v>
      </c>
      <c r="BP395" s="121">
        <f t="shared" si="147"/>
        <v>8.9286444816223526E-3</v>
      </c>
      <c r="BQ395" s="159"/>
      <c r="BR395" s="181"/>
      <c r="BS395" s="124" t="e">
        <f t="shared" si="148"/>
        <v>#DIV/0!</v>
      </c>
      <c r="BT395" s="165">
        <f t="shared" si="149"/>
        <v>778221.87597018958</v>
      </c>
    </row>
    <row r="396" spans="1:72" s="125" customFormat="1">
      <c r="A396" s="105"/>
      <c r="B396" s="105"/>
      <c r="C396" s="162" t="s">
        <v>412</v>
      </c>
      <c r="D396" s="107"/>
      <c r="E396" s="107"/>
      <c r="F396" s="108"/>
      <c r="G396" s="107"/>
      <c r="H396" s="107"/>
      <c r="I396" s="108"/>
      <c r="J396" s="107"/>
      <c r="K396" s="107"/>
      <c r="L396" s="108"/>
      <c r="M396" s="107"/>
      <c r="N396" s="107"/>
      <c r="O396" s="109"/>
      <c r="P396" s="110"/>
      <c r="Q396" s="110"/>
      <c r="R396" s="109"/>
      <c r="S396" s="110"/>
      <c r="T396" s="110"/>
      <c r="U396" s="109"/>
      <c r="V396" s="110"/>
      <c r="W396" s="110"/>
      <c r="X396" s="109"/>
      <c r="Y396" s="110"/>
      <c r="Z396" s="110"/>
      <c r="AA396" s="109"/>
      <c r="AB396" s="110"/>
      <c r="AC396" s="110"/>
      <c r="AD396" s="109"/>
      <c r="AE396" s="110"/>
      <c r="AF396" s="110"/>
      <c r="AG396" s="109"/>
      <c r="AH396" s="110"/>
      <c r="AI396" s="110"/>
      <c r="AJ396" s="109"/>
      <c r="AK396" s="110"/>
      <c r="AL396" s="110"/>
      <c r="AM396" s="109"/>
      <c r="AN396" s="110"/>
      <c r="AO396" s="110"/>
      <c r="AP396" s="109"/>
      <c r="AQ396" s="110"/>
      <c r="AR396" s="110"/>
      <c r="AS396" s="109"/>
      <c r="AT396" s="110">
        <v>65080</v>
      </c>
      <c r="AU396" s="110">
        <v>550000</v>
      </c>
      <c r="AV396" s="109">
        <v>0.11832727272727273</v>
      </c>
      <c r="AW396" s="111">
        <v>210735</v>
      </c>
      <c r="AX396" s="111">
        <v>550000</v>
      </c>
      <c r="AY396" s="112">
        <v>0.38315454545454547</v>
      </c>
      <c r="AZ396" s="111">
        <v>234945</v>
      </c>
      <c r="BA396" s="111">
        <v>550000</v>
      </c>
      <c r="BB396" s="112">
        <f t="shared" si="133"/>
        <v>0.42717272727272726</v>
      </c>
      <c r="BC396" s="92">
        <f>VLOOKUP(C396,'[1]PM SELL-OUT JUNE 202 SUMMARY'!$D$9:$H$519,4,FALSE)</f>
        <v>212120</v>
      </c>
      <c r="BD396" s="92">
        <f>VLOOKUP(C396,'[1]PM SELL-OUT JUNE 202 SUMMARY'!$D$9:$H$519,5,FALSE)</f>
        <v>550000</v>
      </c>
      <c r="BE396" s="93">
        <f t="shared" si="150"/>
        <v>0.38567272727272728</v>
      </c>
      <c r="BF396" s="113">
        <f t="shared" si="142"/>
        <v>510760</v>
      </c>
      <c r="BG396" s="114">
        <f t="shared" si="143"/>
        <v>170253.33333333334</v>
      </c>
      <c r="BH396" s="115">
        <f t="shared" si="144"/>
        <v>510760</v>
      </c>
      <c r="BI396" s="110">
        <f t="shared" si="145"/>
        <v>85126.666666666672</v>
      </c>
      <c r="BJ396" s="116"/>
      <c r="BK396" s="107"/>
      <c r="BL396" s="117"/>
      <c r="BM396" s="118">
        <v>550000</v>
      </c>
      <c r="BN396" s="119"/>
      <c r="BO396" s="120"/>
      <c r="BP396" s="121"/>
      <c r="BQ396" s="159"/>
      <c r="BR396" s="181"/>
      <c r="BS396" s="124"/>
      <c r="BT396" s="165">
        <f t="shared" si="149"/>
        <v>127690</v>
      </c>
    </row>
    <row r="397" spans="1:72" s="125" customFormat="1">
      <c r="A397" s="126"/>
      <c r="B397" s="105"/>
      <c r="C397" s="162" t="s">
        <v>413</v>
      </c>
      <c r="D397" s="149"/>
      <c r="E397" s="149"/>
      <c r="F397" s="166"/>
      <c r="G397" s="110"/>
      <c r="H397" s="110"/>
      <c r="I397" s="109"/>
      <c r="J397" s="110"/>
      <c r="K397" s="110"/>
      <c r="L397" s="109"/>
      <c r="M397" s="110"/>
      <c r="N397" s="110"/>
      <c r="O397" s="109"/>
      <c r="P397" s="110"/>
      <c r="Q397" s="110"/>
      <c r="R397" s="109"/>
      <c r="S397" s="110"/>
      <c r="T397" s="110"/>
      <c r="U397" s="109"/>
      <c r="V397" s="110"/>
      <c r="W397" s="110"/>
      <c r="X397" s="109"/>
      <c r="Y397" s="110"/>
      <c r="Z397" s="110"/>
      <c r="AA397" s="109"/>
      <c r="AB397" s="110"/>
      <c r="AC397" s="110"/>
      <c r="AD397" s="109"/>
      <c r="AE397" s="110"/>
      <c r="AF397" s="110"/>
      <c r="AG397" s="109"/>
      <c r="AH397" s="110"/>
      <c r="AI397" s="110"/>
      <c r="AJ397" s="109"/>
      <c r="AK397" s="110"/>
      <c r="AL397" s="110"/>
      <c r="AM397" s="109"/>
      <c r="AN397" s="110"/>
      <c r="AO397" s="110"/>
      <c r="AP397" s="109"/>
      <c r="AQ397" s="110"/>
      <c r="AR397" s="110"/>
      <c r="AS397" s="109"/>
      <c r="AT397" s="110">
        <v>127070</v>
      </c>
      <c r="AU397" s="110">
        <v>275000</v>
      </c>
      <c r="AV397" s="109">
        <v>0.46207272727272725</v>
      </c>
      <c r="AW397" s="111">
        <v>224755</v>
      </c>
      <c r="AX397" s="111">
        <v>366666</v>
      </c>
      <c r="AY397" s="112">
        <v>0.6129692963078115</v>
      </c>
      <c r="AZ397" s="111">
        <v>367130</v>
      </c>
      <c r="BA397" s="111">
        <v>550000</v>
      </c>
      <c r="BB397" s="112">
        <f t="shared" si="133"/>
        <v>0.66750909090909094</v>
      </c>
      <c r="BC397" s="92">
        <f>VLOOKUP(C397,'[1]PM SELL-OUT JUNE 202 SUMMARY'!$D$9:$H$519,4,FALSE)</f>
        <v>204160</v>
      </c>
      <c r="BD397" s="92">
        <f>VLOOKUP(C397,'[1]PM SELL-OUT JUNE 202 SUMMARY'!$D$9:$H$519,5,FALSE)</f>
        <v>550000</v>
      </c>
      <c r="BE397" s="93">
        <f t="shared" si="150"/>
        <v>0.37119999999999997</v>
      </c>
      <c r="BF397" s="113">
        <f t="shared" si="142"/>
        <v>718955</v>
      </c>
      <c r="BG397" s="114">
        <f t="shared" si="143"/>
        <v>239651.66666666666</v>
      </c>
      <c r="BH397" s="115">
        <f t="shared" si="144"/>
        <v>718955</v>
      </c>
      <c r="BI397" s="110">
        <f t="shared" si="145"/>
        <v>119825.83333333333</v>
      </c>
      <c r="BJ397" s="115"/>
      <c r="BK397" s="110"/>
      <c r="BL397" s="117"/>
      <c r="BM397" s="118">
        <v>550000</v>
      </c>
      <c r="BN397" s="119"/>
      <c r="BO397" s="127"/>
      <c r="BP397" s="121"/>
      <c r="BQ397" s="159"/>
      <c r="BR397" s="181"/>
      <c r="BS397" s="124"/>
      <c r="BT397" s="165">
        <f t="shared" si="149"/>
        <v>179738.75</v>
      </c>
    </row>
    <row r="398" spans="1:72" s="128" customFormat="1">
      <c r="A398" s="105" t="s">
        <v>91</v>
      </c>
      <c r="B398" s="105" t="s">
        <v>191</v>
      </c>
      <c r="C398" s="162" t="s">
        <v>414</v>
      </c>
      <c r="D398" s="107">
        <v>438485</v>
      </c>
      <c r="E398" s="107">
        <v>500000</v>
      </c>
      <c r="F398" s="108"/>
      <c r="G398" s="107">
        <v>217455</v>
      </c>
      <c r="H398" s="107">
        <v>500000</v>
      </c>
      <c r="I398" s="108">
        <v>0.43491000000000002</v>
      </c>
      <c r="J398" s="107">
        <v>297340</v>
      </c>
      <c r="K398" s="107">
        <v>500000</v>
      </c>
      <c r="L398" s="108">
        <v>0.5946800000000001</v>
      </c>
      <c r="M398" s="107">
        <v>773725</v>
      </c>
      <c r="N398" s="107">
        <v>500000</v>
      </c>
      <c r="O398" s="109">
        <v>1.54745</v>
      </c>
      <c r="P398" s="110">
        <v>1087280</v>
      </c>
      <c r="Q398" s="110">
        <v>500000</v>
      </c>
      <c r="R398" s="109">
        <v>2.17456</v>
      </c>
      <c r="S398" s="110">
        <v>609460</v>
      </c>
      <c r="T398" s="110">
        <v>550000</v>
      </c>
      <c r="U398" s="109">
        <v>1.1081090909090909</v>
      </c>
      <c r="V398" s="110">
        <v>373345</v>
      </c>
      <c r="W398" s="110">
        <v>550000</v>
      </c>
      <c r="X398" s="109">
        <v>0.67880909090909092</v>
      </c>
      <c r="Y398" s="110">
        <v>461600</v>
      </c>
      <c r="Z398" s="110">
        <v>550000</v>
      </c>
      <c r="AA398" s="109">
        <v>0.83927272727272739</v>
      </c>
      <c r="AB398" s="110">
        <v>444415</v>
      </c>
      <c r="AC398" s="110">
        <v>550000</v>
      </c>
      <c r="AD398" s="109"/>
      <c r="AE398" s="110">
        <v>497410</v>
      </c>
      <c r="AF398" s="110">
        <v>550000</v>
      </c>
      <c r="AG398" s="109">
        <v>0.90438181818181795</v>
      </c>
      <c r="AH398" s="110">
        <v>464720</v>
      </c>
      <c r="AI398" s="110">
        <v>550000</v>
      </c>
      <c r="AJ398" s="109">
        <v>0.84494545454545467</v>
      </c>
      <c r="AK398" s="110">
        <v>477800</v>
      </c>
      <c r="AL398" s="110">
        <v>550000</v>
      </c>
      <c r="AM398" s="109">
        <v>0.86872727272727268</v>
      </c>
      <c r="AN398" s="110">
        <v>466330</v>
      </c>
      <c r="AO398" s="110">
        <v>550000</v>
      </c>
      <c r="AP398" s="109">
        <v>0.84787272727272722</v>
      </c>
      <c r="AQ398" s="110">
        <v>124065</v>
      </c>
      <c r="AR398" s="110">
        <v>550000</v>
      </c>
      <c r="AS398" s="109">
        <v>0.22557272727272729</v>
      </c>
      <c r="AT398" s="110">
        <v>259040</v>
      </c>
      <c r="AU398" s="110">
        <v>550000</v>
      </c>
      <c r="AV398" s="109">
        <v>0.47098181818181817</v>
      </c>
      <c r="AW398" s="111">
        <v>983120</v>
      </c>
      <c r="AX398" s="111">
        <v>600000</v>
      </c>
      <c r="AY398" s="112">
        <v>1.6385333333333334</v>
      </c>
      <c r="AZ398" s="111">
        <v>631870</v>
      </c>
      <c r="BA398" s="111">
        <v>650000</v>
      </c>
      <c r="BB398" s="112">
        <f t="shared" si="133"/>
        <v>0.97210769230769234</v>
      </c>
      <c r="BC398" s="92">
        <f>VLOOKUP(C398,'[1]PM SELL-OUT JUNE 202 SUMMARY'!$D$9:$H$519,4,FALSE)</f>
        <v>399810</v>
      </c>
      <c r="BD398" s="92">
        <f>VLOOKUP(C398,'[1]PM SELL-OUT JUNE 202 SUMMARY'!$D$9:$H$519,5,FALSE)</f>
        <v>550000</v>
      </c>
      <c r="BE398" s="93">
        <f t="shared" si="150"/>
        <v>0.72692727272727276</v>
      </c>
      <c r="BF398" s="113">
        <f t="shared" si="142"/>
        <v>1874030</v>
      </c>
      <c r="BG398" s="114">
        <f t="shared" si="143"/>
        <v>624676.66666666663</v>
      </c>
      <c r="BH398" s="115">
        <f t="shared" si="144"/>
        <v>2942225</v>
      </c>
      <c r="BI398" s="110">
        <f t="shared" si="145"/>
        <v>490370.83333333331</v>
      </c>
      <c r="BJ398" s="116"/>
      <c r="BK398" s="107"/>
      <c r="BL398" s="117">
        <f>BK$464*BP398</f>
        <v>269187.03604843491</v>
      </c>
      <c r="BM398" s="118">
        <v>550000</v>
      </c>
      <c r="BN398" s="119"/>
      <c r="BO398" s="120">
        <v>373345</v>
      </c>
      <c r="BP398" s="121">
        <f>BO398/BO$464</f>
        <v>5.0076836480407666E-3</v>
      </c>
      <c r="BQ398" s="159"/>
      <c r="BR398" s="181"/>
      <c r="BS398" s="124" t="e">
        <f>BQ398/BR398</f>
        <v>#DIV/0!</v>
      </c>
      <c r="BT398" s="165">
        <f t="shared" si="149"/>
        <v>439394.88401210873</v>
      </c>
    </row>
    <row r="399" spans="1:72" s="128" customFormat="1">
      <c r="A399" s="126" t="s">
        <v>66</v>
      </c>
      <c r="B399" s="105" t="s">
        <v>407</v>
      </c>
      <c r="C399" s="106" t="s">
        <v>415</v>
      </c>
      <c r="D399" s="110">
        <v>936625</v>
      </c>
      <c r="E399" s="110">
        <v>1500000</v>
      </c>
      <c r="F399" s="109"/>
      <c r="G399" s="110">
        <v>1042945</v>
      </c>
      <c r="H399" s="110">
        <v>1300000</v>
      </c>
      <c r="I399" s="109">
        <v>0.80226538461538466</v>
      </c>
      <c r="J399" s="110">
        <v>1819210</v>
      </c>
      <c r="K399" s="110">
        <v>1300000</v>
      </c>
      <c r="L399" s="109">
        <v>1.3993923076923076</v>
      </c>
      <c r="M399" s="110">
        <v>4279385</v>
      </c>
      <c r="N399" s="110">
        <v>1300000</v>
      </c>
      <c r="O399" s="109">
        <v>3.2918346153846154</v>
      </c>
      <c r="P399" s="110">
        <v>3290425</v>
      </c>
      <c r="Q399" s="110">
        <v>1600000</v>
      </c>
      <c r="R399" s="109">
        <v>2.0565156249999998</v>
      </c>
      <c r="S399" s="110">
        <v>2437825</v>
      </c>
      <c r="T399" s="110">
        <v>1700000</v>
      </c>
      <c r="U399" s="109">
        <v>1.4340147058823529</v>
      </c>
      <c r="V399" s="110">
        <v>630795</v>
      </c>
      <c r="W399" s="110">
        <v>258064</v>
      </c>
      <c r="X399" s="109">
        <v>2.4443355136710272</v>
      </c>
      <c r="Y399" s="110">
        <v>1199330</v>
      </c>
      <c r="Z399" s="110">
        <v>500000</v>
      </c>
      <c r="AA399" s="109">
        <v>2.39866</v>
      </c>
      <c r="AB399" s="110">
        <v>961660</v>
      </c>
      <c r="AC399" s="110">
        <v>750000</v>
      </c>
      <c r="AD399" s="109"/>
      <c r="AE399" s="110">
        <v>890865</v>
      </c>
      <c r="AF399" s="110">
        <v>750000</v>
      </c>
      <c r="AG399" s="109">
        <v>1.1878200000000001</v>
      </c>
      <c r="AH399" s="110">
        <v>773770</v>
      </c>
      <c r="AI399" s="110">
        <v>800000</v>
      </c>
      <c r="AJ399" s="109">
        <v>0.96721250000000003</v>
      </c>
      <c r="AK399" s="110">
        <v>542530</v>
      </c>
      <c r="AL399" s="110">
        <v>900000</v>
      </c>
      <c r="AM399" s="109">
        <v>0.60281111111111119</v>
      </c>
      <c r="AN399" s="110">
        <v>1204930</v>
      </c>
      <c r="AO399" s="110">
        <v>900000</v>
      </c>
      <c r="AP399" s="109">
        <v>1.3388111111111112</v>
      </c>
      <c r="AQ399" s="110">
        <v>465425</v>
      </c>
      <c r="AR399" s="110">
        <v>900000</v>
      </c>
      <c r="AS399" s="109">
        <v>0.51713888888888893</v>
      </c>
      <c r="AT399" s="110">
        <v>1029740</v>
      </c>
      <c r="AU399" s="110">
        <v>900000</v>
      </c>
      <c r="AV399" s="109">
        <v>1.1441555555555556</v>
      </c>
      <c r="AW399" s="111">
        <v>2143675</v>
      </c>
      <c r="AX399" s="111">
        <v>900000</v>
      </c>
      <c r="AY399" s="112">
        <v>2.3818611111111112</v>
      </c>
      <c r="AZ399" s="111">
        <v>924245</v>
      </c>
      <c r="BA399" s="111">
        <v>1150000</v>
      </c>
      <c r="BB399" s="112">
        <f t="shared" si="133"/>
        <v>0.8036913043478261</v>
      </c>
      <c r="BC399" s="92">
        <f>VLOOKUP(C399,'[1]PM SELL-OUT JUNE 202 SUMMARY'!$D$9:$H$519,4,FALSE)</f>
        <v>1165820</v>
      </c>
      <c r="BD399" s="92">
        <f>VLOOKUP(C399,'[1]PM SELL-OUT JUNE 202 SUMMARY'!$D$9:$H$519,5,FALSE)</f>
        <v>1150000</v>
      </c>
      <c r="BE399" s="93">
        <f t="shared" si="150"/>
        <v>1.0137565217391304</v>
      </c>
      <c r="BF399" s="113">
        <f t="shared" si="142"/>
        <v>4097660</v>
      </c>
      <c r="BG399" s="114">
        <f t="shared" si="143"/>
        <v>1365886.6666666667</v>
      </c>
      <c r="BH399" s="115">
        <f t="shared" si="144"/>
        <v>6310545</v>
      </c>
      <c r="BI399" s="110">
        <f t="shared" si="145"/>
        <v>1051757.5</v>
      </c>
      <c r="BJ399" s="115"/>
      <c r="BK399" s="110"/>
      <c r="BL399" s="117">
        <f>BK$464*BP399</f>
        <v>454812.13463196915</v>
      </c>
      <c r="BM399" s="118">
        <v>1050000</v>
      </c>
      <c r="BN399" s="119"/>
      <c r="BO399" s="127">
        <v>630795</v>
      </c>
      <c r="BP399" s="121">
        <f>BO399/BO$464</f>
        <v>8.4608654375065307E-3</v>
      </c>
      <c r="BQ399" s="159"/>
      <c r="BR399" s="181"/>
      <c r="BS399" s="124" t="e">
        <f>BQ399/BR399</f>
        <v>#DIV/0!</v>
      </c>
      <c r="BT399" s="165">
        <f t="shared" si="149"/>
        <v>875812.825324659</v>
      </c>
    </row>
    <row r="400" spans="1:72" s="125" customFormat="1">
      <c r="A400" s="105" t="s">
        <v>66</v>
      </c>
      <c r="B400" s="105" t="s">
        <v>407</v>
      </c>
      <c r="C400" s="106" t="s">
        <v>416</v>
      </c>
      <c r="D400" s="107">
        <v>120880</v>
      </c>
      <c r="E400" s="107">
        <v>500000</v>
      </c>
      <c r="F400" s="108"/>
      <c r="G400" s="107">
        <v>94980</v>
      </c>
      <c r="H400" s="107">
        <v>234482</v>
      </c>
      <c r="I400" s="108">
        <v>0.40506307520406681</v>
      </c>
      <c r="J400" s="107">
        <v>456020</v>
      </c>
      <c r="K400" s="107">
        <v>500000</v>
      </c>
      <c r="L400" s="108">
        <v>0.91204000000000007</v>
      </c>
      <c r="M400" s="107">
        <v>1676360</v>
      </c>
      <c r="N400" s="107">
        <v>500000</v>
      </c>
      <c r="O400" s="109">
        <v>3.3527200000000001</v>
      </c>
      <c r="P400" s="110">
        <v>1672790</v>
      </c>
      <c r="Q400" s="110">
        <v>700000</v>
      </c>
      <c r="R400" s="109">
        <v>2.3896999999999999</v>
      </c>
      <c r="S400" s="110">
        <v>1110300</v>
      </c>
      <c r="T400" s="110">
        <v>800000</v>
      </c>
      <c r="U400" s="109">
        <v>1.387875</v>
      </c>
      <c r="V400" s="110">
        <v>1055610</v>
      </c>
      <c r="W400" s="110">
        <v>800000</v>
      </c>
      <c r="X400" s="109">
        <v>1.3195125000000001</v>
      </c>
      <c r="Y400" s="110">
        <v>1826005</v>
      </c>
      <c r="Z400" s="110">
        <v>800000</v>
      </c>
      <c r="AA400" s="109">
        <v>2.28250625</v>
      </c>
      <c r="AB400" s="110">
        <v>1637490</v>
      </c>
      <c r="AC400" s="110">
        <v>1000000</v>
      </c>
      <c r="AD400" s="109"/>
      <c r="AE400" s="110">
        <v>601205</v>
      </c>
      <c r="AF400" s="110">
        <v>1000000</v>
      </c>
      <c r="AG400" s="109">
        <v>0.60120499999999999</v>
      </c>
      <c r="AH400" s="110">
        <v>471715</v>
      </c>
      <c r="AI400" s="110">
        <v>1000000</v>
      </c>
      <c r="AJ400" s="109">
        <v>0.471715</v>
      </c>
      <c r="AK400" s="110">
        <v>1076230</v>
      </c>
      <c r="AL400" s="110">
        <v>1300000</v>
      </c>
      <c r="AM400" s="109">
        <v>0.8278692307692308</v>
      </c>
      <c r="AN400" s="110">
        <v>739540</v>
      </c>
      <c r="AO400" s="110">
        <v>1000000</v>
      </c>
      <c r="AP400" s="109">
        <v>0.73953999999999998</v>
      </c>
      <c r="AQ400" s="110">
        <v>398850</v>
      </c>
      <c r="AR400" s="110">
        <v>1000000</v>
      </c>
      <c r="AS400" s="109">
        <v>0.39884999999999998</v>
      </c>
      <c r="AT400" s="110">
        <v>1204855</v>
      </c>
      <c r="AU400" s="110">
        <v>900000</v>
      </c>
      <c r="AV400" s="109">
        <v>1.3387277777777777</v>
      </c>
      <c r="AW400" s="111">
        <v>2818930</v>
      </c>
      <c r="AX400" s="111">
        <v>900000</v>
      </c>
      <c r="AY400" s="112">
        <v>3.1321444444444446</v>
      </c>
      <c r="AZ400" s="111">
        <v>1103515</v>
      </c>
      <c r="BA400" s="111">
        <v>1100000</v>
      </c>
      <c r="BB400" s="112">
        <f t="shared" si="133"/>
        <v>1.0031954545454544</v>
      </c>
      <c r="BC400" s="92">
        <f>VLOOKUP(C400,'[1]PM SELL-OUT JUNE 202 SUMMARY'!$D$9:$H$519,4,FALSE)</f>
        <v>856950</v>
      </c>
      <c r="BD400" s="92">
        <f>VLOOKUP(C400,'[1]PM SELL-OUT JUNE 202 SUMMARY'!$D$9:$H$519,5,FALSE)</f>
        <v>1100000</v>
      </c>
      <c r="BE400" s="93">
        <f t="shared" si="150"/>
        <v>0.7790454545454546</v>
      </c>
      <c r="BF400" s="113">
        <f t="shared" si="142"/>
        <v>5127300</v>
      </c>
      <c r="BG400" s="114">
        <f t="shared" si="143"/>
        <v>1709100</v>
      </c>
      <c r="BH400" s="115">
        <f t="shared" si="144"/>
        <v>7341920</v>
      </c>
      <c r="BI400" s="110">
        <f t="shared" si="145"/>
        <v>1223653.3333333333</v>
      </c>
      <c r="BJ400" s="188"/>
      <c r="BK400" s="189"/>
      <c r="BL400" s="117">
        <f>BK$464*BP400</f>
        <v>761109.77011367073</v>
      </c>
      <c r="BM400" s="118">
        <v>1000000</v>
      </c>
      <c r="BN400" s="119"/>
      <c r="BO400" s="120">
        <v>1055610</v>
      </c>
      <c r="BP400" s="121">
        <f>BO400/BO$464</f>
        <v>1.4158917183056728E-2</v>
      </c>
      <c r="BQ400" s="159"/>
      <c r="BR400" s="181"/>
      <c r="BS400" s="124" t="e">
        <f>BQ400/BR400</f>
        <v>#DIV/0!</v>
      </c>
      <c r="BT400" s="165">
        <f t="shared" si="149"/>
        <v>1187368.2758617508</v>
      </c>
    </row>
    <row r="401" spans="1:72" s="128" customFormat="1">
      <c r="A401" s="126" t="s">
        <v>66</v>
      </c>
      <c r="B401" s="105" t="s">
        <v>407</v>
      </c>
      <c r="C401" s="106" t="s">
        <v>417</v>
      </c>
      <c r="D401" s="110">
        <v>3113125</v>
      </c>
      <c r="E401" s="110">
        <v>3000000</v>
      </c>
      <c r="F401" s="109"/>
      <c r="G401" s="110">
        <v>4197290</v>
      </c>
      <c r="H401" s="110">
        <v>4000000</v>
      </c>
      <c r="I401" s="109">
        <v>1.0493224999999999</v>
      </c>
      <c r="J401" s="110">
        <v>4272765</v>
      </c>
      <c r="K401" s="110">
        <v>4000000</v>
      </c>
      <c r="L401" s="109">
        <v>1.0681912499999999</v>
      </c>
      <c r="M401" s="110">
        <v>17325700</v>
      </c>
      <c r="N401" s="110">
        <v>4000000</v>
      </c>
      <c r="O401" s="109">
        <v>4.3314250000000003</v>
      </c>
      <c r="P401" s="110">
        <v>12059135</v>
      </c>
      <c r="Q401" s="110">
        <v>4500000</v>
      </c>
      <c r="R401" s="109">
        <v>2.6798077777777776</v>
      </c>
      <c r="S401" s="110">
        <v>7459190</v>
      </c>
      <c r="T401" s="110">
        <v>4600000</v>
      </c>
      <c r="U401" s="109">
        <v>1.6215630434782609</v>
      </c>
      <c r="V401" s="110">
        <v>8544600</v>
      </c>
      <c r="W401" s="110">
        <v>4800000</v>
      </c>
      <c r="X401" s="109">
        <v>1.780125</v>
      </c>
      <c r="Y401" s="110">
        <v>11201315</v>
      </c>
      <c r="Z401" s="110">
        <v>5000000</v>
      </c>
      <c r="AA401" s="109">
        <v>2.2402630000000001</v>
      </c>
      <c r="AB401" s="110">
        <v>5803480</v>
      </c>
      <c r="AC401" s="110">
        <v>5600000</v>
      </c>
      <c r="AD401" s="109"/>
      <c r="AE401" s="110">
        <v>7975880</v>
      </c>
      <c r="AF401" s="110">
        <v>5600000</v>
      </c>
      <c r="AG401" s="109">
        <v>1.4242642857142858</v>
      </c>
      <c r="AH401" s="110">
        <v>5991900</v>
      </c>
      <c r="AI401" s="110">
        <v>5800000</v>
      </c>
      <c r="AJ401" s="109">
        <v>1.0330862068965516</v>
      </c>
      <c r="AK401" s="110">
        <v>5289080</v>
      </c>
      <c r="AL401" s="110">
        <v>6500000</v>
      </c>
      <c r="AM401" s="109">
        <v>0.81370461538461547</v>
      </c>
      <c r="AN401" s="110">
        <v>2600685</v>
      </c>
      <c r="AO401" s="110">
        <v>6100000</v>
      </c>
      <c r="AP401" s="109">
        <v>0.42634180327868854</v>
      </c>
      <c r="AQ401" s="110">
        <v>4793975</v>
      </c>
      <c r="AR401" s="110">
        <v>6100000</v>
      </c>
      <c r="AS401" s="109">
        <v>0.78589754098360654</v>
      </c>
      <c r="AT401" s="110">
        <v>6303835</v>
      </c>
      <c r="AU401" s="110">
        <v>6250000</v>
      </c>
      <c r="AV401" s="109">
        <v>1.0086136000000001</v>
      </c>
      <c r="AW401" s="111">
        <v>7640490</v>
      </c>
      <c r="AX401" s="111">
        <v>6500000</v>
      </c>
      <c r="AY401" s="112">
        <v>1.1754599999999999</v>
      </c>
      <c r="AZ401" s="111">
        <v>6667705</v>
      </c>
      <c r="BA401" s="111">
        <v>6500000</v>
      </c>
      <c r="BB401" s="112">
        <f t="shared" si="133"/>
        <v>1.0258007692307691</v>
      </c>
      <c r="BC401" s="92">
        <f>VLOOKUP(C401,'[1]PM SELL-OUT JUNE 202 SUMMARY'!$D$9:$H$519,4,FALSE)</f>
        <v>5962830</v>
      </c>
      <c r="BD401" s="92">
        <f>VLOOKUP(C401,'[1]PM SELL-OUT JUNE 202 SUMMARY'!$D$9:$H$519,5,FALSE)</f>
        <v>6300000</v>
      </c>
      <c r="BE401" s="93">
        <f t="shared" si="150"/>
        <v>0.94648095238095242</v>
      </c>
      <c r="BF401" s="113">
        <f t="shared" si="142"/>
        <v>20612030</v>
      </c>
      <c r="BG401" s="114">
        <f t="shared" si="143"/>
        <v>6870676.666666667</v>
      </c>
      <c r="BH401" s="115">
        <f t="shared" si="144"/>
        <v>33295770</v>
      </c>
      <c r="BI401" s="110">
        <f t="shared" si="145"/>
        <v>5549295</v>
      </c>
      <c r="BJ401" s="148"/>
      <c r="BK401" s="149"/>
      <c r="BL401" s="117">
        <f>BK$464*BP401</f>
        <v>6160777.6941420324</v>
      </c>
      <c r="BM401" s="118">
        <v>6200000</v>
      </c>
      <c r="BN401" s="119"/>
      <c r="BO401" s="127">
        <v>8544600</v>
      </c>
      <c r="BP401" s="121">
        <f>BO401/BO$464</f>
        <v>0.11460888373769339</v>
      </c>
      <c r="BQ401" s="159"/>
      <c r="BR401" s="181"/>
      <c r="BS401" s="124" t="e">
        <f>BQ401/BR401</f>
        <v>#DIV/0!</v>
      </c>
      <c r="BT401" s="165">
        <f t="shared" si="149"/>
        <v>6781337.3402021751</v>
      </c>
    </row>
    <row r="402" spans="1:72" s="128" customFormat="1">
      <c r="A402" s="126"/>
      <c r="B402" s="105"/>
      <c r="C402" s="106" t="s">
        <v>418</v>
      </c>
      <c r="D402" s="110"/>
      <c r="E402" s="110"/>
      <c r="F402" s="109"/>
      <c r="G402" s="110"/>
      <c r="H402" s="110"/>
      <c r="I402" s="109"/>
      <c r="J402" s="110"/>
      <c r="K402" s="110"/>
      <c r="L402" s="109"/>
      <c r="M402" s="110"/>
      <c r="N402" s="110"/>
      <c r="O402" s="109"/>
      <c r="P402" s="110"/>
      <c r="Q402" s="110"/>
      <c r="R402" s="109"/>
      <c r="S402" s="110"/>
      <c r="T402" s="110"/>
      <c r="U402" s="109"/>
      <c r="V402" s="110"/>
      <c r="W402" s="110"/>
      <c r="X402" s="109"/>
      <c r="Y402" s="110"/>
      <c r="Z402" s="110"/>
      <c r="AA402" s="109"/>
      <c r="AB402" s="110"/>
      <c r="AC402" s="110"/>
      <c r="AD402" s="109"/>
      <c r="AE402" s="110"/>
      <c r="AF402" s="110"/>
      <c r="AG402" s="109"/>
      <c r="AH402" s="110"/>
      <c r="AI402" s="110"/>
      <c r="AJ402" s="109"/>
      <c r="AK402" s="110"/>
      <c r="AL402" s="110"/>
      <c r="AM402" s="109"/>
      <c r="AN402" s="110"/>
      <c r="AO402" s="110"/>
      <c r="AP402" s="109"/>
      <c r="AQ402" s="110"/>
      <c r="AR402" s="110"/>
      <c r="AS402" s="109"/>
      <c r="AT402" s="110"/>
      <c r="AU402" s="110"/>
      <c r="AV402" s="109"/>
      <c r="AW402" s="111">
        <v>71075</v>
      </c>
      <c r="AX402" s="111">
        <v>183333</v>
      </c>
      <c r="AY402" s="112">
        <v>0.38768252305913281</v>
      </c>
      <c r="AZ402" s="111">
        <v>335615</v>
      </c>
      <c r="BA402" s="111">
        <v>550000</v>
      </c>
      <c r="BB402" s="112">
        <f t="shared" si="133"/>
        <v>0.61020909090909092</v>
      </c>
      <c r="BC402" s="92">
        <f>VLOOKUP(C402,'[1]PM SELL-OUT JUNE 202 SUMMARY'!$D$9:$H$519,4,FALSE)</f>
        <v>442635</v>
      </c>
      <c r="BD402" s="92">
        <f>VLOOKUP(C402,'[1]PM SELL-OUT JUNE 202 SUMMARY'!$D$9:$H$519,5,FALSE)</f>
        <v>550000</v>
      </c>
      <c r="BE402" s="93">
        <f t="shared" si="150"/>
        <v>0.80479090909090911</v>
      </c>
      <c r="BF402" s="113">
        <f t="shared" si="142"/>
        <v>406690</v>
      </c>
      <c r="BG402" s="114">
        <f t="shared" si="143"/>
        <v>135563.33333333334</v>
      </c>
      <c r="BH402" s="115">
        <f t="shared" si="144"/>
        <v>406690</v>
      </c>
      <c r="BI402" s="110">
        <f t="shared" si="145"/>
        <v>67781.666666666672</v>
      </c>
      <c r="BJ402" s="148"/>
      <c r="BK402" s="149"/>
      <c r="BL402" s="117"/>
      <c r="BM402" s="118">
        <v>550000</v>
      </c>
      <c r="BN402" s="119"/>
      <c r="BO402" s="127"/>
      <c r="BP402" s="121"/>
      <c r="BQ402" s="159"/>
      <c r="BR402" s="181"/>
      <c r="BS402" s="124"/>
      <c r="BT402" s="165">
        <f t="shared" si="149"/>
        <v>101672.5</v>
      </c>
    </row>
    <row r="403" spans="1:72" s="125" customFormat="1">
      <c r="A403" s="126" t="s">
        <v>118</v>
      </c>
      <c r="B403" s="105" t="s">
        <v>195</v>
      </c>
      <c r="C403" s="162" t="s">
        <v>419</v>
      </c>
      <c r="D403" s="110">
        <v>1221050</v>
      </c>
      <c r="E403" s="110">
        <v>850000</v>
      </c>
      <c r="F403" s="109"/>
      <c r="G403" s="110">
        <v>191365</v>
      </c>
      <c r="H403" s="110">
        <v>850000</v>
      </c>
      <c r="I403" s="109">
        <v>0.2251352941176471</v>
      </c>
      <c r="J403" s="110">
        <v>321035</v>
      </c>
      <c r="K403" s="110">
        <v>1000000</v>
      </c>
      <c r="L403" s="109">
        <v>0.32103500000000001</v>
      </c>
      <c r="M403" s="110">
        <v>1497750</v>
      </c>
      <c r="N403" s="110">
        <v>1000000</v>
      </c>
      <c r="O403" s="109">
        <v>1.4977499999999999</v>
      </c>
      <c r="P403" s="110">
        <v>1553410</v>
      </c>
      <c r="Q403" s="110">
        <v>1000000</v>
      </c>
      <c r="R403" s="109">
        <v>1.55341</v>
      </c>
      <c r="S403" s="110">
        <v>1734020</v>
      </c>
      <c r="T403" s="110">
        <v>900000</v>
      </c>
      <c r="U403" s="109">
        <v>1.9266888888888887</v>
      </c>
      <c r="V403" s="110">
        <v>1074550</v>
      </c>
      <c r="W403" s="110">
        <v>900000</v>
      </c>
      <c r="X403" s="109">
        <v>1.1939444444444445</v>
      </c>
      <c r="Y403" s="110">
        <v>1044935</v>
      </c>
      <c r="Z403" s="110">
        <v>1000000</v>
      </c>
      <c r="AA403" s="109">
        <v>1.0449349999999999</v>
      </c>
      <c r="AB403" s="110">
        <v>2936600</v>
      </c>
      <c r="AC403" s="110">
        <v>1000000</v>
      </c>
      <c r="AD403" s="109"/>
      <c r="AE403" s="110">
        <v>1258835</v>
      </c>
      <c r="AF403" s="110">
        <v>1000000</v>
      </c>
      <c r="AG403" s="109">
        <v>1.2588349999999999</v>
      </c>
      <c r="AH403" s="110">
        <v>1264115</v>
      </c>
      <c r="AI403" s="110">
        <v>1150000</v>
      </c>
      <c r="AJ403" s="109">
        <v>1.0992304347826087</v>
      </c>
      <c r="AK403" s="110">
        <v>1146545</v>
      </c>
      <c r="AL403" s="110">
        <v>1300000</v>
      </c>
      <c r="AM403" s="109">
        <v>0.88195769230769228</v>
      </c>
      <c r="AN403" s="110">
        <v>1209815</v>
      </c>
      <c r="AO403" s="110">
        <v>1200000</v>
      </c>
      <c r="AP403" s="109">
        <v>1.0081791666666666</v>
      </c>
      <c r="AQ403" s="110">
        <v>1209095</v>
      </c>
      <c r="AR403" s="110">
        <v>1200000</v>
      </c>
      <c r="AS403" s="109">
        <v>1.0075791666666667</v>
      </c>
      <c r="AT403" s="110">
        <v>1201105</v>
      </c>
      <c r="AU403" s="110">
        <v>1200000</v>
      </c>
      <c r="AV403" s="109">
        <v>1.0009208333333333</v>
      </c>
      <c r="AW403" s="111">
        <v>1254320</v>
      </c>
      <c r="AX403" s="111">
        <v>1350000</v>
      </c>
      <c r="AY403" s="112">
        <v>0.92912592592592591</v>
      </c>
      <c r="AZ403" s="111">
        <v>626980</v>
      </c>
      <c r="BA403" s="111">
        <v>1350000</v>
      </c>
      <c r="BB403" s="112">
        <f t="shared" si="133"/>
        <v>0.46442962962962964</v>
      </c>
      <c r="BC403" s="92">
        <f>VLOOKUP(C403,'[1]PM SELL-OUT JUNE 202 SUMMARY'!$D$9:$H$519,4,FALSE)</f>
        <v>599910</v>
      </c>
      <c r="BD403" s="92">
        <f>VLOOKUP(C403,'[1]PM SELL-OUT JUNE 202 SUMMARY'!$D$9:$H$519,5,FALSE)</f>
        <v>1250000</v>
      </c>
      <c r="BE403" s="93">
        <f t="shared" si="150"/>
        <v>0.47992800000000002</v>
      </c>
      <c r="BF403" s="113">
        <f t="shared" si="142"/>
        <v>3082405</v>
      </c>
      <c r="BG403" s="114">
        <f t="shared" si="143"/>
        <v>1027468.3333333334</v>
      </c>
      <c r="BH403" s="115">
        <f t="shared" si="144"/>
        <v>6647860</v>
      </c>
      <c r="BI403" s="110">
        <f t="shared" si="145"/>
        <v>1107976.6666666667</v>
      </c>
      <c r="BJ403" s="115"/>
      <c r="BK403" s="110"/>
      <c r="BL403" s="117">
        <f>BK$464*BP403</f>
        <v>774765.77853150771</v>
      </c>
      <c r="BM403" s="118">
        <v>1150000</v>
      </c>
      <c r="BN403" s="119"/>
      <c r="BO403" s="127">
        <v>1074550</v>
      </c>
      <c r="BP403" s="121">
        <f>BO403/BO$464</f>
        <v>1.4412959766441779E-2</v>
      </c>
      <c r="BQ403" s="159"/>
      <c r="BR403" s="181"/>
      <c r="BS403" s="124" t="e">
        <f>BQ403/BR403</f>
        <v>#DIV/0!</v>
      </c>
      <c r="BT403" s="165">
        <f t="shared" si="149"/>
        <v>996190.1946328769</v>
      </c>
    </row>
    <row r="404" spans="1:72" s="128" customFormat="1">
      <c r="A404" s="126" t="s">
        <v>66</v>
      </c>
      <c r="B404" s="105" t="s">
        <v>197</v>
      </c>
      <c r="C404" s="106" t="s">
        <v>420</v>
      </c>
      <c r="D404" s="149">
        <v>704480</v>
      </c>
      <c r="E404" s="149">
        <v>700000</v>
      </c>
      <c r="F404" s="166"/>
      <c r="G404" s="110">
        <v>495600</v>
      </c>
      <c r="H404" s="110">
        <v>800000</v>
      </c>
      <c r="I404" s="109">
        <v>0.61950000000000016</v>
      </c>
      <c r="J404" s="110">
        <v>533800</v>
      </c>
      <c r="K404" s="110">
        <v>800000</v>
      </c>
      <c r="L404" s="109">
        <v>0.66725000000000001</v>
      </c>
      <c r="M404" s="110">
        <v>1126600</v>
      </c>
      <c r="N404" s="110">
        <v>800000</v>
      </c>
      <c r="O404" s="109">
        <v>1.40825</v>
      </c>
      <c r="P404" s="110">
        <v>1598460</v>
      </c>
      <c r="Q404" s="110">
        <v>900000</v>
      </c>
      <c r="R404" s="109">
        <v>1.7760666666666667</v>
      </c>
      <c r="S404" s="110">
        <v>743175</v>
      </c>
      <c r="T404" s="110">
        <v>1000000</v>
      </c>
      <c r="U404" s="109">
        <v>0.74317500000000003</v>
      </c>
      <c r="V404" s="110">
        <v>1184420</v>
      </c>
      <c r="W404" s="110">
        <v>1000000</v>
      </c>
      <c r="X404" s="109">
        <v>1.18442</v>
      </c>
      <c r="Y404" s="110">
        <v>929140</v>
      </c>
      <c r="Z404" s="110">
        <v>900000</v>
      </c>
      <c r="AA404" s="109">
        <v>1.0323777777777778</v>
      </c>
      <c r="AB404" s="110">
        <v>467715</v>
      </c>
      <c r="AC404" s="110">
        <v>900000</v>
      </c>
      <c r="AD404" s="109"/>
      <c r="AE404" s="110">
        <v>1303660</v>
      </c>
      <c r="AF404" s="110">
        <v>800000</v>
      </c>
      <c r="AG404" s="109">
        <v>1.629575</v>
      </c>
      <c r="AH404" s="110">
        <v>1013140</v>
      </c>
      <c r="AI404" s="110">
        <v>950000</v>
      </c>
      <c r="AJ404" s="109">
        <v>1.0664631578947368</v>
      </c>
      <c r="AK404" s="110">
        <v>729970</v>
      </c>
      <c r="AL404" s="110">
        <v>1000000</v>
      </c>
      <c r="AM404" s="109">
        <v>0.72997000000000001</v>
      </c>
      <c r="AN404" s="110">
        <v>738575</v>
      </c>
      <c r="AO404" s="110">
        <v>1000000</v>
      </c>
      <c r="AP404" s="109">
        <v>0.73857499999999998</v>
      </c>
      <c r="AQ404" s="110">
        <v>346440</v>
      </c>
      <c r="AR404" s="110">
        <v>1000000</v>
      </c>
      <c r="AS404" s="109">
        <v>0.34644000000000003</v>
      </c>
      <c r="AT404" s="110">
        <v>941445</v>
      </c>
      <c r="AU404" s="110">
        <v>900000</v>
      </c>
      <c r="AV404" s="109">
        <v>1.0460499999999999</v>
      </c>
      <c r="AW404" s="111">
        <v>1350450</v>
      </c>
      <c r="AX404" s="111">
        <v>1000000</v>
      </c>
      <c r="AY404" s="112">
        <v>1.3504499999999999</v>
      </c>
      <c r="AZ404" s="111">
        <v>1396965</v>
      </c>
      <c r="BA404" s="111">
        <v>1000000</v>
      </c>
      <c r="BB404" s="112">
        <f t="shared" si="133"/>
        <v>1.396965</v>
      </c>
      <c r="BC404" s="92">
        <f>VLOOKUP(C404,'[1]PM SELL-OUT JUNE 202 SUMMARY'!$D$9:$H$519,4,FALSE)</f>
        <v>608480</v>
      </c>
      <c r="BD404" s="92">
        <f>VLOOKUP(C404,'[1]PM SELL-OUT JUNE 202 SUMMARY'!$D$9:$H$519,5,FALSE)</f>
        <v>1000000</v>
      </c>
      <c r="BE404" s="93">
        <f t="shared" si="150"/>
        <v>0.60848000000000002</v>
      </c>
      <c r="BF404" s="113">
        <f t="shared" si="142"/>
        <v>3688860</v>
      </c>
      <c r="BG404" s="114">
        <f t="shared" si="143"/>
        <v>1229620</v>
      </c>
      <c r="BH404" s="115">
        <f t="shared" si="144"/>
        <v>5503845</v>
      </c>
      <c r="BI404" s="110">
        <f t="shared" si="145"/>
        <v>917307.5</v>
      </c>
      <c r="BJ404" s="148"/>
      <c r="BK404" s="149"/>
      <c r="BL404" s="117">
        <f>BK$464*BP404</f>
        <v>853983.60561005853</v>
      </c>
      <c r="BM404" s="118">
        <v>900000</v>
      </c>
      <c r="BN404" s="119"/>
      <c r="BO404" s="127">
        <v>1184420</v>
      </c>
      <c r="BP404" s="121">
        <f>BO404/BO$464</f>
        <v>1.588664818442043E-2</v>
      </c>
      <c r="BQ404" s="159"/>
      <c r="BR404" s="181"/>
      <c r="BS404" s="124" t="e">
        <f>BQ404/BR404</f>
        <v>#DIV/0!</v>
      </c>
      <c r="BT404" s="165">
        <f t="shared" si="149"/>
        <v>1046332.7764025147</v>
      </c>
    </row>
    <row r="405" spans="1:72" s="128" customFormat="1">
      <c r="A405" s="126"/>
      <c r="B405" s="105"/>
      <c r="C405" s="106" t="s">
        <v>421</v>
      </c>
      <c r="D405" s="149"/>
      <c r="E405" s="149"/>
      <c r="F405" s="166"/>
      <c r="G405" s="110"/>
      <c r="H405" s="110"/>
      <c r="I405" s="109"/>
      <c r="J405" s="110"/>
      <c r="K405" s="110"/>
      <c r="L405" s="109"/>
      <c r="M405" s="110"/>
      <c r="N405" s="110"/>
      <c r="O405" s="109"/>
      <c r="P405" s="110"/>
      <c r="Q405" s="110"/>
      <c r="R405" s="109"/>
      <c r="S405" s="110"/>
      <c r="T405" s="110"/>
      <c r="U405" s="109"/>
      <c r="V405" s="110"/>
      <c r="W405" s="110"/>
      <c r="X405" s="109"/>
      <c r="Y405" s="110"/>
      <c r="Z405" s="110"/>
      <c r="AA405" s="109"/>
      <c r="AB405" s="110"/>
      <c r="AC405" s="110"/>
      <c r="AD405" s="109"/>
      <c r="AE405" s="110"/>
      <c r="AF405" s="110"/>
      <c r="AG405" s="109"/>
      <c r="AH405" s="110"/>
      <c r="AI405" s="110"/>
      <c r="AJ405" s="109"/>
      <c r="AK405" s="110"/>
      <c r="AL405" s="110"/>
      <c r="AM405" s="109"/>
      <c r="AN405" s="110"/>
      <c r="AO405" s="110"/>
      <c r="AP405" s="109"/>
      <c r="AQ405" s="110"/>
      <c r="AR405" s="110"/>
      <c r="AS405" s="109"/>
      <c r="AT405" s="110"/>
      <c r="AU405" s="110"/>
      <c r="AV405" s="109"/>
      <c r="AW405" s="111">
        <v>36890</v>
      </c>
      <c r="AX405" s="111">
        <v>146666</v>
      </c>
      <c r="AY405" s="112">
        <v>0.25152387056304804</v>
      </c>
      <c r="AZ405" s="111">
        <v>359625</v>
      </c>
      <c r="BA405" s="111">
        <v>550000</v>
      </c>
      <c r="BB405" s="112">
        <f t="shared" si="133"/>
        <v>0.65386363636363631</v>
      </c>
      <c r="BC405" s="92">
        <f>VLOOKUP(C405,'[1]PM SELL-OUT JUNE 202 SUMMARY'!$D$9:$H$519,4,FALSE)</f>
        <v>276455</v>
      </c>
      <c r="BD405" s="92">
        <f>VLOOKUP(C405,'[1]PM SELL-OUT JUNE 202 SUMMARY'!$D$9:$H$519,5,FALSE)</f>
        <v>550000</v>
      </c>
      <c r="BE405" s="93">
        <f t="shared" si="150"/>
        <v>0.50264545454545451</v>
      </c>
      <c r="BF405" s="113">
        <f t="shared" si="142"/>
        <v>396515</v>
      </c>
      <c r="BG405" s="114">
        <f t="shared" si="143"/>
        <v>132171.66666666666</v>
      </c>
      <c r="BH405" s="115">
        <f t="shared" si="144"/>
        <v>396515</v>
      </c>
      <c r="BI405" s="110">
        <f t="shared" si="145"/>
        <v>66085.833333333328</v>
      </c>
      <c r="BJ405" s="148"/>
      <c r="BK405" s="149"/>
      <c r="BL405" s="117"/>
      <c r="BM405" s="118">
        <v>550000</v>
      </c>
      <c r="BN405" s="119"/>
      <c r="BO405" s="127"/>
      <c r="BP405" s="121"/>
      <c r="BQ405" s="159"/>
      <c r="BR405" s="181"/>
      <c r="BS405" s="124"/>
      <c r="BT405" s="165">
        <f t="shared" si="149"/>
        <v>99128.75</v>
      </c>
    </row>
    <row r="406" spans="1:72" s="128" customFormat="1">
      <c r="A406" s="126"/>
      <c r="B406" s="105"/>
      <c r="C406" s="106" t="s">
        <v>422</v>
      </c>
      <c r="D406" s="149"/>
      <c r="E406" s="149"/>
      <c r="F406" s="166"/>
      <c r="G406" s="110"/>
      <c r="H406" s="110"/>
      <c r="I406" s="109"/>
      <c r="J406" s="110"/>
      <c r="K406" s="110"/>
      <c r="L406" s="109"/>
      <c r="M406" s="110"/>
      <c r="N406" s="110"/>
      <c r="O406" s="109"/>
      <c r="P406" s="110"/>
      <c r="Q406" s="110"/>
      <c r="R406" s="109"/>
      <c r="S406" s="110"/>
      <c r="T406" s="110"/>
      <c r="U406" s="109"/>
      <c r="V406" s="110"/>
      <c r="W406" s="110"/>
      <c r="X406" s="109"/>
      <c r="Y406" s="110"/>
      <c r="Z406" s="110"/>
      <c r="AA406" s="109"/>
      <c r="AB406" s="110"/>
      <c r="AC406" s="110"/>
      <c r="AD406" s="109"/>
      <c r="AE406" s="110"/>
      <c r="AF406" s="110"/>
      <c r="AG406" s="109"/>
      <c r="AH406" s="110"/>
      <c r="AI406" s="110"/>
      <c r="AJ406" s="109"/>
      <c r="AK406" s="110"/>
      <c r="AL406" s="110"/>
      <c r="AM406" s="109"/>
      <c r="AN406" s="110"/>
      <c r="AO406" s="110"/>
      <c r="AP406" s="109"/>
      <c r="AQ406" s="110"/>
      <c r="AR406" s="110"/>
      <c r="AS406" s="109"/>
      <c r="AT406" s="110">
        <v>168155</v>
      </c>
      <c r="AU406" s="110">
        <v>550000</v>
      </c>
      <c r="AV406" s="109">
        <v>0.30573636363636364</v>
      </c>
      <c r="AW406" s="111">
        <v>334320</v>
      </c>
      <c r="AX406" s="111">
        <v>550000</v>
      </c>
      <c r="AY406" s="112">
        <v>0.60785454545454543</v>
      </c>
      <c r="AZ406" s="111">
        <v>158975</v>
      </c>
      <c r="BA406" s="111">
        <v>550000</v>
      </c>
      <c r="BB406" s="112">
        <f t="shared" si="133"/>
        <v>0.28904545454545455</v>
      </c>
      <c r="BC406" s="92">
        <f>VLOOKUP(C406,'[1]PM SELL-OUT JUNE 202 SUMMARY'!$D$9:$H$519,4,FALSE)</f>
        <v>114465</v>
      </c>
      <c r="BD406" s="92">
        <f>VLOOKUP(C406,'[1]PM SELL-OUT JUNE 202 SUMMARY'!$D$9:$H$519,5,FALSE)</f>
        <v>550000</v>
      </c>
      <c r="BE406" s="93">
        <f t="shared" si="150"/>
        <v>0.20811818181818181</v>
      </c>
      <c r="BF406" s="113">
        <f t="shared" si="142"/>
        <v>661450</v>
      </c>
      <c r="BG406" s="114">
        <f t="shared" si="143"/>
        <v>220483.33333333334</v>
      </c>
      <c r="BH406" s="115">
        <f t="shared" si="144"/>
        <v>661450</v>
      </c>
      <c r="BI406" s="110">
        <f t="shared" si="145"/>
        <v>110241.66666666667</v>
      </c>
      <c r="BJ406" s="148"/>
      <c r="BK406" s="149"/>
      <c r="BL406" s="117"/>
      <c r="BM406" s="118">
        <v>550000</v>
      </c>
      <c r="BN406" s="119"/>
      <c r="BO406" s="127"/>
      <c r="BP406" s="121"/>
      <c r="BQ406" s="159"/>
      <c r="BR406" s="181"/>
      <c r="BS406" s="124"/>
      <c r="BT406" s="165">
        <f t="shared" si="149"/>
        <v>165362.5</v>
      </c>
    </row>
    <row r="407" spans="1:72" s="128" customFormat="1">
      <c r="A407" s="126" t="s">
        <v>118</v>
      </c>
      <c r="B407" s="105" t="s">
        <v>407</v>
      </c>
      <c r="C407" s="162" t="s">
        <v>423</v>
      </c>
      <c r="D407" s="110">
        <v>1022275</v>
      </c>
      <c r="E407" s="110">
        <v>500000</v>
      </c>
      <c r="F407" s="109"/>
      <c r="G407" s="110">
        <v>302950</v>
      </c>
      <c r="H407" s="110">
        <v>550000</v>
      </c>
      <c r="I407" s="109">
        <v>0.55081818181818187</v>
      </c>
      <c r="J407" s="110">
        <v>706285</v>
      </c>
      <c r="K407" s="110">
        <v>550000</v>
      </c>
      <c r="L407" s="109">
        <v>1.2841545454545455</v>
      </c>
      <c r="M407" s="110">
        <v>2539070</v>
      </c>
      <c r="N407" s="110">
        <v>650000</v>
      </c>
      <c r="O407" s="109">
        <v>3.9062615384615387</v>
      </c>
      <c r="P407" s="110">
        <v>2460610</v>
      </c>
      <c r="Q407" s="110">
        <v>850000</v>
      </c>
      <c r="R407" s="109">
        <v>2.8948352941176472</v>
      </c>
      <c r="S407" s="110">
        <v>1553040</v>
      </c>
      <c r="T407" s="110">
        <v>950000</v>
      </c>
      <c r="U407" s="109">
        <v>1.6347789473684211</v>
      </c>
      <c r="V407" s="110">
        <v>954250</v>
      </c>
      <c r="W407" s="110">
        <v>1000000</v>
      </c>
      <c r="X407" s="109">
        <v>0.95425000000000004</v>
      </c>
      <c r="Y407" s="110">
        <v>2372255</v>
      </c>
      <c r="Z407" s="110">
        <v>1100000</v>
      </c>
      <c r="AA407" s="109">
        <v>2.1565954545454544</v>
      </c>
      <c r="AB407" s="110">
        <v>1819935</v>
      </c>
      <c r="AC407" s="110">
        <v>1300000</v>
      </c>
      <c r="AD407" s="109"/>
      <c r="AE407" s="110">
        <v>919365</v>
      </c>
      <c r="AF407" s="110">
        <v>1150000</v>
      </c>
      <c r="AG407" s="109">
        <v>0.79944782608695653</v>
      </c>
      <c r="AH407" s="110">
        <v>901470</v>
      </c>
      <c r="AI407" s="110">
        <v>1300000</v>
      </c>
      <c r="AJ407" s="109">
        <v>0.69343846153846167</v>
      </c>
      <c r="AK407" s="110">
        <v>1052955</v>
      </c>
      <c r="AL407" s="110">
        <v>1600000</v>
      </c>
      <c r="AM407" s="109">
        <v>0.65809687500000003</v>
      </c>
      <c r="AN407" s="110">
        <v>731985</v>
      </c>
      <c r="AO407" s="110">
        <v>1400000</v>
      </c>
      <c r="AP407" s="109">
        <v>0.5228464285714286</v>
      </c>
      <c r="AQ407" s="110">
        <v>722805</v>
      </c>
      <c r="AR407" s="110">
        <v>1300000</v>
      </c>
      <c r="AS407" s="109">
        <v>0.55600384615384613</v>
      </c>
      <c r="AT407" s="110">
        <v>1169810</v>
      </c>
      <c r="AU407" s="110">
        <v>1200000</v>
      </c>
      <c r="AV407" s="109">
        <v>0.97484166666666672</v>
      </c>
      <c r="AW407" s="111">
        <v>1929300</v>
      </c>
      <c r="AX407" s="111">
        <v>1300000</v>
      </c>
      <c r="AY407" s="112">
        <v>1.4840769230769231</v>
      </c>
      <c r="AZ407" s="111">
        <v>1649150</v>
      </c>
      <c r="BA407" s="111">
        <v>1300000</v>
      </c>
      <c r="BB407" s="112">
        <f t="shared" si="133"/>
        <v>1.268576923076923</v>
      </c>
      <c r="BC407" s="92">
        <f>VLOOKUP(C407,'[1]PM SELL-OUT JUNE 202 SUMMARY'!$D$9:$H$519,4,FALSE)</f>
        <v>1136040</v>
      </c>
      <c r="BD407" s="92">
        <f>VLOOKUP(C407,'[1]PM SELL-OUT JUNE 202 SUMMARY'!$D$9:$H$519,5,FALSE)</f>
        <v>1300000</v>
      </c>
      <c r="BE407" s="93">
        <f t="shared" si="150"/>
        <v>0.87387692307692311</v>
      </c>
      <c r="BF407" s="113">
        <f t="shared" si="142"/>
        <v>4748260</v>
      </c>
      <c r="BG407" s="114">
        <f t="shared" si="143"/>
        <v>1582753.3333333333</v>
      </c>
      <c r="BH407" s="115">
        <f t="shared" si="144"/>
        <v>7256005</v>
      </c>
      <c r="BI407" s="110">
        <f t="shared" si="145"/>
        <v>1209334.1666666667</v>
      </c>
      <c r="BJ407" s="115"/>
      <c r="BK407" s="110"/>
      <c r="BL407" s="117">
        <f t="shared" ref="BL407:BL417" si="151">BK$464*BP407</f>
        <v>688027.7736389105</v>
      </c>
      <c r="BM407" s="118">
        <v>1200000</v>
      </c>
      <c r="BN407" s="119"/>
      <c r="BO407" s="127">
        <v>954250</v>
      </c>
      <c r="BP407" s="121">
        <f t="shared" ref="BP407:BP417" si="152">BO407/BO$464</f>
        <v>1.2799373558351932E-2</v>
      </c>
      <c r="BQ407" s="159"/>
      <c r="BR407" s="181"/>
      <c r="BS407" s="124" t="e">
        <f t="shared" ref="BS407:BS439" si="153">BQ407/BR407</f>
        <v>#DIV/0!</v>
      </c>
      <c r="BT407" s="165">
        <f t="shared" si="149"/>
        <v>1108591.3184097277</v>
      </c>
    </row>
    <row r="408" spans="1:72" s="128" customFormat="1">
      <c r="A408" s="126" t="s">
        <v>109</v>
      </c>
      <c r="B408" s="105" t="s">
        <v>208</v>
      </c>
      <c r="C408" s="106" t="s">
        <v>424</v>
      </c>
      <c r="D408" s="110">
        <v>512990</v>
      </c>
      <c r="E408" s="110">
        <v>850000</v>
      </c>
      <c r="F408" s="109"/>
      <c r="G408" s="110">
        <v>1045670</v>
      </c>
      <c r="H408" s="110">
        <v>850000</v>
      </c>
      <c r="I408" s="109">
        <v>1.2302</v>
      </c>
      <c r="J408" s="110">
        <v>877520</v>
      </c>
      <c r="K408" s="110">
        <v>850000</v>
      </c>
      <c r="L408" s="109">
        <v>1.0323764705882352</v>
      </c>
      <c r="M408" s="110">
        <v>3013445</v>
      </c>
      <c r="N408" s="110">
        <v>850000</v>
      </c>
      <c r="O408" s="109">
        <v>3.5452294117647059</v>
      </c>
      <c r="P408" s="110">
        <v>2263915</v>
      </c>
      <c r="Q408" s="110">
        <v>1000000</v>
      </c>
      <c r="R408" s="109">
        <v>2.2639149999999999</v>
      </c>
      <c r="S408" s="110">
        <v>1155615</v>
      </c>
      <c r="T408" s="110">
        <v>1100000</v>
      </c>
      <c r="U408" s="109">
        <v>1.0505590909090909</v>
      </c>
      <c r="V408" s="110">
        <v>731495</v>
      </c>
      <c r="W408" s="110">
        <v>1100000</v>
      </c>
      <c r="X408" s="109">
        <v>0.6649954545454545</v>
      </c>
      <c r="Y408" s="110">
        <v>1212630</v>
      </c>
      <c r="Z408" s="110">
        <v>1100000</v>
      </c>
      <c r="AA408" s="109">
        <v>1.1023909090909092</v>
      </c>
      <c r="AB408" s="110">
        <v>555710</v>
      </c>
      <c r="AC408" s="110">
        <v>1200000</v>
      </c>
      <c r="AD408" s="109"/>
      <c r="AE408" s="110">
        <v>420015</v>
      </c>
      <c r="AF408" s="110">
        <v>1050000</v>
      </c>
      <c r="AG408" s="109">
        <v>0.40001428571428571</v>
      </c>
      <c r="AH408" s="110">
        <v>674790</v>
      </c>
      <c r="AI408" s="110">
        <v>1050000</v>
      </c>
      <c r="AJ408" s="109">
        <v>0.64265714285714282</v>
      </c>
      <c r="AK408" s="110">
        <v>979370</v>
      </c>
      <c r="AL408" s="110">
        <v>950000</v>
      </c>
      <c r="AM408" s="109">
        <v>1.0309157894736842</v>
      </c>
      <c r="AN408" s="110">
        <v>848140</v>
      </c>
      <c r="AO408" s="110">
        <v>850000</v>
      </c>
      <c r="AP408" s="109">
        <v>0.9978117647058824</v>
      </c>
      <c r="AQ408" s="110">
        <v>325240</v>
      </c>
      <c r="AR408" s="110">
        <v>850000</v>
      </c>
      <c r="AS408" s="109">
        <v>0.38263529411764707</v>
      </c>
      <c r="AT408" s="110">
        <v>441015</v>
      </c>
      <c r="AU408" s="110">
        <v>850000</v>
      </c>
      <c r="AV408" s="109">
        <v>0.51884117647058825</v>
      </c>
      <c r="AW408" s="111">
        <v>1255470</v>
      </c>
      <c r="AX408" s="111">
        <v>900000</v>
      </c>
      <c r="AY408" s="112">
        <v>1.3949666666666667</v>
      </c>
      <c r="AZ408" s="111">
        <v>1408345</v>
      </c>
      <c r="BA408" s="111">
        <v>900000</v>
      </c>
      <c r="BB408" s="112">
        <f t="shared" si="133"/>
        <v>1.5648277777777777</v>
      </c>
      <c r="BC408" s="92">
        <f>VLOOKUP(C408,'[1]PM SELL-OUT JUNE 202 SUMMARY'!$D$9:$H$519,4,FALSE)</f>
        <v>1405715</v>
      </c>
      <c r="BD408" s="92">
        <f>VLOOKUP(C408,'[1]PM SELL-OUT JUNE 202 SUMMARY'!$D$9:$H$519,5,FALSE)</f>
        <v>950000</v>
      </c>
      <c r="BE408" s="93">
        <f t="shared" si="150"/>
        <v>1.4797</v>
      </c>
      <c r="BF408" s="113">
        <f t="shared" si="142"/>
        <v>3104830</v>
      </c>
      <c r="BG408" s="114">
        <f t="shared" si="143"/>
        <v>1034943.3333333334</v>
      </c>
      <c r="BH408" s="115">
        <f t="shared" si="144"/>
        <v>5257580</v>
      </c>
      <c r="BI408" s="110">
        <f t="shared" si="145"/>
        <v>876263.33333333337</v>
      </c>
      <c r="BJ408" s="115"/>
      <c r="BK408" s="110"/>
      <c r="BL408" s="117">
        <f t="shared" si="151"/>
        <v>527418.26175320393</v>
      </c>
      <c r="BM408" s="118">
        <v>1050000</v>
      </c>
      <c r="BN408" s="119"/>
      <c r="BO408" s="127">
        <v>731495</v>
      </c>
      <c r="BP408" s="121">
        <f t="shared" si="152"/>
        <v>9.8115564695484894E-3</v>
      </c>
      <c r="BQ408" s="159"/>
      <c r="BR408" s="181"/>
      <c r="BS408" s="124" t="e">
        <f t="shared" si="153"/>
        <v>#DIV/0!</v>
      </c>
      <c r="BT408" s="165">
        <f t="shared" si="149"/>
        <v>792529.9821049677</v>
      </c>
    </row>
    <row r="409" spans="1:72" s="128" customFormat="1">
      <c r="A409" s="105" t="s">
        <v>200</v>
      </c>
      <c r="B409" s="105"/>
      <c r="C409" s="106" t="s">
        <v>425</v>
      </c>
      <c r="D409" s="107">
        <v>703855</v>
      </c>
      <c r="E409" s="107">
        <v>500000</v>
      </c>
      <c r="F409" s="108"/>
      <c r="G409" s="107">
        <v>453500</v>
      </c>
      <c r="H409" s="107">
        <v>550000</v>
      </c>
      <c r="I409" s="108">
        <v>0.8245454545454548</v>
      </c>
      <c r="J409" s="107">
        <v>483600</v>
      </c>
      <c r="K409" s="107">
        <v>700000</v>
      </c>
      <c r="L409" s="108">
        <v>0.69085714285714295</v>
      </c>
      <c r="M409" s="107">
        <v>0</v>
      </c>
      <c r="N409" s="107">
        <v>700000</v>
      </c>
      <c r="O409" s="109">
        <v>0</v>
      </c>
      <c r="P409" s="110">
        <v>445700</v>
      </c>
      <c r="Q409" s="110">
        <v>258064</v>
      </c>
      <c r="R409" s="109">
        <v>1.7270909541819084</v>
      </c>
      <c r="S409" s="110">
        <v>491105</v>
      </c>
      <c r="T409" s="110">
        <v>500000</v>
      </c>
      <c r="U409" s="109">
        <v>0.98221000000000003</v>
      </c>
      <c r="V409" s="110">
        <v>814255</v>
      </c>
      <c r="W409" s="110">
        <v>500000</v>
      </c>
      <c r="X409" s="109">
        <v>1.6285099999999999</v>
      </c>
      <c r="Y409" s="110">
        <v>763055</v>
      </c>
      <c r="Z409" s="110">
        <v>550000</v>
      </c>
      <c r="AA409" s="109">
        <v>1.3873727272727272</v>
      </c>
      <c r="AB409" s="110">
        <v>889125</v>
      </c>
      <c r="AC409" s="110">
        <v>650000</v>
      </c>
      <c r="AD409" s="109"/>
      <c r="AE409" s="110">
        <v>880140</v>
      </c>
      <c r="AF409" s="110">
        <v>700000</v>
      </c>
      <c r="AG409" s="109">
        <v>1.2573428571428571</v>
      </c>
      <c r="AH409" s="110">
        <v>993400</v>
      </c>
      <c r="AI409" s="110">
        <v>800000</v>
      </c>
      <c r="AJ409" s="109">
        <v>1.2417499999999999</v>
      </c>
      <c r="AK409" s="110">
        <v>890610</v>
      </c>
      <c r="AL409" s="110">
        <v>900000</v>
      </c>
      <c r="AM409" s="109">
        <v>0.98956666666666693</v>
      </c>
      <c r="AN409" s="110">
        <v>746355</v>
      </c>
      <c r="AO409" s="110">
        <v>900000</v>
      </c>
      <c r="AP409" s="109">
        <v>0.82928333333333337</v>
      </c>
      <c r="AQ409" s="110">
        <v>746830</v>
      </c>
      <c r="AR409" s="110">
        <v>900000</v>
      </c>
      <c r="AS409" s="109">
        <v>0.82981111111111117</v>
      </c>
      <c r="AT409" s="110">
        <v>1022100</v>
      </c>
      <c r="AU409" s="110">
        <v>900000</v>
      </c>
      <c r="AV409" s="109">
        <v>1.1356666666666666</v>
      </c>
      <c r="AW409" s="111">
        <v>894630</v>
      </c>
      <c r="AX409" s="111">
        <v>950000</v>
      </c>
      <c r="AY409" s="112">
        <v>0.94171578947368417</v>
      </c>
      <c r="AZ409" s="111">
        <v>1124070</v>
      </c>
      <c r="BA409" s="111">
        <v>950000</v>
      </c>
      <c r="BB409" s="112">
        <f t="shared" si="133"/>
        <v>1.1832315789473684</v>
      </c>
      <c r="BC409" s="92">
        <f>VLOOKUP(C409,'[1]PM SELL-OUT JUNE 202 SUMMARY'!$D$9:$H$519,4,FALSE)</f>
        <v>579190</v>
      </c>
      <c r="BD409" s="92">
        <f>VLOOKUP(C409,'[1]PM SELL-OUT JUNE 202 SUMMARY'!$D$9:$H$519,5,FALSE)</f>
        <v>900000</v>
      </c>
      <c r="BE409" s="93">
        <f t="shared" si="150"/>
        <v>0.64354444444444447</v>
      </c>
      <c r="BF409" s="113">
        <f t="shared" si="142"/>
        <v>3040800</v>
      </c>
      <c r="BG409" s="114">
        <f t="shared" si="143"/>
        <v>1013600</v>
      </c>
      <c r="BH409" s="115">
        <f t="shared" si="144"/>
        <v>5424595</v>
      </c>
      <c r="BI409" s="110">
        <f t="shared" si="145"/>
        <v>904099.16666666663</v>
      </c>
      <c r="BJ409" s="116"/>
      <c r="BK409" s="107"/>
      <c r="BL409" s="117">
        <f t="shared" si="151"/>
        <v>587089.39462860988</v>
      </c>
      <c r="BM409" s="118">
        <v>800000</v>
      </c>
      <c r="BN409" s="119"/>
      <c r="BO409" s="120">
        <v>814255</v>
      </c>
      <c r="BP409" s="121">
        <f t="shared" si="152"/>
        <v>1.0921617937391513E-2</v>
      </c>
      <c r="BQ409" s="159"/>
      <c r="BR409" s="181"/>
      <c r="BS409" s="124" t="e">
        <f t="shared" si="153"/>
        <v>#DIV/0!</v>
      </c>
      <c r="BT409" s="165">
        <f t="shared" si="149"/>
        <v>829760.89032381913</v>
      </c>
    </row>
    <row r="410" spans="1:72" s="128" customFormat="1">
      <c r="A410" s="105" t="s">
        <v>115</v>
      </c>
      <c r="B410" s="105" t="s">
        <v>304</v>
      </c>
      <c r="C410" s="106" t="s">
        <v>426</v>
      </c>
      <c r="D410" s="107">
        <v>646470</v>
      </c>
      <c r="E410" s="107">
        <v>500000</v>
      </c>
      <c r="F410" s="108"/>
      <c r="G410" s="107">
        <v>328010</v>
      </c>
      <c r="H410" s="107">
        <v>550000</v>
      </c>
      <c r="I410" s="108">
        <v>0.59638181818181824</v>
      </c>
      <c r="J410" s="107">
        <v>1140490</v>
      </c>
      <c r="K410" s="107">
        <v>700000</v>
      </c>
      <c r="L410" s="108">
        <v>1.6292714285714285</v>
      </c>
      <c r="M410" s="107">
        <v>1922975</v>
      </c>
      <c r="N410" s="107">
        <v>700000</v>
      </c>
      <c r="O410" s="109">
        <v>2.7471071428571427</v>
      </c>
      <c r="P410" s="110">
        <v>2076315</v>
      </c>
      <c r="Q410" s="110">
        <v>1000000</v>
      </c>
      <c r="R410" s="109">
        <v>2.0763150000000001</v>
      </c>
      <c r="S410" s="110">
        <v>864840</v>
      </c>
      <c r="T410" s="110">
        <v>1000000</v>
      </c>
      <c r="U410" s="109">
        <v>0.86484000000000005</v>
      </c>
      <c r="V410" s="110">
        <v>934235</v>
      </c>
      <c r="W410" s="110">
        <v>1000000</v>
      </c>
      <c r="X410" s="109">
        <v>0.93423500000000004</v>
      </c>
      <c r="Y410" s="110">
        <v>986995</v>
      </c>
      <c r="Z410" s="110">
        <v>900000</v>
      </c>
      <c r="AA410" s="109">
        <v>1.0966611111111111</v>
      </c>
      <c r="AB410" s="110">
        <v>881640</v>
      </c>
      <c r="AC410" s="110">
        <v>900000</v>
      </c>
      <c r="AD410" s="109"/>
      <c r="AE410" s="110">
        <v>1288425</v>
      </c>
      <c r="AF410" s="110">
        <v>800000</v>
      </c>
      <c r="AG410" s="109">
        <v>1.61053125</v>
      </c>
      <c r="AH410" s="110">
        <v>1097305</v>
      </c>
      <c r="AI410" s="110">
        <v>1050000</v>
      </c>
      <c r="AJ410" s="109">
        <v>1.0450523809523808</v>
      </c>
      <c r="AK410" s="110">
        <v>1103055</v>
      </c>
      <c r="AL410" s="110">
        <v>1050000</v>
      </c>
      <c r="AM410" s="109">
        <v>1.0505285714285715</v>
      </c>
      <c r="AN410" s="110">
        <v>695180</v>
      </c>
      <c r="AO410" s="110">
        <v>1050000</v>
      </c>
      <c r="AP410" s="109">
        <v>0.66207619047619048</v>
      </c>
      <c r="AQ410" s="110">
        <v>626575</v>
      </c>
      <c r="AR410" s="110">
        <v>1050000</v>
      </c>
      <c r="AS410" s="109">
        <v>0.59673809523809529</v>
      </c>
      <c r="AT410" s="110">
        <v>1485665</v>
      </c>
      <c r="AU410" s="110">
        <v>1050000</v>
      </c>
      <c r="AV410" s="109">
        <v>1.4149190476190476</v>
      </c>
      <c r="AW410" s="111">
        <v>1413255</v>
      </c>
      <c r="AX410" s="111">
        <v>1300000</v>
      </c>
      <c r="AY410" s="112">
        <v>1.0871192307692308</v>
      </c>
      <c r="AZ410" s="111">
        <v>1631825</v>
      </c>
      <c r="BA410" s="111">
        <v>1300000</v>
      </c>
      <c r="BB410" s="112">
        <f t="shared" si="133"/>
        <v>1.25525</v>
      </c>
      <c r="BC410" s="92">
        <f>VLOOKUP(C410,'[1]PM SELL-OUT JUNE 202 SUMMARY'!$D$9:$H$519,4,FALSE)</f>
        <v>1449815</v>
      </c>
      <c r="BD410" s="92">
        <f>VLOOKUP(C410,'[1]PM SELL-OUT JUNE 202 SUMMARY'!$D$9:$H$519,5,FALSE)</f>
        <v>1200000</v>
      </c>
      <c r="BE410" s="93">
        <f t="shared" si="150"/>
        <v>1.2081791666666666</v>
      </c>
      <c r="BF410" s="113">
        <f t="shared" si="142"/>
        <v>4530745</v>
      </c>
      <c r="BG410" s="114">
        <f t="shared" si="143"/>
        <v>1510248.3333333333</v>
      </c>
      <c r="BH410" s="115">
        <f t="shared" si="144"/>
        <v>6955555</v>
      </c>
      <c r="BI410" s="110">
        <f t="shared" si="145"/>
        <v>1159259.1666666667</v>
      </c>
      <c r="BJ410" s="116"/>
      <c r="BK410" s="107"/>
      <c r="BL410" s="117">
        <f t="shared" si="151"/>
        <v>673596.67498616455</v>
      </c>
      <c r="BM410" s="118">
        <v>1250000</v>
      </c>
      <c r="BN410" s="119"/>
      <c r="BO410" s="120">
        <v>934235</v>
      </c>
      <c r="BP410" s="121">
        <f t="shared" si="152"/>
        <v>1.2530911979341804E-2</v>
      </c>
      <c r="BQ410" s="159"/>
      <c r="BR410" s="181"/>
      <c r="BS410" s="124" t="e">
        <f t="shared" si="153"/>
        <v>#DIV/0!</v>
      </c>
      <c r="BT410" s="165">
        <f t="shared" si="149"/>
        <v>1069334.7937465413</v>
      </c>
    </row>
    <row r="411" spans="1:72" s="125" customFormat="1">
      <c r="A411" s="105" t="s">
        <v>89</v>
      </c>
      <c r="B411" s="105" t="s">
        <v>273</v>
      </c>
      <c r="C411" s="106" t="s">
        <v>427</v>
      </c>
      <c r="D411" s="107">
        <v>264345</v>
      </c>
      <c r="E411" s="107">
        <v>500000</v>
      </c>
      <c r="F411" s="108"/>
      <c r="G411" s="107">
        <v>453605</v>
      </c>
      <c r="H411" s="107">
        <v>500000</v>
      </c>
      <c r="I411" s="108">
        <v>0.90721000000000007</v>
      </c>
      <c r="J411" s="107">
        <v>458205</v>
      </c>
      <c r="K411" s="107">
        <v>500000</v>
      </c>
      <c r="L411" s="108">
        <v>0.91641000000000006</v>
      </c>
      <c r="M411" s="107">
        <v>1222615</v>
      </c>
      <c r="N411" s="107">
        <v>500000</v>
      </c>
      <c r="O411" s="109">
        <v>2.44523</v>
      </c>
      <c r="P411" s="110">
        <v>977005</v>
      </c>
      <c r="Q411" s="110">
        <v>700000</v>
      </c>
      <c r="R411" s="109">
        <v>1.3957214285714286</v>
      </c>
      <c r="S411" s="110">
        <v>804130</v>
      </c>
      <c r="T411" s="110">
        <v>700000</v>
      </c>
      <c r="U411" s="109">
        <v>1.1487571428571428</v>
      </c>
      <c r="V411" s="110">
        <v>652375</v>
      </c>
      <c r="W411" s="110">
        <v>700000</v>
      </c>
      <c r="X411" s="109">
        <v>0.9319642857142858</v>
      </c>
      <c r="Y411" s="110">
        <v>809845</v>
      </c>
      <c r="Z411" s="110">
        <v>700000</v>
      </c>
      <c r="AA411" s="109">
        <v>1.1569214285714287</v>
      </c>
      <c r="AB411" s="110">
        <v>425820</v>
      </c>
      <c r="AC411" s="110">
        <v>700000</v>
      </c>
      <c r="AD411" s="109"/>
      <c r="AE411" s="110">
        <v>333035</v>
      </c>
      <c r="AF411" s="110">
        <v>650000</v>
      </c>
      <c r="AG411" s="109">
        <v>0.51236153846153842</v>
      </c>
      <c r="AH411" s="110">
        <v>298440</v>
      </c>
      <c r="AI411" s="110">
        <v>650000</v>
      </c>
      <c r="AJ411" s="109">
        <v>0.45913846153846161</v>
      </c>
      <c r="AK411" s="110">
        <v>328230</v>
      </c>
      <c r="AL411" s="110">
        <v>600000</v>
      </c>
      <c r="AM411" s="109">
        <v>0.54705000000000004</v>
      </c>
      <c r="AN411" s="110">
        <v>692250</v>
      </c>
      <c r="AO411" s="110">
        <v>600000</v>
      </c>
      <c r="AP411" s="109">
        <v>1.1537500000000001</v>
      </c>
      <c r="AQ411" s="110">
        <v>485420</v>
      </c>
      <c r="AR411" s="110">
        <v>600000</v>
      </c>
      <c r="AS411" s="109">
        <v>0.80903333333333338</v>
      </c>
      <c r="AT411" s="110">
        <v>576075</v>
      </c>
      <c r="AU411" s="110">
        <v>600000</v>
      </c>
      <c r="AV411" s="109">
        <v>0.96012500000000001</v>
      </c>
      <c r="AW411" s="111">
        <v>854830</v>
      </c>
      <c r="AX411" s="111">
        <v>650000</v>
      </c>
      <c r="AY411" s="112">
        <v>1.3151230769230768</v>
      </c>
      <c r="AZ411" s="111">
        <v>1098970</v>
      </c>
      <c r="BA411" s="111">
        <v>650000</v>
      </c>
      <c r="BB411" s="112">
        <f t="shared" si="133"/>
        <v>1.690723076923077</v>
      </c>
      <c r="BC411" s="92">
        <f>VLOOKUP(C411,'[1]PM SELL-OUT JUNE 202 SUMMARY'!$D$9:$H$519,4,FALSE)</f>
        <v>540890</v>
      </c>
      <c r="BD411" s="92">
        <f>VLOOKUP(C411,'[1]PM SELL-OUT JUNE 202 SUMMARY'!$D$9:$H$519,5,FALSE)</f>
        <v>750000</v>
      </c>
      <c r="BE411" s="93">
        <f t="shared" si="150"/>
        <v>0.72118666666666664</v>
      </c>
      <c r="BF411" s="113">
        <f t="shared" si="142"/>
        <v>2529875</v>
      </c>
      <c r="BG411" s="114">
        <f t="shared" si="143"/>
        <v>843291.66666666663</v>
      </c>
      <c r="BH411" s="115">
        <f t="shared" si="144"/>
        <v>4035775</v>
      </c>
      <c r="BI411" s="110">
        <f t="shared" si="145"/>
        <v>672629.16666666663</v>
      </c>
      <c r="BJ411" s="116"/>
      <c r="BK411" s="107"/>
      <c r="BL411" s="117">
        <f t="shared" si="151"/>
        <v>470371.62046390801</v>
      </c>
      <c r="BM411" s="118">
        <v>750000</v>
      </c>
      <c r="BN411" s="119"/>
      <c r="BO411" s="120">
        <v>652375</v>
      </c>
      <c r="BP411" s="121">
        <f t="shared" si="152"/>
        <v>8.75031839154293E-3</v>
      </c>
      <c r="BQ411" s="159"/>
      <c r="BR411" s="181"/>
      <c r="BS411" s="124" t="e">
        <f t="shared" si="153"/>
        <v>#DIV/0!</v>
      </c>
      <c r="BT411" s="165">
        <f t="shared" si="149"/>
        <v>659666.8634493103</v>
      </c>
    </row>
    <row r="412" spans="1:72" s="125" customFormat="1">
      <c r="A412" s="105" t="s">
        <v>109</v>
      </c>
      <c r="B412" s="105" t="s">
        <v>208</v>
      </c>
      <c r="C412" s="162" t="s">
        <v>428</v>
      </c>
      <c r="D412" s="107">
        <v>656100</v>
      </c>
      <c r="E412" s="107">
        <v>600000</v>
      </c>
      <c r="F412" s="108"/>
      <c r="G412" s="107">
        <v>301440</v>
      </c>
      <c r="H412" s="107">
        <v>700000</v>
      </c>
      <c r="I412" s="108">
        <v>0.43062857142857142</v>
      </c>
      <c r="J412" s="107">
        <v>758965</v>
      </c>
      <c r="K412" s="107">
        <v>750000</v>
      </c>
      <c r="L412" s="108">
        <v>1.0119533333333333</v>
      </c>
      <c r="M412" s="107">
        <v>1299860</v>
      </c>
      <c r="N412" s="107">
        <v>750000</v>
      </c>
      <c r="O412" s="109">
        <v>1.7331466666666666</v>
      </c>
      <c r="P412" s="110">
        <v>1579995</v>
      </c>
      <c r="Q412" s="110">
        <v>800000</v>
      </c>
      <c r="R412" s="109">
        <v>1.9749937499999999</v>
      </c>
      <c r="S412" s="110">
        <v>523880</v>
      </c>
      <c r="T412" s="110">
        <v>850000</v>
      </c>
      <c r="U412" s="109">
        <v>0.6163294117647059</v>
      </c>
      <c r="V412" s="110">
        <v>923870</v>
      </c>
      <c r="W412" s="110">
        <v>850000</v>
      </c>
      <c r="X412" s="109">
        <v>1.0869058823529412</v>
      </c>
      <c r="Y412" s="110">
        <v>1199325</v>
      </c>
      <c r="Z412" s="110">
        <v>850000</v>
      </c>
      <c r="AA412" s="109">
        <v>1.4109705882352941</v>
      </c>
      <c r="AB412" s="110">
        <v>1041715</v>
      </c>
      <c r="AC412" s="110">
        <v>1000000</v>
      </c>
      <c r="AD412" s="109"/>
      <c r="AE412" s="110">
        <v>857985</v>
      </c>
      <c r="AF412" s="110">
        <v>1000000</v>
      </c>
      <c r="AG412" s="109">
        <v>0.857985</v>
      </c>
      <c r="AH412" s="110">
        <v>985920</v>
      </c>
      <c r="AI412" s="110">
        <v>950000</v>
      </c>
      <c r="AJ412" s="109">
        <v>1.0378105263157895</v>
      </c>
      <c r="AK412" s="110">
        <v>1166820</v>
      </c>
      <c r="AL412" s="110">
        <v>1000000</v>
      </c>
      <c r="AM412" s="109">
        <v>1.16682</v>
      </c>
      <c r="AN412" s="110">
        <v>1044695</v>
      </c>
      <c r="AO412" s="110">
        <v>900000</v>
      </c>
      <c r="AP412" s="109">
        <v>1.1607722222222223</v>
      </c>
      <c r="AQ412" s="110">
        <v>1494365</v>
      </c>
      <c r="AR412" s="110">
        <v>900000</v>
      </c>
      <c r="AS412" s="109">
        <v>1.6604055555555555</v>
      </c>
      <c r="AT412" s="110">
        <v>704180</v>
      </c>
      <c r="AU412" s="110">
        <v>1000000</v>
      </c>
      <c r="AV412" s="109">
        <v>0.70418000000000003</v>
      </c>
      <c r="AW412" s="111">
        <v>1346460</v>
      </c>
      <c r="AX412" s="111">
        <v>1150000</v>
      </c>
      <c r="AY412" s="112">
        <v>1.1708347826086956</v>
      </c>
      <c r="AZ412" s="111">
        <v>1931430</v>
      </c>
      <c r="BA412" s="111">
        <v>1150000</v>
      </c>
      <c r="BB412" s="112">
        <f t="shared" si="133"/>
        <v>1.6795043478260869</v>
      </c>
      <c r="BC412" s="92">
        <f>VLOOKUP(C412,'[1]PM SELL-OUT JUNE 202 SUMMARY'!$D$9:$H$519,4,FALSE)</f>
        <v>1637390</v>
      </c>
      <c r="BD412" s="92">
        <f>VLOOKUP(C412,'[1]PM SELL-OUT JUNE 202 SUMMARY'!$D$9:$H$519,5,FALSE)</f>
        <v>1200000</v>
      </c>
      <c r="BE412" s="93">
        <f t="shared" si="150"/>
        <v>1.3644916666666667</v>
      </c>
      <c r="BF412" s="113">
        <f t="shared" si="142"/>
        <v>3982070</v>
      </c>
      <c r="BG412" s="114">
        <f t="shared" si="143"/>
        <v>1327356.6666666667</v>
      </c>
      <c r="BH412" s="115">
        <f t="shared" si="144"/>
        <v>7687950</v>
      </c>
      <c r="BI412" s="110">
        <f t="shared" si="145"/>
        <v>1281325</v>
      </c>
      <c r="BJ412" s="116"/>
      <c r="BK412" s="107"/>
      <c r="BL412" s="117">
        <f t="shared" si="151"/>
        <v>666123.36309329863</v>
      </c>
      <c r="BM412" s="118">
        <v>1300000</v>
      </c>
      <c r="BN412" s="119"/>
      <c r="BO412" s="120">
        <v>923870</v>
      </c>
      <c r="BP412" s="121">
        <f t="shared" si="152"/>
        <v>1.2391886035477704E-2</v>
      </c>
      <c r="BQ412" s="159"/>
      <c r="BR412" s="181"/>
      <c r="BS412" s="124" t="e">
        <f t="shared" si="153"/>
        <v>#DIV/0!</v>
      </c>
      <c r="BT412" s="165">
        <f t="shared" si="149"/>
        <v>1049668.7574399915</v>
      </c>
    </row>
    <row r="413" spans="1:72" s="125" customFormat="1">
      <c r="A413" s="105" t="s">
        <v>36</v>
      </c>
      <c r="B413" s="105"/>
      <c r="C413" s="162" t="s">
        <v>429</v>
      </c>
      <c r="D413" s="107"/>
      <c r="E413" s="107"/>
      <c r="F413" s="108"/>
      <c r="G413" s="107">
        <v>0</v>
      </c>
      <c r="H413" s="107">
        <v>55172</v>
      </c>
      <c r="I413" s="108">
        <v>0</v>
      </c>
      <c r="J413" s="107"/>
      <c r="K413" s="107">
        <v>500000</v>
      </c>
      <c r="L413" s="108">
        <v>0</v>
      </c>
      <c r="M413" s="107">
        <v>308335</v>
      </c>
      <c r="N413" s="107">
        <v>500000</v>
      </c>
      <c r="O413" s="109">
        <v>0.61667000000000016</v>
      </c>
      <c r="P413" s="110">
        <v>862130</v>
      </c>
      <c r="Q413" s="110">
        <v>500000</v>
      </c>
      <c r="R413" s="109">
        <v>1.7242599999999999</v>
      </c>
      <c r="S413" s="110">
        <v>653405</v>
      </c>
      <c r="T413" s="110">
        <v>500000</v>
      </c>
      <c r="U413" s="109">
        <v>1.30681</v>
      </c>
      <c r="V413" s="110">
        <v>539520</v>
      </c>
      <c r="W413" s="110">
        <v>500000</v>
      </c>
      <c r="X413" s="109">
        <v>1.07904</v>
      </c>
      <c r="Y413" s="110">
        <v>857490</v>
      </c>
      <c r="Z413" s="110">
        <v>500000</v>
      </c>
      <c r="AA413" s="109">
        <v>1.7149799999999997</v>
      </c>
      <c r="AB413" s="110">
        <v>360550</v>
      </c>
      <c r="AC413" s="110">
        <v>750000</v>
      </c>
      <c r="AD413" s="109"/>
      <c r="AE413" s="110">
        <v>294160</v>
      </c>
      <c r="AF413" s="110">
        <v>650000</v>
      </c>
      <c r="AG413" s="109">
        <v>0.45255384615384614</v>
      </c>
      <c r="AH413" s="110">
        <v>596205</v>
      </c>
      <c r="AI413" s="110">
        <v>600000</v>
      </c>
      <c r="AJ413" s="109">
        <v>0.99367500000000009</v>
      </c>
      <c r="AK413" s="110">
        <v>565580</v>
      </c>
      <c r="AL413" s="110">
        <v>600000</v>
      </c>
      <c r="AM413" s="109">
        <v>0.94263333333333321</v>
      </c>
      <c r="AN413" s="110">
        <v>652800</v>
      </c>
      <c r="AO413" s="110">
        <v>600000</v>
      </c>
      <c r="AP413" s="109">
        <v>1.0880000000000001</v>
      </c>
      <c r="AQ413" s="110">
        <v>660700</v>
      </c>
      <c r="AR413" s="110">
        <v>600000</v>
      </c>
      <c r="AS413" s="109">
        <v>1.1011666666666666</v>
      </c>
      <c r="AT413" s="110">
        <v>792655</v>
      </c>
      <c r="AU413" s="110">
        <v>600000</v>
      </c>
      <c r="AV413" s="109">
        <v>1.3210916666666668</v>
      </c>
      <c r="AW413" s="111">
        <v>1461045</v>
      </c>
      <c r="AX413" s="111">
        <v>700000</v>
      </c>
      <c r="AY413" s="112">
        <v>2.0872071428571428</v>
      </c>
      <c r="AZ413" s="111">
        <v>910305</v>
      </c>
      <c r="BA413" s="111">
        <v>1000000</v>
      </c>
      <c r="BB413" s="112">
        <f t="shared" si="133"/>
        <v>0.91030500000000003</v>
      </c>
      <c r="BC413" s="92">
        <f>VLOOKUP(C413,'[1]PM SELL-OUT JUNE 202 SUMMARY'!$D$9:$H$519,4,FALSE)</f>
        <v>611235</v>
      </c>
      <c r="BD413" s="92">
        <f>VLOOKUP(C413,'[1]PM SELL-OUT JUNE 202 SUMMARY'!$D$9:$H$519,5,FALSE)</f>
        <v>900000</v>
      </c>
      <c r="BE413" s="93">
        <f t="shared" si="150"/>
        <v>0.67915000000000003</v>
      </c>
      <c r="BF413" s="113">
        <f t="shared" si="142"/>
        <v>3164005</v>
      </c>
      <c r="BG413" s="114">
        <f t="shared" si="143"/>
        <v>1054668.3333333333</v>
      </c>
      <c r="BH413" s="115">
        <f t="shared" si="144"/>
        <v>5043085</v>
      </c>
      <c r="BI413" s="110">
        <f t="shared" si="145"/>
        <v>840514.16666666663</v>
      </c>
      <c r="BJ413" s="116"/>
      <c r="BK413" s="107"/>
      <c r="BL413" s="117">
        <f t="shared" si="151"/>
        <v>389001.56608191249</v>
      </c>
      <c r="BM413" s="118">
        <v>800000</v>
      </c>
      <c r="BN413" s="119"/>
      <c r="BO413" s="120">
        <v>539520</v>
      </c>
      <c r="BP413" s="121">
        <f t="shared" si="152"/>
        <v>7.2365921112937217E-3</v>
      </c>
      <c r="BQ413" s="159"/>
      <c r="BR413" s="181"/>
      <c r="BS413" s="124" t="e">
        <f t="shared" si="153"/>
        <v>#DIV/0!</v>
      </c>
      <c r="BT413" s="165">
        <f t="shared" si="149"/>
        <v>705926.01652047806</v>
      </c>
    </row>
    <row r="414" spans="1:72" s="125" customFormat="1">
      <c r="A414" s="126" t="s">
        <v>349</v>
      </c>
      <c r="B414" s="105" t="s">
        <v>350</v>
      </c>
      <c r="C414" s="106" t="s">
        <v>430</v>
      </c>
      <c r="D414" s="110">
        <v>1968860</v>
      </c>
      <c r="E414" s="110">
        <v>1500000</v>
      </c>
      <c r="F414" s="109"/>
      <c r="G414" s="110">
        <v>907120</v>
      </c>
      <c r="H414" s="110">
        <v>1500000</v>
      </c>
      <c r="I414" s="109">
        <v>0.60474666666666665</v>
      </c>
      <c r="J414" s="110">
        <v>1944750</v>
      </c>
      <c r="K414" s="110">
        <v>1750000</v>
      </c>
      <c r="L414" s="109">
        <v>1.1112857142857142</v>
      </c>
      <c r="M414" s="110">
        <v>2749865</v>
      </c>
      <c r="N414" s="110">
        <v>1750000</v>
      </c>
      <c r="O414" s="109">
        <v>1.5713514285714285</v>
      </c>
      <c r="P414" s="110">
        <v>2625840</v>
      </c>
      <c r="Q414" s="110">
        <v>1800000</v>
      </c>
      <c r="R414" s="109">
        <v>1.4588000000000001</v>
      </c>
      <c r="S414" s="110">
        <v>811215</v>
      </c>
      <c r="T414" s="110">
        <v>1800000</v>
      </c>
      <c r="U414" s="109">
        <v>0.45067500000000005</v>
      </c>
      <c r="V414" s="110">
        <v>1165600</v>
      </c>
      <c r="W414" s="110">
        <v>1800000</v>
      </c>
      <c r="X414" s="109">
        <v>0.64755555555555566</v>
      </c>
      <c r="Y414" s="110">
        <v>1705745</v>
      </c>
      <c r="Z414" s="110">
        <v>1500000</v>
      </c>
      <c r="AA414" s="109">
        <v>1.1371633333333333</v>
      </c>
      <c r="AB414" s="110">
        <v>1008420</v>
      </c>
      <c r="AC414" s="110">
        <v>1550000</v>
      </c>
      <c r="AD414" s="109"/>
      <c r="AE414" s="110">
        <v>1000010</v>
      </c>
      <c r="AF414" s="110">
        <v>1300000</v>
      </c>
      <c r="AG414" s="109">
        <v>0.76923846153846154</v>
      </c>
      <c r="AH414" s="110">
        <v>1330190</v>
      </c>
      <c r="AI414" s="110">
        <v>1200000</v>
      </c>
      <c r="AJ414" s="109">
        <v>1.1084916666666667</v>
      </c>
      <c r="AK414" s="110">
        <v>1565295</v>
      </c>
      <c r="AL414" s="110">
        <v>1300000</v>
      </c>
      <c r="AM414" s="109">
        <v>1.204073076923077</v>
      </c>
      <c r="AN414" s="110">
        <v>1037215</v>
      </c>
      <c r="AO414" s="110">
        <v>1200000</v>
      </c>
      <c r="AP414" s="109">
        <v>0.86434583333333337</v>
      </c>
      <c r="AQ414" s="110">
        <v>556695</v>
      </c>
      <c r="AR414" s="110">
        <v>1200000</v>
      </c>
      <c r="AS414" s="109">
        <v>0.46391250000000001</v>
      </c>
      <c r="AT414" s="110">
        <v>1687650</v>
      </c>
      <c r="AU414" s="110">
        <v>1200000</v>
      </c>
      <c r="AV414" s="109">
        <v>1.4063749999999999</v>
      </c>
      <c r="AW414" s="111">
        <v>1596400</v>
      </c>
      <c r="AX414" s="111">
        <v>1200000</v>
      </c>
      <c r="AY414" s="112">
        <v>1.3303333333333334</v>
      </c>
      <c r="AZ414" s="111">
        <v>861740</v>
      </c>
      <c r="BA414" s="111">
        <v>1200000</v>
      </c>
      <c r="BB414" s="112">
        <f t="shared" si="133"/>
        <v>0.71811666666666663</v>
      </c>
      <c r="BC414" s="92">
        <f>VLOOKUP(C414,'[1]PM SELL-OUT JUNE 202 SUMMARY'!$D$9:$H$519,4,FALSE)</f>
        <v>1225525</v>
      </c>
      <c r="BD414" s="92">
        <f>VLOOKUP(C414,'[1]PM SELL-OUT JUNE 202 SUMMARY'!$D$9:$H$519,5,FALSE)</f>
        <v>1100000</v>
      </c>
      <c r="BE414" s="93">
        <f t="shared" si="150"/>
        <v>1.1141136363636364</v>
      </c>
      <c r="BF414" s="113">
        <f t="shared" si="142"/>
        <v>4145790</v>
      </c>
      <c r="BG414" s="114">
        <f t="shared" si="143"/>
        <v>1381930</v>
      </c>
      <c r="BH414" s="115">
        <f t="shared" si="144"/>
        <v>7304995</v>
      </c>
      <c r="BI414" s="110">
        <f t="shared" si="145"/>
        <v>1217499.1666666667</v>
      </c>
      <c r="BJ414" s="115"/>
      <c r="BK414" s="110"/>
      <c r="BL414" s="117">
        <f t="shared" si="151"/>
        <v>840414.11889286246</v>
      </c>
      <c r="BM414" s="118">
        <v>1200000</v>
      </c>
      <c r="BN414" s="119"/>
      <c r="BO414" s="127">
        <v>1165600</v>
      </c>
      <c r="BP414" s="121">
        <f t="shared" si="152"/>
        <v>1.5634215163337711E-2</v>
      </c>
      <c r="BQ414" s="159"/>
      <c r="BR414" s="181"/>
      <c r="BS414" s="124" t="e">
        <f t="shared" si="153"/>
        <v>#DIV/0!</v>
      </c>
      <c r="BT414" s="165">
        <f t="shared" si="149"/>
        <v>1151360.8213898824</v>
      </c>
    </row>
    <row r="415" spans="1:72" s="125" customFormat="1">
      <c r="A415" s="126" t="s">
        <v>118</v>
      </c>
      <c r="B415" s="105" t="s">
        <v>195</v>
      </c>
      <c r="C415" s="162" t="s">
        <v>431</v>
      </c>
      <c r="D415" s="110">
        <v>721930</v>
      </c>
      <c r="E415" s="110">
        <v>1600000</v>
      </c>
      <c r="F415" s="109"/>
      <c r="G415" s="110">
        <v>682575</v>
      </c>
      <c r="H415" s="110">
        <v>500000</v>
      </c>
      <c r="I415" s="109">
        <v>1.3651500000000001</v>
      </c>
      <c r="J415" s="110">
        <v>900505</v>
      </c>
      <c r="K415" s="110">
        <v>750000</v>
      </c>
      <c r="L415" s="109">
        <v>1.2006733333333333</v>
      </c>
      <c r="M415" s="110">
        <v>2565290</v>
      </c>
      <c r="N415" s="110">
        <v>750000</v>
      </c>
      <c r="O415" s="109">
        <v>3.4203866666666665</v>
      </c>
      <c r="P415" s="110">
        <v>3843605</v>
      </c>
      <c r="Q415" s="110">
        <v>1000000</v>
      </c>
      <c r="R415" s="109">
        <v>3.8436050000000002</v>
      </c>
      <c r="S415" s="110">
        <v>2299400</v>
      </c>
      <c r="T415" s="110">
        <v>1100000</v>
      </c>
      <c r="U415" s="109">
        <v>2.0903636363636364</v>
      </c>
      <c r="V415" s="110">
        <v>1310485</v>
      </c>
      <c r="W415" s="110">
        <v>1100000</v>
      </c>
      <c r="X415" s="109">
        <v>1.1913499999999999</v>
      </c>
      <c r="Y415" s="110">
        <v>1789690</v>
      </c>
      <c r="Z415" s="110">
        <v>1100000</v>
      </c>
      <c r="AA415" s="109">
        <v>1.6269909090909092</v>
      </c>
      <c r="AB415" s="110">
        <v>1106290</v>
      </c>
      <c r="AC415" s="110">
        <v>1300000</v>
      </c>
      <c r="AD415" s="109"/>
      <c r="AE415" s="110">
        <v>1283545</v>
      </c>
      <c r="AF415" s="110">
        <v>1150000</v>
      </c>
      <c r="AG415" s="109">
        <v>1.1161260869565217</v>
      </c>
      <c r="AH415" s="110">
        <v>1943045</v>
      </c>
      <c r="AI415" s="110">
        <v>1250000</v>
      </c>
      <c r="AJ415" s="109">
        <v>1.5544359999999999</v>
      </c>
      <c r="AK415" s="110">
        <v>1395275</v>
      </c>
      <c r="AL415" s="110">
        <v>1400000</v>
      </c>
      <c r="AM415" s="109">
        <v>0.99662500000000009</v>
      </c>
      <c r="AN415" s="110">
        <v>1269285</v>
      </c>
      <c r="AO415" s="110">
        <v>1300000</v>
      </c>
      <c r="AP415" s="109">
        <v>0.97637307692307695</v>
      </c>
      <c r="AQ415" s="110">
        <v>1270945</v>
      </c>
      <c r="AR415" s="110">
        <v>1300000</v>
      </c>
      <c r="AS415" s="109">
        <v>0.97765000000000002</v>
      </c>
      <c r="AT415" s="110">
        <v>1363255</v>
      </c>
      <c r="AU415" s="110">
        <v>1300000</v>
      </c>
      <c r="AV415" s="109">
        <v>1.0486576923076922</v>
      </c>
      <c r="AW415" s="111">
        <v>1745090</v>
      </c>
      <c r="AX415" s="111">
        <v>1400000</v>
      </c>
      <c r="AY415" s="112">
        <v>1.2464928571428571</v>
      </c>
      <c r="AZ415" s="111">
        <v>2146510</v>
      </c>
      <c r="BA415" s="111">
        <v>1400000</v>
      </c>
      <c r="BB415" s="112">
        <f t="shared" si="133"/>
        <v>1.5332214285714285</v>
      </c>
      <c r="BC415" s="92">
        <f>VLOOKUP(C415,'[1]PM SELL-OUT JUNE 202 SUMMARY'!$D$9:$H$519,4,FALSE)</f>
        <v>2115800</v>
      </c>
      <c r="BD415" s="92">
        <f>VLOOKUP(C415,'[1]PM SELL-OUT JUNE 202 SUMMARY'!$D$9:$H$519,5,FALSE)</f>
        <v>1300000</v>
      </c>
      <c r="BE415" s="93">
        <f t="shared" si="150"/>
        <v>1.6275384615384616</v>
      </c>
      <c r="BF415" s="113">
        <f t="shared" si="142"/>
        <v>5254855</v>
      </c>
      <c r="BG415" s="114">
        <f t="shared" si="143"/>
        <v>1751618.3333333333</v>
      </c>
      <c r="BH415" s="115">
        <f t="shared" si="144"/>
        <v>9190360</v>
      </c>
      <c r="BI415" s="110">
        <f t="shared" si="145"/>
        <v>1531726.6666666667</v>
      </c>
      <c r="BJ415" s="115"/>
      <c r="BK415" s="110"/>
      <c r="BL415" s="117">
        <f t="shared" si="151"/>
        <v>944878.25720428349</v>
      </c>
      <c r="BM415" s="118">
        <v>1400000</v>
      </c>
      <c r="BN415" s="119"/>
      <c r="BO415" s="127">
        <v>1310485</v>
      </c>
      <c r="BP415" s="121">
        <f t="shared" si="152"/>
        <v>1.7577560448118239E-2</v>
      </c>
      <c r="BQ415" s="159"/>
      <c r="BR415" s="181"/>
      <c r="BS415" s="124" t="e">
        <f t="shared" si="153"/>
        <v>#DIV/0!</v>
      </c>
      <c r="BT415" s="165">
        <f t="shared" si="149"/>
        <v>1384677.0643010708</v>
      </c>
    </row>
    <row r="416" spans="1:72" s="128" customFormat="1">
      <c r="A416" s="126" t="s">
        <v>109</v>
      </c>
      <c r="B416" s="105" t="s">
        <v>37</v>
      </c>
      <c r="C416" s="106" t="s">
        <v>432</v>
      </c>
      <c r="D416" s="110">
        <v>1086810</v>
      </c>
      <c r="E416" s="110">
        <v>850000</v>
      </c>
      <c r="F416" s="109"/>
      <c r="G416" s="110">
        <v>1360670</v>
      </c>
      <c r="H416" s="110">
        <v>1000000</v>
      </c>
      <c r="I416" s="109">
        <v>1.36067</v>
      </c>
      <c r="J416" s="110">
        <v>1328735</v>
      </c>
      <c r="K416" s="110">
        <v>1050000</v>
      </c>
      <c r="L416" s="109">
        <v>1.2654619047619047</v>
      </c>
      <c r="M416" s="110">
        <v>3358000</v>
      </c>
      <c r="N416" s="110">
        <v>1050000</v>
      </c>
      <c r="O416" s="109">
        <v>3.1980952380952381</v>
      </c>
      <c r="P416" s="110">
        <v>2560745</v>
      </c>
      <c r="Q416" s="110">
        <v>1300000</v>
      </c>
      <c r="R416" s="109">
        <v>1.9698038461538458</v>
      </c>
      <c r="S416" s="110" t="e">
        <v>#N/A</v>
      </c>
      <c r="T416" s="110" t="e">
        <v>#N/A</v>
      </c>
      <c r="U416" s="109" t="e">
        <v>#N/A</v>
      </c>
      <c r="V416" s="110">
        <v>2143135</v>
      </c>
      <c r="W416" s="110">
        <v>1300000</v>
      </c>
      <c r="X416" s="109">
        <v>1.6485653846153847</v>
      </c>
      <c r="Y416" s="110">
        <v>1792525</v>
      </c>
      <c r="Z416" s="110">
        <v>1300000</v>
      </c>
      <c r="AA416" s="109">
        <v>1.3788653846153847</v>
      </c>
      <c r="AB416" s="110"/>
      <c r="AC416" s="110"/>
      <c r="AD416" s="109"/>
      <c r="AE416" s="110"/>
      <c r="AF416" s="110"/>
      <c r="AG416" s="109" t="e">
        <v>#DIV/0!</v>
      </c>
      <c r="AH416" s="110"/>
      <c r="AI416" s="110"/>
      <c r="AJ416" s="109" t="e">
        <v>#DIV/0!</v>
      </c>
      <c r="AK416" s="110"/>
      <c r="AL416" s="110"/>
      <c r="AM416" s="109" t="e">
        <v>#DIV/0!</v>
      </c>
      <c r="AN416" s="110">
        <v>0</v>
      </c>
      <c r="AO416" s="110">
        <v>0</v>
      </c>
      <c r="AP416" s="109" t="e">
        <v>#DIV/0!</v>
      </c>
      <c r="AQ416" s="110"/>
      <c r="AR416" s="110"/>
      <c r="AS416" s="109" t="e">
        <v>#DIV/0!</v>
      </c>
      <c r="AT416" s="110"/>
      <c r="AU416" s="110"/>
      <c r="AV416" s="109" t="e">
        <v>#DIV/0!</v>
      </c>
      <c r="AW416" s="111"/>
      <c r="AX416" s="111"/>
      <c r="AY416" s="112" t="e">
        <v>#DIV/0!</v>
      </c>
      <c r="AZ416" s="111"/>
      <c r="BA416" s="111"/>
      <c r="BB416" s="112" t="e">
        <f t="shared" si="133"/>
        <v>#DIV/0!</v>
      </c>
      <c r="BC416" s="92" t="e">
        <f>VLOOKUP(C416,'[1]PM SELL-OUT JUNE 202 SUMMARY'!$D$9:$H$519,4,FALSE)</f>
        <v>#N/A</v>
      </c>
      <c r="BD416" s="92" t="e">
        <f>VLOOKUP(C416,'[1]PM SELL-OUT JUNE 202 SUMMARY'!$D$9:$H$519,5,FALSE)</f>
        <v>#N/A</v>
      </c>
      <c r="BE416" s="93" t="e">
        <f t="shared" si="150"/>
        <v>#N/A</v>
      </c>
      <c r="BF416" s="113">
        <f t="shared" si="142"/>
        <v>0</v>
      </c>
      <c r="BG416" s="114">
        <f t="shared" si="143"/>
        <v>0</v>
      </c>
      <c r="BH416" s="115">
        <f t="shared" si="144"/>
        <v>0</v>
      </c>
      <c r="BI416" s="110">
        <f t="shared" si="145"/>
        <v>0</v>
      </c>
      <c r="BJ416" s="115"/>
      <c r="BK416" s="110"/>
      <c r="BL416" s="117">
        <f t="shared" si="151"/>
        <v>1545230.707526986</v>
      </c>
      <c r="BM416" s="118"/>
      <c r="BN416" s="119"/>
      <c r="BO416" s="127">
        <v>2143135</v>
      </c>
      <c r="BP416" s="121">
        <f t="shared" si="152"/>
        <v>2.8745910873438373E-2</v>
      </c>
      <c r="BQ416" s="159"/>
      <c r="BR416" s="181"/>
      <c r="BS416" s="124" t="e">
        <f t="shared" si="153"/>
        <v>#DIV/0!</v>
      </c>
      <c r="BT416" s="165">
        <f t="shared" si="149"/>
        <v>922091.42688174651</v>
      </c>
    </row>
    <row r="417" spans="1:72" s="128" customFormat="1">
      <c r="A417" s="126" t="s">
        <v>66</v>
      </c>
      <c r="B417" s="105" t="s">
        <v>407</v>
      </c>
      <c r="C417" s="162" t="s">
        <v>433</v>
      </c>
      <c r="D417" s="110">
        <v>943615</v>
      </c>
      <c r="E417" s="110">
        <v>800000</v>
      </c>
      <c r="F417" s="109"/>
      <c r="G417" s="110">
        <v>709390</v>
      </c>
      <c r="H417" s="110">
        <v>950000</v>
      </c>
      <c r="I417" s="109">
        <v>0.74672631578947368</v>
      </c>
      <c r="J417" s="110">
        <v>752975</v>
      </c>
      <c r="K417" s="110">
        <v>950000</v>
      </c>
      <c r="L417" s="109">
        <v>0.7926052631578947</v>
      </c>
      <c r="M417" s="110">
        <v>2709340</v>
      </c>
      <c r="N417" s="110">
        <v>950000</v>
      </c>
      <c r="O417" s="109">
        <v>2.8519368421052631</v>
      </c>
      <c r="P417" s="110">
        <v>4084140</v>
      </c>
      <c r="Q417" s="110">
        <v>1150000</v>
      </c>
      <c r="R417" s="109">
        <v>3.5514260869565217</v>
      </c>
      <c r="S417" s="110">
        <v>1751565</v>
      </c>
      <c r="T417" s="110">
        <v>1250000</v>
      </c>
      <c r="U417" s="109">
        <v>1.4012519999999999</v>
      </c>
      <c r="V417" s="110">
        <v>1396295</v>
      </c>
      <c r="W417" s="110">
        <v>1250000</v>
      </c>
      <c r="X417" s="109">
        <v>1.1170359999999999</v>
      </c>
      <c r="Y417" s="110">
        <v>1919985</v>
      </c>
      <c r="Z417" s="110">
        <v>1250000</v>
      </c>
      <c r="AA417" s="109">
        <v>1.5359879999999999</v>
      </c>
      <c r="AB417" s="110">
        <v>682285</v>
      </c>
      <c r="AC417" s="110">
        <v>1450000</v>
      </c>
      <c r="AD417" s="109"/>
      <c r="AE417" s="110">
        <v>1253745</v>
      </c>
      <c r="AF417" s="110">
        <v>1250000</v>
      </c>
      <c r="AG417" s="109">
        <v>1.002996</v>
      </c>
      <c r="AH417" s="110">
        <v>942765</v>
      </c>
      <c r="AI417" s="110">
        <v>1250000</v>
      </c>
      <c r="AJ417" s="109">
        <v>0.7542120000000001</v>
      </c>
      <c r="AK417" s="110">
        <v>734785</v>
      </c>
      <c r="AL417" s="110">
        <v>1300000</v>
      </c>
      <c r="AM417" s="109">
        <v>0.56521923076923086</v>
      </c>
      <c r="AN417" s="110">
        <v>808165</v>
      </c>
      <c r="AO417" s="110">
        <v>1250000</v>
      </c>
      <c r="AP417" s="109">
        <v>0.646532</v>
      </c>
      <c r="AQ417" s="110">
        <v>1312480</v>
      </c>
      <c r="AR417" s="110">
        <v>1150000</v>
      </c>
      <c r="AS417" s="109">
        <v>1.1412869565217392</v>
      </c>
      <c r="AT417" s="110">
        <v>1334500</v>
      </c>
      <c r="AU417" s="110">
        <v>1150000</v>
      </c>
      <c r="AV417" s="109">
        <v>1.1604347826086956</v>
      </c>
      <c r="AW417" s="111">
        <v>2012970</v>
      </c>
      <c r="AX417" s="111">
        <v>1250000</v>
      </c>
      <c r="AY417" s="112">
        <v>1.610376</v>
      </c>
      <c r="AZ417" s="111">
        <v>1722125</v>
      </c>
      <c r="BA417" s="111">
        <v>1250000</v>
      </c>
      <c r="BB417" s="112">
        <f t="shared" si="133"/>
        <v>1.3776999999999999</v>
      </c>
      <c r="BC417" s="92">
        <f>VLOOKUP(C417,'[1]PM SELL-OUT JUNE 202 SUMMARY'!$D$9:$H$519,4,FALSE)</f>
        <v>865660</v>
      </c>
      <c r="BD417" s="92">
        <f>VLOOKUP(C417,'[1]PM SELL-OUT JUNE 202 SUMMARY'!$D$9:$H$519,5,FALSE)</f>
        <v>1250000</v>
      </c>
      <c r="BE417" s="93">
        <f t="shared" si="150"/>
        <v>0.69252800000000003</v>
      </c>
      <c r="BF417" s="113">
        <f t="shared" si="142"/>
        <v>5069595</v>
      </c>
      <c r="BG417" s="114">
        <f t="shared" si="143"/>
        <v>1689865</v>
      </c>
      <c r="BH417" s="115">
        <f t="shared" si="144"/>
        <v>7925025</v>
      </c>
      <c r="BI417" s="110">
        <f t="shared" si="145"/>
        <v>1320837.5</v>
      </c>
      <c r="BJ417" s="115"/>
      <c r="BK417" s="110"/>
      <c r="BL417" s="117">
        <f t="shared" si="151"/>
        <v>1006748.4833043149</v>
      </c>
      <c r="BM417" s="118">
        <v>1150000</v>
      </c>
      <c r="BN417" s="119"/>
      <c r="BO417" s="127">
        <v>1396295</v>
      </c>
      <c r="BP417" s="121">
        <f t="shared" si="152"/>
        <v>1.872853162447892E-2</v>
      </c>
      <c r="BQ417" s="159"/>
      <c r="BR417" s="181"/>
      <c r="BS417" s="124" t="e">
        <f t="shared" si="153"/>
        <v>#DIV/0!</v>
      </c>
      <c r="BT417" s="165">
        <f t="shared" si="149"/>
        <v>1353436.4958260786</v>
      </c>
    </row>
    <row r="418" spans="1:72" s="125" customFormat="1">
      <c r="A418" s="126"/>
      <c r="B418" s="105"/>
      <c r="C418" s="162" t="s">
        <v>434</v>
      </c>
      <c r="D418" s="110"/>
      <c r="E418" s="110"/>
      <c r="F418" s="109"/>
      <c r="G418" s="110"/>
      <c r="H418" s="110"/>
      <c r="I418" s="109"/>
      <c r="J418" s="110"/>
      <c r="K418" s="110"/>
      <c r="L418" s="109"/>
      <c r="M418" s="110"/>
      <c r="N418" s="110"/>
      <c r="O418" s="109"/>
      <c r="P418" s="110"/>
      <c r="Q418" s="110"/>
      <c r="R418" s="109"/>
      <c r="S418" s="110"/>
      <c r="T418" s="110"/>
      <c r="U418" s="109"/>
      <c r="V418" s="110"/>
      <c r="W418" s="110"/>
      <c r="X418" s="109"/>
      <c r="Y418" s="110"/>
      <c r="Z418" s="110"/>
      <c r="AA418" s="109"/>
      <c r="AB418" s="110"/>
      <c r="AC418" s="110"/>
      <c r="AD418" s="109"/>
      <c r="AE418" s="110"/>
      <c r="AF418" s="110"/>
      <c r="AG418" s="109"/>
      <c r="AH418" s="110"/>
      <c r="AI418" s="110"/>
      <c r="AJ418" s="109"/>
      <c r="AK418" s="110"/>
      <c r="AL418" s="110"/>
      <c r="AM418" s="109"/>
      <c r="AN418" s="110"/>
      <c r="AO418" s="110"/>
      <c r="AP418" s="109"/>
      <c r="AQ418" s="110"/>
      <c r="AR418" s="110"/>
      <c r="AS418" s="109"/>
      <c r="AT418" s="110">
        <v>10695</v>
      </c>
      <c r="AU418" s="110">
        <v>550000</v>
      </c>
      <c r="AV418" s="109">
        <v>1.9445454545454547E-2</v>
      </c>
      <c r="AW418" s="111">
        <v>32085</v>
      </c>
      <c r="AX418" s="111">
        <v>550000</v>
      </c>
      <c r="AY418" s="112">
        <v>5.8336363636363638E-2</v>
      </c>
      <c r="AZ418" s="111">
        <v>0</v>
      </c>
      <c r="BA418" s="111">
        <v>550000</v>
      </c>
      <c r="BB418" s="112">
        <f t="shared" si="133"/>
        <v>0</v>
      </c>
      <c r="BC418" s="92">
        <f>VLOOKUP(C418,'[1]PM SELL-OUT JUNE 202 SUMMARY'!$D$9:$H$519,4,FALSE)</f>
        <v>41690</v>
      </c>
      <c r="BD418" s="92">
        <f>VLOOKUP(C418,'[1]PM SELL-OUT JUNE 202 SUMMARY'!$D$9:$H$519,5,FALSE)</f>
        <v>550000</v>
      </c>
      <c r="BE418" s="93">
        <f t="shared" si="150"/>
        <v>7.5800000000000006E-2</v>
      </c>
      <c r="BF418" s="113">
        <f t="shared" si="142"/>
        <v>42780</v>
      </c>
      <c r="BG418" s="114">
        <f t="shared" si="143"/>
        <v>14260</v>
      </c>
      <c r="BH418" s="115">
        <f t="shared" si="144"/>
        <v>42780</v>
      </c>
      <c r="BI418" s="110">
        <f t="shared" si="145"/>
        <v>7130</v>
      </c>
      <c r="BJ418" s="115"/>
      <c r="BK418" s="110"/>
      <c r="BL418" s="117"/>
      <c r="BM418" s="118">
        <v>550000</v>
      </c>
      <c r="BN418" s="119"/>
      <c r="BO418" s="127"/>
      <c r="BP418" s="121"/>
      <c r="BQ418" s="159"/>
      <c r="BR418" s="181"/>
      <c r="BS418" s="124" t="e">
        <f t="shared" si="153"/>
        <v>#DIV/0!</v>
      </c>
      <c r="BT418" s="165">
        <f t="shared" si="149"/>
        <v>10695</v>
      </c>
    </row>
    <row r="419" spans="1:72" s="128" customFormat="1">
      <c r="A419" s="126" t="s">
        <v>109</v>
      </c>
      <c r="B419" s="105" t="s">
        <v>208</v>
      </c>
      <c r="C419" s="106" t="s">
        <v>435</v>
      </c>
      <c r="D419" s="110">
        <v>488070</v>
      </c>
      <c r="E419" s="110">
        <v>900000</v>
      </c>
      <c r="F419" s="109"/>
      <c r="G419" s="110">
        <v>547005</v>
      </c>
      <c r="H419" s="110">
        <v>800000</v>
      </c>
      <c r="I419" s="109">
        <v>0.68375625000000007</v>
      </c>
      <c r="J419" s="110">
        <v>514110</v>
      </c>
      <c r="K419" s="110">
        <v>800000</v>
      </c>
      <c r="L419" s="109">
        <v>0.64263750000000008</v>
      </c>
      <c r="M419" s="110">
        <v>1410300</v>
      </c>
      <c r="N419" s="110">
        <v>800000</v>
      </c>
      <c r="O419" s="109">
        <v>1.762875</v>
      </c>
      <c r="P419" s="110">
        <v>2033525</v>
      </c>
      <c r="Q419" s="110">
        <v>800000</v>
      </c>
      <c r="R419" s="109">
        <v>2.5419062499999998</v>
      </c>
      <c r="S419" s="110">
        <v>1162210</v>
      </c>
      <c r="T419" s="110">
        <v>900000</v>
      </c>
      <c r="U419" s="109">
        <v>1.2913444444444444</v>
      </c>
      <c r="V419" s="110">
        <v>1668410</v>
      </c>
      <c r="W419" s="110">
        <v>900000</v>
      </c>
      <c r="X419" s="109">
        <v>1.8537888888888889</v>
      </c>
      <c r="Y419" s="110">
        <v>1017550</v>
      </c>
      <c r="Z419" s="110">
        <v>1000000</v>
      </c>
      <c r="AA419" s="109">
        <v>1.01755</v>
      </c>
      <c r="AB419" s="110">
        <v>1145255</v>
      </c>
      <c r="AC419" s="110">
        <v>1000000</v>
      </c>
      <c r="AD419" s="109"/>
      <c r="AE419" s="110">
        <v>1478555</v>
      </c>
      <c r="AF419" s="110">
        <v>1000000</v>
      </c>
      <c r="AG419" s="109">
        <v>1.4785550000000001</v>
      </c>
      <c r="AH419" s="110">
        <v>671290</v>
      </c>
      <c r="AI419" s="110">
        <v>1150000</v>
      </c>
      <c r="AJ419" s="109">
        <v>0.58373043478260878</v>
      </c>
      <c r="AK419" s="110">
        <v>864045</v>
      </c>
      <c r="AL419" s="110">
        <v>1200000</v>
      </c>
      <c r="AM419" s="109">
        <v>0.7200375</v>
      </c>
      <c r="AN419" s="110">
        <v>2269520</v>
      </c>
      <c r="AO419" s="110">
        <v>1100000</v>
      </c>
      <c r="AP419" s="109">
        <v>2.0632000000000001</v>
      </c>
      <c r="AQ419" s="110">
        <v>1080975</v>
      </c>
      <c r="AR419" s="110">
        <v>1200000</v>
      </c>
      <c r="AS419" s="109">
        <v>0.90081250000000002</v>
      </c>
      <c r="AT419" s="110">
        <v>503505</v>
      </c>
      <c r="AU419" s="110">
        <v>1200000</v>
      </c>
      <c r="AV419" s="109">
        <v>0.4195875</v>
      </c>
      <c r="AW419" s="111">
        <v>1021820</v>
      </c>
      <c r="AX419" s="111">
        <v>1250000</v>
      </c>
      <c r="AY419" s="112">
        <v>0.81745599999999996</v>
      </c>
      <c r="AZ419" s="111">
        <v>1409780</v>
      </c>
      <c r="BA419" s="111">
        <v>1250000</v>
      </c>
      <c r="BB419" s="112">
        <f t="shared" si="133"/>
        <v>1.1278239999999999</v>
      </c>
      <c r="BC419" s="92">
        <f>VLOOKUP(C419,'[1]PM SELL-OUT JUNE 202 SUMMARY'!$D$9:$H$519,4,FALSE)</f>
        <v>1031435</v>
      </c>
      <c r="BD419" s="92">
        <f>VLOOKUP(C419,'[1]PM SELL-OUT JUNE 202 SUMMARY'!$D$9:$H$519,5,FALSE)</f>
        <v>1150000</v>
      </c>
      <c r="BE419" s="93">
        <f t="shared" si="150"/>
        <v>0.89690000000000003</v>
      </c>
      <c r="BF419" s="113">
        <f t="shared" si="142"/>
        <v>2935105</v>
      </c>
      <c r="BG419" s="114">
        <f t="shared" si="143"/>
        <v>978368.33333333337</v>
      </c>
      <c r="BH419" s="115">
        <f t="shared" si="144"/>
        <v>7149645</v>
      </c>
      <c r="BI419" s="110">
        <f t="shared" si="145"/>
        <v>1191607.5</v>
      </c>
      <c r="BJ419" s="115"/>
      <c r="BK419" s="110"/>
      <c r="BL419" s="117">
        <f t="shared" ref="BL419:BL432" si="154">BK$464*BP419</f>
        <v>1202947.2547203507</v>
      </c>
      <c r="BM419" s="118">
        <v>1050000</v>
      </c>
      <c r="BN419" s="119"/>
      <c r="BO419" s="127">
        <v>1668410</v>
      </c>
      <c r="BP419" s="121">
        <f t="shared" ref="BP419:BP432" si="155">BO419/BO$464</f>
        <v>2.2378415340309089E-2</v>
      </c>
      <c r="BQ419" s="159"/>
      <c r="BR419" s="181"/>
      <c r="BS419" s="124" t="e">
        <f t="shared" si="153"/>
        <v>#DIV/0!</v>
      </c>
      <c r="BT419" s="165">
        <f t="shared" si="149"/>
        <v>1260333.2720134212</v>
      </c>
    </row>
    <row r="420" spans="1:72" s="128" customFormat="1">
      <c r="A420" s="105" t="s">
        <v>200</v>
      </c>
      <c r="B420" s="105"/>
      <c r="C420" s="106" t="s">
        <v>436</v>
      </c>
      <c r="D420" s="107">
        <v>667870</v>
      </c>
      <c r="E420" s="107">
        <v>500000</v>
      </c>
      <c r="F420" s="108"/>
      <c r="G420" s="107">
        <v>412210</v>
      </c>
      <c r="H420" s="107">
        <v>550000</v>
      </c>
      <c r="I420" s="108">
        <v>0.7494727272727274</v>
      </c>
      <c r="J420" s="107">
        <v>885430</v>
      </c>
      <c r="K420" s="107">
        <v>650000</v>
      </c>
      <c r="L420" s="108">
        <v>1.3622000000000001</v>
      </c>
      <c r="M420" s="107">
        <v>1406880</v>
      </c>
      <c r="N420" s="107">
        <v>650000</v>
      </c>
      <c r="O420" s="109">
        <v>2.1644307692307692</v>
      </c>
      <c r="P420" s="110">
        <v>539400</v>
      </c>
      <c r="Q420" s="110">
        <v>800000</v>
      </c>
      <c r="R420" s="109">
        <v>0.67425000000000002</v>
      </c>
      <c r="S420" s="110">
        <v>341820</v>
      </c>
      <c r="T420" s="110">
        <v>700000</v>
      </c>
      <c r="U420" s="109">
        <v>0.4883142857142857</v>
      </c>
      <c r="V420" s="110">
        <v>379920</v>
      </c>
      <c r="W420" s="110">
        <v>700000</v>
      </c>
      <c r="X420" s="109">
        <v>0.54274285714285719</v>
      </c>
      <c r="Y420" s="110">
        <v>683075</v>
      </c>
      <c r="Z420" s="110">
        <v>700000</v>
      </c>
      <c r="AA420" s="109">
        <v>0.97582142857142873</v>
      </c>
      <c r="AB420" s="110">
        <v>400925</v>
      </c>
      <c r="AC420" s="110">
        <v>700000</v>
      </c>
      <c r="AD420" s="109"/>
      <c r="AE420" s="110">
        <v>583785</v>
      </c>
      <c r="AF420" s="110">
        <v>700000</v>
      </c>
      <c r="AG420" s="109">
        <v>0.83397857142857146</v>
      </c>
      <c r="AH420" s="110">
        <v>722970</v>
      </c>
      <c r="AI420" s="110">
        <v>700000</v>
      </c>
      <c r="AJ420" s="109">
        <v>1.0328142857142857</v>
      </c>
      <c r="AK420" s="110">
        <v>0</v>
      </c>
      <c r="AL420" s="110">
        <v>145161</v>
      </c>
      <c r="AM420" s="109">
        <v>0</v>
      </c>
      <c r="AN420" s="110">
        <v>0</v>
      </c>
      <c r="AO420" s="110">
        <v>0</v>
      </c>
      <c r="AP420" s="109" t="e">
        <v>#DIV/0!</v>
      </c>
      <c r="AQ420" s="110">
        <v>684415</v>
      </c>
      <c r="AR420" s="110">
        <v>333928</v>
      </c>
      <c r="AS420" s="109">
        <v>2.0495885340552453</v>
      </c>
      <c r="AT420" s="110">
        <v>362925</v>
      </c>
      <c r="AU420" s="110">
        <v>550000</v>
      </c>
      <c r="AV420" s="109">
        <v>0.65986363636363632</v>
      </c>
      <c r="AW420" s="111">
        <v>787570</v>
      </c>
      <c r="AX420" s="111">
        <v>650000</v>
      </c>
      <c r="AY420" s="112">
        <v>1.2116461538461538</v>
      </c>
      <c r="AZ420" s="111">
        <v>463905</v>
      </c>
      <c r="BA420" s="111">
        <v>650000</v>
      </c>
      <c r="BB420" s="112">
        <f t="shared" si="133"/>
        <v>0.7137</v>
      </c>
      <c r="BC420" s="92">
        <f>VLOOKUP(C420,'[1]PM SELL-OUT JUNE 202 SUMMARY'!$D$9:$H$519,4,FALSE)</f>
        <v>823645</v>
      </c>
      <c r="BD420" s="92">
        <f>VLOOKUP(C420,'[1]PM SELL-OUT JUNE 202 SUMMARY'!$D$9:$H$519,5,FALSE)</f>
        <v>650000</v>
      </c>
      <c r="BE420" s="93">
        <f t="shared" si="150"/>
        <v>1.2671461538461539</v>
      </c>
      <c r="BF420" s="113">
        <f t="shared" si="142"/>
        <v>1614400</v>
      </c>
      <c r="BG420" s="114">
        <f t="shared" si="143"/>
        <v>538133.33333333337</v>
      </c>
      <c r="BH420" s="115">
        <f t="shared" si="144"/>
        <v>2298815</v>
      </c>
      <c r="BI420" s="110">
        <f t="shared" si="145"/>
        <v>383135.83333333331</v>
      </c>
      <c r="BJ420" s="116"/>
      <c r="BK420" s="107"/>
      <c r="BL420" s="117">
        <f t="shared" si="154"/>
        <v>273927.70422938943</v>
      </c>
      <c r="BM420" s="118">
        <v>550000</v>
      </c>
      <c r="BN420" s="119"/>
      <c r="BO420" s="120">
        <v>379920</v>
      </c>
      <c r="BP420" s="121">
        <f t="shared" si="155"/>
        <v>5.0958742491894844E-3</v>
      </c>
      <c r="BQ420" s="159"/>
      <c r="BR420" s="181"/>
      <c r="BS420" s="124" t="e">
        <f t="shared" si="153"/>
        <v>#DIV/0!</v>
      </c>
      <c r="BT420" s="165">
        <f t="shared" si="149"/>
        <v>393779.21772401407</v>
      </c>
    </row>
    <row r="421" spans="1:72" s="128" customFormat="1">
      <c r="A421" s="126" t="s">
        <v>89</v>
      </c>
      <c r="B421" s="105" t="s">
        <v>197</v>
      </c>
      <c r="C421" s="162" t="s">
        <v>437</v>
      </c>
      <c r="D421" s="110">
        <v>505775</v>
      </c>
      <c r="E421" s="110">
        <v>800000</v>
      </c>
      <c r="F421" s="109"/>
      <c r="G421" s="110">
        <v>861235</v>
      </c>
      <c r="H421" s="110">
        <v>850000</v>
      </c>
      <c r="I421" s="109">
        <v>1.0132176470588234</v>
      </c>
      <c r="J421" s="110">
        <v>902905</v>
      </c>
      <c r="K421" s="110">
        <v>850000</v>
      </c>
      <c r="L421" s="109">
        <v>1.0622411764705881</v>
      </c>
      <c r="M421" s="110">
        <v>1286185</v>
      </c>
      <c r="N421" s="110">
        <v>850000</v>
      </c>
      <c r="O421" s="109">
        <v>1.5131588235294118</v>
      </c>
      <c r="P421" s="110">
        <v>1970820</v>
      </c>
      <c r="Q421" s="110">
        <v>850000</v>
      </c>
      <c r="R421" s="109">
        <v>2.3186117647058824</v>
      </c>
      <c r="S421" s="110">
        <v>1278625</v>
      </c>
      <c r="T421" s="110">
        <v>850000</v>
      </c>
      <c r="U421" s="109">
        <v>1.5042647058823528</v>
      </c>
      <c r="V421" s="110">
        <v>1392125</v>
      </c>
      <c r="W421" s="110">
        <v>850000</v>
      </c>
      <c r="X421" s="109">
        <v>1.6377941176470587</v>
      </c>
      <c r="Y421" s="110">
        <v>0</v>
      </c>
      <c r="Z421" s="110">
        <v>850000</v>
      </c>
      <c r="AA421" s="109">
        <v>0</v>
      </c>
      <c r="AB421" s="110">
        <v>1273830</v>
      </c>
      <c r="AC421" s="110">
        <v>850000</v>
      </c>
      <c r="AD421" s="109"/>
      <c r="AE421" s="110"/>
      <c r="AF421" s="110"/>
      <c r="AG421" s="109" t="e">
        <v>#DIV/0!</v>
      </c>
      <c r="AH421" s="110"/>
      <c r="AI421" s="110"/>
      <c r="AJ421" s="109" t="e">
        <v>#DIV/0!</v>
      </c>
      <c r="AK421" s="110"/>
      <c r="AL421" s="110"/>
      <c r="AM421" s="109" t="e">
        <v>#DIV/0!</v>
      </c>
      <c r="AN421" s="110">
        <v>0</v>
      </c>
      <c r="AO421" s="110">
        <v>0</v>
      </c>
      <c r="AP421" s="109" t="e">
        <v>#DIV/0!</v>
      </c>
      <c r="AQ421" s="110">
        <v>850840</v>
      </c>
      <c r="AR421" s="110">
        <v>510714</v>
      </c>
      <c r="AS421" s="109">
        <v>1.6659813515979589</v>
      </c>
      <c r="AT421" s="110">
        <v>1771180</v>
      </c>
      <c r="AU421" s="110">
        <v>550000</v>
      </c>
      <c r="AV421" s="109">
        <v>3.2203272727272729</v>
      </c>
      <c r="AW421" s="111">
        <v>1966900</v>
      </c>
      <c r="AX421" s="111">
        <v>1000000</v>
      </c>
      <c r="AY421" s="112">
        <v>1.9669000000000001</v>
      </c>
      <c r="AZ421" s="111">
        <v>2675980</v>
      </c>
      <c r="BA421" s="111">
        <v>1200000</v>
      </c>
      <c r="BB421" s="112">
        <f t="shared" si="133"/>
        <v>2.2299833333333332</v>
      </c>
      <c r="BC421" s="92">
        <f>VLOOKUP(C421,'[1]PM SELL-OUT JUNE 202 SUMMARY'!$D$9:$H$519,4,FALSE)</f>
        <v>1412920</v>
      </c>
      <c r="BD421" s="92">
        <f>VLOOKUP(C421,'[1]PM SELL-OUT JUNE 202 SUMMARY'!$D$9:$H$519,5,FALSE)</f>
        <v>1300000</v>
      </c>
      <c r="BE421" s="93">
        <f t="shared" si="150"/>
        <v>1.0868615384615385</v>
      </c>
      <c r="BF421" s="113">
        <f t="shared" si="142"/>
        <v>6414060</v>
      </c>
      <c r="BG421" s="114">
        <f t="shared" si="143"/>
        <v>2138020</v>
      </c>
      <c r="BH421" s="115">
        <f t="shared" si="144"/>
        <v>7264900</v>
      </c>
      <c r="BI421" s="110">
        <f t="shared" si="145"/>
        <v>1210816.6666666667</v>
      </c>
      <c r="BJ421" s="115"/>
      <c r="BK421" s="110"/>
      <c r="BL421" s="117">
        <f t="shared" si="154"/>
        <v>1003741.8542070404</v>
      </c>
      <c r="BM421" s="118">
        <v>1300000</v>
      </c>
      <c r="BN421" s="119"/>
      <c r="BO421" s="127">
        <v>1392125</v>
      </c>
      <c r="BP421" s="121">
        <f t="shared" si="155"/>
        <v>1.8672599334472816E-2</v>
      </c>
      <c r="BQ421" s="159"/>
      <c r="BR421" s="181"/>
      <c r="BS421" s="124" t="e">
        <f t="shared" si="153"/>
        <v>#DIV/0!</v>
      </c>
      <c r="BT421" s="165">
        <f t="shared" si="149"/>
        <v>1436175.8802184269</v>
      </c>
    </row>
    <row r="422" spans="1:72" s="125" customFormat="1">
      <c r="A422" s="105" t="s">
        <v>66</v>
      </c>
      <c r="B422" s="105" t="s">
        <v>407</v>
      </c>
      <c r="C422" s="162" t="s">
        <v>438</v>
      </c>
      <c r="D422" s="107">
        <v>557425</v>
      </c>
      <c r="E422" s="107">
        <v>550000</v>
      </c>
      <c r="F422" s="108"/>
      <c r="G422" s="107">
        <v>699755</v>
      </c>
      <c r="H422" s="107">
        <v>950000</v>
      </c>
      <c r="I422" s="108">
        <v>0.73658421052631584</v>
      </c>
      <c r="J422" s="107"/>
      <c r="K422" s="107">
        <v>950000</v>
      </c>
      <c r="L422" s="108">
        <v>0</v>
      </c>
      <c r="M422" s="107">
        <v>3436920</v>
      </c>
      <c r="N422" s="107">
        <v>333333</v>
      </c>
      <c r="O422" s="109">
        <v>10.310770310770311</v>
      </c>
      <c r="P422" s="110">
        <v>3886275</v>
      </c>
      <c r="Q422" s="110">
        <v>550000</v>
      </c>
      <c r="R422" s="109">
        <v>7.0659545454545452</v>
      </c>
      <c r="S422" s="110">
        <v>1469250</v>
      </c>
      <c r="T422" s="110">
        <v>650000</v>
      </c>
      <c r="U422" s="109">
        <v>2.2603846153846154</v>
      </c>
      <c r="V422" s="110">
        <v>1315875</v>
      </c>
      <c r="W422" s="110">
        <v>800000</v>
      </c>
      <c r="X422" s="109">
        <v>1.6448437499999999</v>
      </c>
      <c r="Y422" s="110">
        <v>1527435</v>
      </c>
      <c r="Z422" s="110">
        <v>1000000</v>
      </c>
      <c r="AA422" s="109">
        <v>1.5274350000000001</v>
      </c>
      <c r="AB422" s="110">
        <v>299330</v>
      </c>
      <c r="AC422" s="110">
        <v>1100000</v>
      </c>
      <c r="AD422" s="109"/>
      <c r="AE422" s="110">
        <v>934345</v>
      </c>
      <c r="AF422" s="110">
        <v>950000</v>
      </c>
      <c r="AG422" s="109">
        <v>0.98352105263157896</v>
      </c>
      <c r="AH422" s="110">
        <v>615695</v>
      </c>
      <c r="AI422" s="110">
        <v>950000</v>
      </c>
      <c r="AJ422" s="109">
        <v>0.64810000000000001</v>
      </c>
      <c r="AK422" s="110">
        <v>1246810</v>
      </c>
      <c r="AL422" s="110">
        <v>950000</v>
      </c>
      <c r="AM422" s="109">
        <v>1.3124315789473684</v>
      </c>
      <c r="AN422" s="110">
        <v>1021655</v>
      </c>
      <c r="AO422" s="110">
        <v>950000</v>
      </c>
      <c r="AP422" s="109">
        <v>1.0754263157894737</v>
      </c>
      <c r="AQ422" s="110">
        <v>974160</v>
      </c>
      <c r="AR422" s="110">
        <v>1000000</v>
      </c>
      <c r="AS422" s="109">
        <v>0.97416000000000003</v>
      </c>
      <c r="AT422" s="110">
        <v>1309575</v>
      </c>
      <c r="AU422" s="110">
        <v>1000000</v>
      </c>
      <c r="AV422" s="109">
        <v>1.3095749999999999</v>
      </c>
      <c r="AW422" s="111">
        <v>2289915</v>
      </c>
      <c r="AX422" s="111">
        <v>1100000</v>
      </c>
      <c r="AY422" s="112">
        <v>2.0817409090909091</v>
      </c>
      <c r="AZ422" s="111">
        <v>1535220</v>
      </c>
      <c r="BA422" s="111">
        <v>1300000</v>
      </c>
      <c r="BB422" s="112">
        <f t="shared" si="133"/>
        <v>1.1809384615384615</v>
      </c>
      <c r="BC422" s="92">
        <f>VLOOKUP(C422,'[1]PM SELL-OUT JUNE 202 SUMMARY'!$D$9:$H$519,4,FALSE)</f>
        <v>805385</v>
      </c>
      <c r="BD422" s="92">
        <f>VLOOKUP(C422,'[1]PM SELL-OUT JUNE 202 SUMMARY'!$D$9:$H$519,5,FALSE)</f>
        <v>1200000</v>
      </c>
      <c r="BE422" s="93">
        <f t="shared" si="150"/>
        <v>0.67115416666666672</v>
      </c>
      <c r="BF422" s="113">
        <f t="shared" si="142"/>
        <v>5134710</v>
      </c>
      <c r="BG422" s="114">
        <f t="shared" si="143"/>
        <v>1711570</v>
      </c>
      <c r="BH422" s="115">
        <f t="shared" si="144"/>
        <v>8377335</v>
      </c>
      <c r="BI422" s="110">
        <f t="shared" si="145"/>
        <v>1396222.5</v>
      </c>
      <c r="BJ422" s="116"/>
      <c r="BK422" s="107"/>
      <c r="BL422" s="117">
        <f t="shared" si="154"/>
        <v>948764.52359140839</v>
      </c>
      <c r="BM422" s="118">
        <v>1100000</v>
      </c>
      <c r="BN422" s="119"/>
      <c r="BO422" s="120">
        <v>1315875</v>
      </c>
      <c r="BP422" s="121">
        <f t="shared" si="155"/>
        <v>1.7649856621531412E-2</v>
      </c>
      <c r="BQ422" s="159"/>
      <c r="BR422" s="181"/>
      <c r="BS422" s="124" t="e">
        <f t="shared" si="153"/>
        <v>#DIV/0!</v>
      </c>
      <c r="BT422" s="165">
        <f t="shared" si="149"/>
        <v>1343108.0058978521</v>
      </c>
    </row>
    <row r="423" spans="1:72" s="128" customFormat="1">
      <c r="A423" s="126" t="s">
        <v>200</v>
      </c>
      <c r="B423" s="105" t="s">
        <v>334</v>
      </c>
      <c r="C423" s="106" t="s">
        <v>439</v>
      </c>
      <c r="D423" s="110">
        <v>48190</v>
      </c>
      <c r="E423" s="110">
        <v>500000</v>
      </c>
      <c r="F423" s="109"/>
      <c r="G423" s="110">
        <v>46485</v>
      </c>
      <c r="H423" s="110">
        <v>500000</v>
      </c>
      <c r="I423" s="109">
        <v>9.2970000000000011E-2</v>
      </c>
      <c r="J423" s="110">
        <v>86980</v>
      </c>
      <c r="K423" s="110">
        <v>500000</v>
      </c>
      <c r="L423" s="109">
        <v>0.17396</v>
      </c>
      <c r="M423" s="110">
        <v>1173665</v>
      </c>
      <c r="N423" s="110">
        <v>500000</v>
      </c>
      <c r="O423" s="109">
        <v>2.3473299999999999</v>
      </c>
      <c r="P423" s="110">
        <v>683245</v>
      </c>
      <c r="Q423" s="110">
        <v>500000</v>
      </c>
      <c r="R423" s="109">
        <v>1.36649</v>
      </c>
      <c r="S423" s="110">
        <v>132775</v>
      </c>
      <c r="T423" s="110">
        <v>500000</v>
      </c>
      <c r="U423" s="109">
        <v>0.26555000000000001</v>
      </c>
      <c r="V423" s="110">
        <v>116080</v>
      </c>
      <c r="W423" s="110">
        <v>500000</v>
      </c>
      <c r="X423" s="109">
        <v>0.23216000000000001</v>
      </c>
      <c r="Y423" s="110">
        <v>127875</v>
      </c>
      <c r="Z423" s="110">
        <v>500000</v>
      </c>
      <c r="AA423" s="109">
        <v>0.25575000000000003</v>
      </c>
      <c r="AB423" s="110">
        <v>130675</v>
      </c>
      <c r="AC423" s="110">
        <v>500000</v>
      </c>
      <c r="AD423" s="109"/>
      <c r="AE423" s="110">
        <v>195465</v>
      </c>
      <c r="AF423" s="110">
        <v>500000</v>
      </c>
      <c r="AG423" s="109">
        <v>0.39093000000000006</v>
      </c>
      <c r="AH423" s="110">
        <v>865735</v>
      </c>
      <c r="AI423" s="110">
        <v>500000</v>
      </c>
      <c r="AJ423" s="109">
        <v>1.7314700000000001</v>
      </c>
      <c r="AK423" s="110">
        <v>658305</v>
      </c>
      <c r="AL423" s="110">
        <v>500000</v>
      </c>
      <c r="AM423" s="109">
        <v>1.3166100000000001</v>
      </c>
      <c r="AN423" s="110">
        <v>0</v>
      </c>
      <c r="AO423" s="110">
        <v>550000</v>
      </c>
      <c r="AP423" s="109">
        <v>0</v>
      </c>
      <c r="AQ423" s="110">
        <v>0</v>
      </c>
      <c r="AR423" s="110">
        <v>550000</v>
      </c>
      <c r="AS423" s="109">
        <v>0</v>
      </c>
      <c r="AT423" s="110">
        <v>347045</v>
      </c>
      <c r="AU423" s="110">
        <v>550000</v>
      </c>
      <c r="AV423" s="109">
        <v>0.63099090909090905</v>
      </c>
      <c r="AW423" s="111">
        <v>0</v>
      </c>
      <c r="AX423" s="111">
        <v>600000</v>
      </c>
      <c r="AY423" s="112">
        <v>0</v>
      </c>
      <c r="AZ423" s="111">
        <v>643080</v>
      </c>
      <c r="BA423" s="111">
        <v>425806</v>
      </c>
      <c r="BB423" s="112">
        <f t="shared" si="133"/>
        <v>1.5102652381601012</v>
      </c>
      <c r="BC423" s="92">
        <f>VLOOKUP(C423,'[1]PM SELL-OUT JUNE 202 SUMMARY'!$D$9:$H$519,4,FALSE)</f>
        <v>559780</v>
      </c>
      <c r="BD423" s="92">
        <f>VLOOKUP(C423,'[1]PM SELL-OUT JUNE 202 SUMMARY'!$D$9:$H$519,5,FALSE)</f>
        <v>550000</v>
      </c>
      <c r="BE423" s="93">
        <f t="shared" si="150"/>
        <v>1.0177818181818181</v>
      </c>
      <c r="BF423" s="113">
        <f t="shared" si="142"/>
        <v>990125</v>
      </c>
      <c r="BG423" s="114">
        <f t="shared" si="143"/>
        <v>330041.66666666669</v>
      </c>
      <c r="BH423" s="115">
        <f t="shared" si="144"/>
        <v>1648430</v>
      </c>
      <c r="BI423" s="110">
        <f t="shared" si="145"/>
        <v>274738.33333333331</v>
      </c>
      <c r="BJ423" s="115"/>
      <c r="BK423" s="110"/>
      <c r="BL423" s="117">
        <f t="shared" si="154"/>
        <v>83695.325086722267</v>
      </c>
      <c r="BM423" s="118">
        <v>600000</v>
      </c>
      <c r="BN423" s="119"/>
      <c r="BO423" s="127">
        <v>116080</v>
      </c>
      <c r="BP423" s="121">
        <f t="shared" si="155"/>
        <v>1.556983267124435E-3</v>
      </c>
      <c r="BQ423" s="159"/>
      <c r="BR423" s="181"/>
      <c r="BS423" s="124" t="e">
        <f t="shared" si="153"/>
        <v>#DIV/0!</v>
      </c>
      <c r="BT423" s="165">
        <f t="shared" si="149"/>
        <v>201138.83127168057</v>
      </c>
    </row>
    <row r="424" spans="1:72" s="125" customFormat="1">
      <c r="A424" s="126" t="s">
        <v>440</v>
      </c>
      <c r="B424" s="105"/>
      <c r="C424" s="106" t="s">
        <v>441</v>
      </c>
      <c r="D424" s="110"/>
      <c r="E424" s="110"/>
      <c r="F424" s="109"/>
      <c r="G424" s="110"/>
      <c r="H424" s="110"/>
      <c r="I424" s="109"/>
      <c r="J424" s="110"/>
      <c r="K424" s="110"/>
      <c r="L424" s="109"/>
      <c r="M424" s="110"/>
      <c r="N424" s="110"/>
      <c r="O424" s="109"/>
      <c r="P424" s="110"/>
      <c r="Q424" s="110"/>
      <c r="R424" s="109"/>
      <c r="S424" s="110"/>
      <c r="T424" s="110"/>
      <c r="U424" s="109"/>
      <c r="V424" s="110"/>
      <c r="W424" s="110"/>
      <c r="X424" s="109"/>
      <c r="Y424" s="110"/>
      <c r="Z424" s="110"/>
      <c r="AA424" s="109"/>
      <c r="AB424" s="110"/>
      <c r="AC424" s="110"/>
      <c r="AD424" s="109"/>
      <c r="AE424" s="110"/>
      <c r="AF424" s="110"/>
      <c r="AG424" s="109"/>
      <c r="AH424" s="110"/>
      <c r="AI424" s="110"/>
      <c r="AJ424" s="109"/>
      <c r="AK424" s="110">
        <v>36890</v>
      </c>
      <c r="AL424" s="110">
        <v>193548</v>
      </c>
      <c r="AM424" s="109">
        <v>0.19059871453076241</v>
      </c>
      <c r="AN424" s="110">
        <v>48695</v>
      </c>
      <c r="AO424" s="110">
        <v>550000</v>
      </c>
      <c r="AP424" s="109">
        <v>8.8536363636363635E-2</v>
      </c>
      <c r="AQ424" s="110">
        <v>155970</v>
      </c>
      <c r="AR424" s="110">
        <v>550000</v>
      </c>
      <c r="AS424" s="109">
        <v>0.28358181818181816</v>
      </c>
      <c r="AT424" s="110">
        <v>446915</v>
      </c>
      <c r="AU424" s="110">
        <v>550000</v>
      </c>
      <c r="AV424" s="109">
        <v>0.81257272727272722</v>
      </c>
      <c r="AW424" s="111">
        <v>362200</v>
      </c>
      <c r="AX424" s="111">
        <v>600000</v>
      </c>
      <c r="AY424" s="112">
        <v>0.60366666666666668</v>
      </c>
      <c r="AZ424" s="111">
        <v>995830</v>
      </c>
      <c r="BA424" s="111">
        <v>600000</v>
      </c>
      <c r="BB424" s="112">
        <f t="shared" si="133"/>
        <v>1.6597166666666667</v>
      </c>
      <c r="BC424" s="92">
        <f>VLOOKUP(C424,'[1]PM SELL-OUT JUNE 202 SUMMARY'!$D$9:$H$519,4,FALSE)</f>
        <v>262820</v>
      </c>
      <c r="BD424" s="92">
        <f>VLOOKUP(C424,'[1]PM SELL-OUT JUNE 202 SUMMARY'!$D$9:$H$519,5,FALSE)</f>
        <v>600000</v>
      </c>
      <c r="BE424" s="93">
        <f t="shared" si="150"/>
        <v>0.43803333333333333</v>
      </c>
      <c r="BF424" s="113">
        <f t="shared" si="142"/>
        <v>1804945</v>
      </c>
      <c r="BG424" s="114">
        <f t="shared" si="143"/>
        <v>601648.33333333337</v>
      </c>
      <c r="BH424" s="115">
        <f t="shared" si="144"/>
        <v>2046500</v>
      </c>
      <c r="BI424" s="110">
        <f t="shared" si="145"/>
        <v>341083.33333333331</v>
      </c>
      <c r="BJ424" s="115"/>
      <c r="BK424" s="110"/>
      <c r="BL424" s="117">
        <f t="shared" si="154"/>
        <v>0</v>
      </c>
      <c r="BM424" s="118">
        <v>600000</v>
      </c>
      <c r="BN424" s="119"/>
      <c r="BO424" s="127"/>
      <c r="BP424" s="121">
        <f t="shared" si="155"/>
        <v>0</v>
      </c>
      <c r="BQ424" s="159"/>
      <c r="BR424" s="181"/>
      <c r="BS424" s="124" t="e">
        <f t="shared" si="153"/>
        <v>#DIV/0!</v>
      </c>
      <c r="BT424" s="165">
        <f t="shared" si="149"/>
        <v>314243.88888888893</v>
      </c>
    </row>
    <row r="425" spans="1:72" s="128" customFormat="1">
      <c r="A425" s="105" t="s">
        <v>66</v>
      </c>
      <c r="B425" s="105" t="s">
        <v>407</v>
      </c>
      <c r="C425" s="106" t="s">
        <v>442</v>
      </c>
      <c r="D425" s="107">
        <v>209770</v>
      </c>
      <c r="E425" s="107">
        <v>500000</v>
      </c>
      <c r="F425" s="108"/>
      <c r="G425" s="107">
        <v>216765</v>
      </c>
      <c r="H425" s="107">
        <v>550000</v>
      </c>
      <c r="I425" s="108">
        <v>0.39411818181818181</v>
      </c>
      <c r="J425" s="107">
        <v>207855</v>
      </c>
      <c r="K425" s="107">
        <v>550000</v>
      </c>
      <c r="L425" s="108">
        <v>0.37791818181818176</v>
      </c>
      <c r="M425" s="107">
        <v>1827920</v>
      </c>
      <c r="N425" s="107">
        <v>550000</v>
      </c>
      <c r="O425" s="109">
        <v>3.3234909090909093</v>
      </c>
      <c r="P425" s="110">
        <v>2662525</v>
      </c>
      <c r="Q425" s="110">
        <v>800000</v>
      </c>
      <c r="R425" s="109">
        <v>3.3281562500000001</v>
      </c>
      <c r="S425" s="110">
        <v>700875</v>
      </c>
      <c r="T425" s="110">
        <v>900000</v>
      </c>
      <c r="U425" s="109">
        <v>0.77875000000000005</v>
      </c>
      <c r="V425" s="110">
        <v>412340</v>
      </c>
      <c r="W425" s="110">
        <v>900000</v>
      </c>
      <c r="X425" s="109">
        <v>0.45815555555555554</v>
      </c>
      <c r="Y425" s="110">
        <v>97085</v>
      </c>
      <c r="Z425" s="110">
        <v>800000</v>
      </c>
      <c r="AA425" s="109">
        <v>0.12135625</v>
      </c>
      <c r="AB425" s="110">
        <v>72590</v>
      </c>
      <c r="AC425" s="110">
        <v>133333</v>
      </c>
      <c r="AD425" s="109"/>
      <c r="AE425" s="110">
        <v>305240</v>
      </c>
      <c r="AF425" s="110">
        <v>500000</v>
      </c>
      <c r="AG425" s="109">
        <v>0.61048000000000002</v>
      </c>
      <c r="AH425" s="110">
        <v>403345</v>
      </c>
      <c r="AI425" s="110">
        <v>500000</v>
      </c>
      <c r="AJ425" s="109">
        <v>0.80669000000000002</v>
      </c>
      <c r="AK425" s="110">
        <v>149275</v>
      </c>
      <c r="AL425" s="110">
        <v>500000</v>
      </c>
      <c r="AM425" s="109">
        <v>0.29855000000000004</v>
      </c>
      <c r="AN425" s="110">
        <v>509920</v>
      </c>
      <c r="AO425" s="110">
        <v>550000</v>
      </c>
      <c r="AP425" s="109">
        <v>0.92712727272727269</v>
      </c>
      <c r="AQ425" s="110">
        <v>77185</v>
      </c>
      <c r="AR425" s="110">
        <v>600000</v>
      </c>
      <c r="AS425" s="109">
        <v>0.12864166666666665</v>
      </c>
      <c r="AT425" s="110">
        <v>452515</v>
      </c>
      <c r="AU425" s="110">
        <v>600000</v>
      </c>
      <c r="AV425" s="109">
        <v>0.7541916666666667</v>
      </c>
      <c r="AW425" s="111">
        <v>1082200</v>
      </c>
      <c r="AX425" s="111">
        <v>650000</v>
      </c>
      <c r="AY425" s="112">
        <v>1.6649230769230769</v>
      </c>
      <c r="AZ425" s="111">
        <v>657075</v>
      </c>
      <c r="BA425" s="111">
        <v>650000</v>
      </c>
      <c r="BB425" s="112">
        <f t="shared" si="133"/>
        <v>1.0108846153846154</v>
      </c>
      <c r="BC425" s="92">
        <f>VLOOKUP(C425,'[1]PM SELL-OUT JUNE 202 SUMMARY'!$D$9:$H$519,4,FALSE)</f>
        <v>493530</v>
      </c>
      <c r="BD425" s="92">
        <f>VLOOKUP(C425,'[1]PM SELL-OUT JUNE 202 SUMMARY'!$D$9:$H$519,5,FALSE)</f>
        <v>600000</v>
      </c>
      <c r="BE425" s="93">
        <f t="shared" si="150"/>
        <v>0.82255</v>
      </c>
      <c r="BF425" s="113">
        <f t="shared" si="142"/>
        <v>2191790</v>
      </c>
      <c r="BG425" s="114">
        <f t="shared" si="143"/>
        <v>730596.66666666663</v>
      </c>
      <c r="BH425" s="115">
        <f t="shared" si="144"/>
        <v>2928170</v>
      </c>
      <c r="BI425" s="110">
        <f t="shared" si="145"/>
        <v>488028.33333333331</v>
      </c>
      <c r="BJ425" s="116"/>
      <c r="BK425" s="107"/>
      <c r="BL425" s="117">
        <f t="shared" si="154"/>
        <v>297302.98368589819</v>
      </c>
      <c r="BM425" s="118">
        <v>600000</v>
      </c>
      <c r="BN425" s="119"/>
      <c r="BO425" s="120">
        <v>412340</v>
      </c>
      <c r="BP425" s="121">
        <f t="shared" si="155"/>
        <v>5.530724331203391E-3</v>
      </c>
      <c r="BQ425" s="159"/>
      <c r="BR425" s="181"/>
      <c r="BS425" s="124" t="e">
        <f t="shared" si="153"/>
        <v>#DIV/0!</v>
      </c>
      <c r="BT425" s="165">
        <f t="shared" si="149"/>
        <v>482066.99592147453</v>
      </c>
    </row>
    <row r="426" spans="1:72" s="125" customFormat="1">
      <c r="A426" s="105" t="s">
        <v>66</v>
      </c>
      <c r="B426" s="105" t="s">
        <v>407</v>
      </c>
      <c r="C426" s="106" t="s">
        <v>443</v>
      </c>
      <c r="D426" s="107">
        <v>152475</v>
      </c>
      <c r="E426" s="107">
        <v>500000</v>
      </c>
      <c r="F426" s="108"/>
      <c r="G426" s="107">
        <v>259250</v>
      </c>
      <c r="H426" s="107">
        <v>550000</v>
      </c>
      <c r="I426" s="108">
        <v>0.47136363636363643</v>
      </c>
      <c r="J426" s="107">
        <v>203265</v>
      </c>
      <c r="K426" s="107">
        <v>550000</v>
      </c>
      <c r="L426" s="108">
        <v>0.36957272727272733</v>
      </c>
      <c r="M426" s="107">
        <v>1914115</v>
      </c>
      <c r="N426" s="107">
        <v>550000</v>
      </c>
      <c r="O426" s="109">
        <v>3.4802090909090908</v>
      </c>
      <c r="P426" s="110">
        <v>1843295</v>
      </c>
      <c r="Q426" s="110">
        <v>700000</v>
      </c>
      <c r="R426" s="109">
        <v>2.6332785714285714</v>
      </c>
      <c r="S426" s="110">
        <v>753195</v>
      </c>
      <c r="T426" s="110">
        <v>800000</v>
      </c>
      <c r="U426" s="109">
        <v>0.94149375000000002</v>
      </c>
      <c r="V426" s="110">
        <v>502015</v>
      </c>
      <c r="W426" s="110">
        <v>800000</v>
      </c>
      <c r="X426" s="109">
        <v>0.62751875000000001</v>
      </c>
      <c r="Y426" s="110">
        <v>1064960</v>
      </c>
      <c r="Z426" s="110">
        <v>800000</v>
      </c>
      <c r="AA426" s="109">
        <v>1.3311999999999999</v>
      </c>
      <c r="AB426" s="110">
        <v>241365</v>
      </c>
      <c r="AC426" s="110">
        <v>950000</v>
      </c>
      <c r="AD426" s="109"/>
      <c r="AE426" s="110">
        <v>508830</v>
      </c>
      <c r="AF426" s="110">
        <v>800000</v>
      </c>
      <c r="AG426" s="109">
        <v>0.63603750000000003</v>
      </c>
      <c r="AH426" s="110">
        <v>260365</v>
      </c>
      <c r="AI426" s="110">
        <v>700000</v>
      </c>
      <c r="AJ426" s="109">
        <v>0.37195</v>
      </c>
      <c r="AK426" s="110">
        <v>254160</v>
      </c>
      <c r="AL426" s="110">
        <v>600000</v>
      </c>
      <c r="AM426" s="109">
        <v>0.42360000000000003</v>
      </c>
      <c r="AN426" s="110">
        <v>311345</v>
      </c>
      <c r="AO426" s="110">
        <v>600000</v>
      </c>
      <c r="AP426" s="109">
        <v>0.5189083333333333</v>
      </c>
      <c r="AQ426" s="110">
        <v>513715</v>
      </c>
      <c r="AR426" s="110">
        <v>600000</v>
      </c>
      <c r="AS426" s="109">
        <v>0.85619166666666668</v>
      </c>
      <c r="AT426" s="110">
        <v>526085</v>
      </c>
      <c r="AU426" s="110">
        <v>600000</v>
      </c>
      <c r="AV426" s="109">
        <v>0.8768083333333333</v>
      </c>
      <c r="AW426" s="111">
        <v>1336480</v>
      </c>
      <c r="AX426" s="111">
        <v>600000</v>
      </c>
      <c r="AY426" s="112">
        <v>2.2274666666666665</v>
      </c>
      <c r="AZ426" s="111">
        <v>1213095</v>
      </c>
      <c r="BA426" s="111">
        <v>700000</v>
      </c>
      <c r="BB426" s="112">
        <f t="shared" si="133"/>
        <v>1.7329928571428572</v>
      </c>
      <c r="BC426" s="92">
        <f>VLOOKUP(C426,'[1]PM SELL-OUT JUNE 202 SUMMARY'!$D$9:$H$519,4,FALSE)</f>
        <v>884545</v>
      </c>
      <c r="BD426" s="92">
        <f>VLOOKUP(C426,'[1]PM SELL-OUT JUNE 202 SUMMARY'!$D$9:$H$519,5,FALSE)</f>
        <v>750000</v>
      </c>
      <c r="BE426" s="93">
        <f t="shared" si="150"/>
        <v>1.1793933333333333</v>
      </c>
      <c r="BF426" s="113">
        <f t="shared" si="142"/>
        <v>3075660</v>
      </c>
      <c r="BG426" s="114">
        <f t="shared" si="143"/>
        <v>1025220</v>
      </c>
      <c r="BH426" s="115">
        <f t="shared" si="144"/>
        <v>4154880</v>
      </c>
      <c r="BI426" s="110">
        <f t="shared" si="145"/>
        <v>692480</v>
      </c>
      <c r="BJ426" s="116"/>
      <c r="BK426" s="107"/>
      <c r="BL426" s="117">
        <f t="shared" si="154"/>
        <v>361959.92956074158</v>
      </c>
      <c r="BM426" s="118">
        <v>750000</v>
      </c>
      <c r="BN426" s="119"/>
      <c r="BO426" s="120">
        <v>502015</v>
      </c>
      <c r="BP426" s="121">
        <f t="shared" si="155"/>
        <v>6.7335368267184125E-3</v>
      </c>
      <c r="BQ426" s="159"/>
      <c r="BR426" s="181"/>
      <c r="BS426" s="124" t="e">
        <f t="shared" si="153"/>
        <v>#DIV/0!</v>
      </c>
      <c r="BT426" s="165">
        <f t="shared" si="149"/>
        <v>645418.73239018535</v>
      </c>
    </row>
    <row r="427" spans="1:72" s="125" customFormat="1">
      <c r="A427" s="126" t="s">
        <v>66</v>
      </c>
      <c r="B427" s="105" t="s">
        <v>407</v>
      </c>
      <c r="C427" s="106" t="s">
        <v>444</v>
      </c>
      <c r="D427" s="110">
        <v>382245</v>
      </c>
      <c r="E427" s="110">
        <v>850000</v>
      </c>
      <c r="F427" s="109"/>
      <c r="G427" s="110">
        <v>774810</v>
      </c>
      <c r="H427" s="110">
        <v>850000</v>
      </c>
      <c r="I427" s="109">
        <v>0.91154117647058819</v>
      </c>
      <c r="J427" s="110">
        <v>678595</v>
      </c>
      <c r="K427" s="110">
        <v>850000</v>
      </c>
      <c r="L427" s="109">
        <v>0.79834705882352952</v>
      </c>
      <c r="M427" s="110">
        <v>2986745</v>
      </c>
      <c r="N427" s="110">
        <v>850000</v>
      </c>
      <c r="O427" s="109">
        <v>3.5138176470588234</v>
      </c>
      <c r="P427" s="110">
        <v>2048685</v>
      </c>
      <c r="Q427" s="110">
        <v>1050000</v>
      </c>
      <c r="R427" s="109">
        <v>1.9511285714285713</v>
      </c>
      <c r="S427" s="110">
        <v>981135</v>
      </c>
      <c r="T427" s="110">
        <v>1100000</v>
      </c>
      <c r="U427" s="109">
        <v>0.89194090909090906</v>
      </c>
      <c r="V427" s="110">
        <v>2663470</v>
      </c>
      <c r="W427" s="110">
        <v>1100000</v>
      </c>
      <c r="X427" s="109">
        <v>2.4213363636363638</v>
      </c>
      <c r="Y427" s="110">
        <v>1258905</v>
      </c>
      <c r="Z427" s="110">
        <v>1300000</v>
      </c>
      <c r="AA427" s="109">
        <v>0.96838846153846181</v>
      </c>
      <c r="AB427" s="110">
        <v>970165</v>
      </c>
      <c r="AC427" s="110">
        <v>1300000</v>
      </c>
      <c r="AD427" s="109"/>
      <c r="AE427" s="110">
        <v>931260</v>
      </c>
      <c r="AF427" s="110">
        <v>1150000</v>
      </c>
      <c r="AG427" s="109">
        <v>0.80979130434782609</v>
      </c>
      <c r="AH427" s="110">
        <v>762520</v>
      </c>
      <c r="AI427" s="110">
        <v>1050000</v>
      </c>
      <c r="AJ427" s="109">
        <v>0.72620952380952386</v>
      </c>
      <c r="AK427" s="110">
        <v>350235</v>
      </c>
      <c r="AL427" s="110">
        <v>1050000</v>
      </c>
      <c r="AM427" s="109">
        <v>0.33355714285714289</v>
      </c>
      <c r="AN427" s="110">
        <v>739785</v>
      </c>
      <c r="AO427" s="110">
        <v>950000</v>
      </c>
      <c r="AP427" s="109">
        <v>0.77872105263157898</v>
      </c>
      <c r="AQ427" s="110">
        <v>816585</v>
      </c>
      <c r="AR427" s="110">
        <v>950000</v>
      </c>
      <c r="AS427" s="109">
        <v>0.85956315789473681</v>
      </c>
      <c r="AT427" s="110">
        <v>1307315</v>
      </c>
      <c r="AU427" s="110">
        <v>950000</v>
      </c>
      <c r="AV427" s="109">
        <v>1.376121052631579</v>
      </c>
      <c r="AW427" s="111">
        <v>1294885</v>
      </c>
      <c r="AX427" s="111">
        <v>1150000</v>
      </c>
      <c r="AY427" s="112">
        <v>1.1259869565217391</v>
      </c>
      <c r="AZ427" s="111">
        <v>1269110</v>
      </c>
      <c r="BA427" s="111">
        <v>1150000</v>
      </c>
      <c r="BB427" s="112">
        <f t="shared" si="133"/>
        <v>1.1035739130434783</v>
      </c>
      <c r="BC427" s="92">
        <f>VLOOKUP(C427,'[1]PM SELL-OUT JUNE 202 SUMMARY'!$D$9:$H$519,4,FALSE)</f>
        <v>1028055</v>
      </c>
      <c r="BD427" s="92">
        <f>VLOOKUP(C427,'[1]PM SELL-OUT JUNE 202 SUMMARY'!$D$9:$H$519,5,FALSE)</f>
        <v>1050000</v>
      </c>
      <c r="BE427" s="93">
        <f t="shared" si="150"/>
        <v>0.97909999999999997</v>
      </c>
      <c r="BF427" s="113">
        <f t="shared" si="142"/>
        <v>3871310</v>
      </c>
      <c r="BG427" s="114">
        <f t="shared" si="143"/>
        <v>1290436.6666666667</v>
      </c>
      <c r="BH427" s="115">
        <f t="shared" si="144"/>
        <v>5777915</v>
      </c>
      <c r="BI427" s="110">
        <f t="shared" si="145"/>
        <v>962985.83333333337</v>
      </c>
      <c r="BJ427" s="115"/>
      <c r="BK427" s="110"/>
      <c r="BL427" s="117">
        <f t="shared" si="154"/>
        <v>1920399.6167189192</v>
      </c>
      <c r="BM427" s="118">
        <v>950000</v>
      </c>
      <c r="BN427" s="119"/>
      <c r="BO427" s="127">
        <v>2663470</v>
      </c>
      <c r="BP427" s="121">
        <f t="shared" si="155"/>
        <v>3.5725174211646442E-2</v>
      </c>
      <c r="BQ427" s="159"/>
      <c r="BR427" s="181"/>
      <c r="BS427" s="124" t="e">
        <f t="shared" si="153"/>
        <v>#DIV/0!</v>
      </c>
      <c r="BT427" s="165">
        <f t="shared" si="149"/>
        <v>1709323.0291797298</v>
      </c>
    </row>
    <row r="428" spans="1:72" s="128" customFormat="1">
      <c r="A428" s="105" t="s">
        <v>66</v>
      </c>
      <c r="B428" s="105"/>
      <c r="C428" s="106" t="s">
        <v>445</v>
      </c>
      <c r="D428" s="107"/>
      <c r="E428" s="107"/>
      <c r="F428" s="108"/>
      <c r="G428" s="107">
        <v>53095</v>
      </c>
      <c r="H428" s="107">
        <v>124137</v>
      </c>
      <c r="I428" s="108">
        <v>0.42771293006919781</v>
      </c>
      <c r="J428" s="107">
        <v>335845</v>
      </c>
      <c r="K428" s="107">
        <v>500000</v>
      </c>
      <c r="L428" s="108">
        <v>0.67169000000000001</v>
      </c>
      <c r="M428" s="107">
        <v>1726530</v>
      </c>
      <c r="N428" s="107">
        <v>550000</v>
      </c>
      <c r="O428" s="109">
        <v>3.1391454545454547</v>
      </c>
      <c r="P428" s="110">
        <v>1564705</v>
      </c>
      <c r="Q428" s="110">
        <v>750000</v>
      </c>
      <c r="R428" s="109">
        <v>2.0862733333333332</v>
      </c>
      <c r="S428" s="110">
        <v>1394595</v>
      </c>
      <c r="T428" s="110">
        <v>850000</v>
      </c>
      <c r="U428" s="109">
        <v>1.6407</v>
      </c>
      <c r="V428" s="110">
        <v>1225330</v>
      </c>
      <c r="W428" s="110">
        <v>950000</v>
      </c>
      <c r="X428" s="109">
        <v>1.289821052631579</v>
      </c>
      <c r="Y428" s="110">
        <v>993745</v>
      </c>
      <c r="Z428" s="110">
        <v>950000</v>
      </c>
      <c r="AA428" s="109">
        <v>1.0460473684210527</v>
      </c>
      <c r="AB428" s="110">
        <v>329550</v>
      </c>
      <c r="AC428" s="110">
        <v>950000</v>
      </c>
      <c r="AD428" s="109"/>
      <c r="AE428" s="110">
        <v>1190030</v>
      </c>
      <c r="AF428" s="110">
        <v>850000</v>
      </c>
      <c r="AG428" s="109">
        <v>1.400035294117647</v>
      </c>
      <c r="AH428" s="110">
        <v>568925</v>
      </c>
      <c r="AI428" s="110">
        <v>1000000</v>
      </c>
      <c r="AJ428" s="109">
        <v>0.56892500000000001</v>
      </c>
      <c r="AK428" s="110">
        <v>735990</v>
      </c>
      <c r="AL428" s="110">
        <v>1000000</v>
      </c>
      <c r="AM428" s="109">
        <v>0.73599000000000003</v>
      </c>
      <c r="AN428" s="110">
        <v>609695</v>
      </c>
      <c r="AO428" s="110">
        <v>900000</v>
      </c>
      <c r="AP428" s="109">
        <v>0.67743888888888892</v>
      </c>
      <c r="AQ428" s="110">
        <v>634300</v>
      </c>
      <c r="AR428" s="110">
        <v>900000</v>
      </c>
      <c r="AS428" s="109">
        <v>0.70477777777777773</v>
      </c>
      <c r="AT428" s="110">
        <v>1002745</v>
      </c>
      <c r="AU428" s="110">
        <v>900000</v>
      </c>
      <c r="AV428" s="109">
        <v>1.1141611111111112</v>
      </c>
      <c r="AW428" s="111">
        <v>2139385</v>
      </c>
      <c r="AX428" s="111">
        <v>950000</v>
      </c>
      <c r="AY428" s="112">
        <v>2.2519842105263157</v>
      </c>
      <c r="AZ428" s="111">
        <v>1909915</v>
      </c>
      <c r="BA428" s="111">
        <v>1050000</v>
      </c>
      <c r="BB428" s="112">
        <f t="shared" si="133"/>
        <v>1.8189666666666666</v>
      </c>
      <c r="BC428" s="92">
        <f>VLOOKUP(C428,'[1]PM SELL-OUT JUNE 202 SUMMARY'!$D$9:$H$519,4,FALSE)</f>
        <v>1183195</v>
      </c>
      <c r="BD428" s="92">
        <f>VLOOKUP(C428,'[1]PM SELL-OUT JUNE 202 SUMMARY'!$D$9:$H$519,5,FALSE)</f>
        <v>1100000</v>
      </c>
      <c r="BE428" s="93">
        <f t="shared" si="150"/>
        <v>1.0756318181818181</v>
      </c>
      <c r="BF428" s="113">
        <f t="shared" si="142"/>
        <v>5052045</v>
      </c>
      <c r="BG428" s="114">
        <f t="shared" si="143"/>
        <v>1684015</v>
      </c>
      <c r="BH428" s="115">
        <f t="shared" si="144"/>
        <v>7032030</v>
      </c>
      <c r="BI428" s="110">
        <f t="shared" si="145"/>
        <v>1172005</v>
      </c>
      <c r="BJ428" s="116"/>
      <c r="BK428" s="107"/>
      <c r="BL428" s="117">
        <f t="shared" si="154"/>
        <v>883480.29538691766</v>
      </c>
      <c r="BM428" s="118">
        <v>1050000</v>
      </c>
      <c r="BN428" s="119"/>
      <c r="BO428" s="120">
        <v>1225330</v>
      </c>
      <c r="BP428" s="121">
        <f t="shared" si="155"/>
        <v>1.6435374799324467E-2</v>
      </c>
      <c r="BQ428" s="159"/>
      <c r="BR428" s="181"/>
      <c r="BS428" s="124" t="e">
        <f t="shared" si="153"/>
        <v>#DIV/0!</v>
      </c>
      <c r="BT428" s="165">
        <f t="shared" si="149"/>
        <v>1241207.5738467295</v>
      </c>
    </row>
    <row r="429" spans="1:72" s="125" customFormat="1">
      <c r="A429" s="105" t="s">
        <v>66</v>
      </c>
      <c r="B429" s="105"/>
      <c r="C429" s="106" t="s">
        <v>446</v>
      </c>
      <c r="D429" s="107"/>
      <c r="E429" s="107"/>
      <c r="F429" s="108"/>
      <c r="G429" s="107"/>
      <c r="H429" s="107"/>
      <c r="I429" s="108"/>
      <c r="J429" s="107"/>
      <c r="K429" s="107"/>
      <c r="L429" s="108"/>
      <c r="M429" s="107"/>
      <c r="N429" s="107"/>
      <c r="O429" s="109"/>
      <c r="P429" s="110"/>
      <c r="Q429" s="110"/>
      <c r="R429" s="109"/>
      <c r="S429" s="110"/>
      <c r="T429" s="110"/>
      <c r="U429" s="109"/>
      <c r="V429" s="110"/>
      <c r="W429" s="110"/>
      <c r="X429" s="109"/>
      <c r="Y429" s="110"/>
      <c r="Z429" s="110"/>
      <c r="AA429" s="109"/>
      <c r="AB429" s="110"/>
      <c r="AC429" s="110"/>
      <c r="AD429" s="109"/>
      <c r="AE429" s="110"/>
      <c r="AF429" s="110"/>
      <c r="AG429" s="109"/>
      <c r="AH429" s="110">
        <v>68995</v>
      </c>
      <c r="AI429" s="110">
        <v>383333</v>
      </c>
      <c r="AJ429" s="109">
        <v>0.17998711303227222</v>
      </c>
      <c r="AK429" s="110">
        <v>341840</v>
      </c>
      <c r="AL429" s="110">
        <v>550000</v>
      </c>
      <c r="AM429" s="109">
        <v>0.62152727272727282</v>
      </c>
      <c r="AN429" s="110">
        <v>102180</v>
      </c>
      <c r="AO429" s="110">
        <v>550000</v>
      </c>
      <c r="AP429" s="109">
        <v>0.18578181818181819</v>
      </c>
      <c r="AQ429" s="110">
        <v>337335</v>
      </c>
      <c r="AR429" s="110">
        <v>550000</v>
      </c>
      <c r="AS429" s="109">
        <v>0.61333636363636368</v>
      </c>
      <c r="AT429" s="110">
        <v>582290</v>
      </c>
      <c r="AU429" s="110">
        <v>550000</v>
      </c>
      <c r="AV429" s="109">
        <v>1.0587090909090908</v>
      </c>
      <c r="AW429" s="111">
        <v>1015640</v>
      </c>
      <c r="AX429" s="111">
        <v>650000</v>
      </c>
      <c r="AY429" s="112">
        <v>1.5625230769230769</v>
      </c>
      <c r="AZ429" s="111">
        <v>499510</v>
      </c>
      <c r="BA429" s="111">
        <v>650000</v>
      </c>
      <c r="BB429" s="112">
        <f t="shared" si="133"/>
        <v>0.76847692307692306</v>
      </c>
      <c r="BC429" s="92">
        <f>VLOOKUP(C429,'[1]PM SELL-OUT JUNE 202 SUMMARY'!$D$9:$H$519,4,FALSE)</f>
        <v>76185</v>
      </c>
      <c r="BD429" s="92">
        <f>VLOOKUP(C429,'[1]PM SELL-OUT JUNE 202 SUMMARY'!$D$9:$H$519,5,FALSE)</f>
        <v>600000</v>
      </c>
      <c r="BE429" s="93">
        <f t="shared" si="150"/>
        <v>0.126975</v>
      </c>
      <c r="BF429" s="113">
        <f t="shared" si="142"/>
        <v>2097440</v>
      </c>
      <c r="BG429" s="114">
        <f t="shared" si="143"/>
        <v>699146.66666666663</v>
      </c>
      <c r="BH429" s="115">
        <f t="shared" si="144"/>
        <v>2878795</v>
      </c>
      <c r="BI429" s="110">
        <f t="shared" si="145"/>
        <v>479799.16666666669</v>
      </c>
      <c r="BJ429" s="116"/>
      <c r="BK429" s="107"/>
      <c r="BL429" s="117">
        <f t="shared" si="154"/>
        <v>0</v>
      </c>
      <c r="BM429" s="118">
        <v>600000</v>
      </c>
      <c r="BN429" s="119"/>
      <c r="BO429" s="120"/>
      <c r="BP429" s="121">
        <f t="shared" si="155"/>
        <v>0</v>
      </c>
      <c r="BQ429" s="159"/>
      <c r="BR429" s="181"/>
      <c r="BS429" s="124" t="e">
        <f t="shared" si="153"/>
        <v>#DIV/0!</v>
      </c>
      <c r="BT429" s="165">
        <f t="shared" si="149"/>
        <v>392981.94444444444</v>
      </c>
    </row>
    <row r="430" spans="1:72" s="125" customFormat="1">
      <c r="A430" s="126" t="s">
        <v>89</v>
      </c>
      <c r="B430" s="105" t="s">
        <v>197</v>
      </c>
      <c r="C430" s="106" t="s">
        <v>447</v>
      </c>
      <c r="D430" s="110">
        <v>1277765</v>
      </c>
      <c r="E430" s="110">
        <v>1200000</v>
      </c>
      <c r="F430" s="109"/>
      <c r="G430" s="110">
        <v>1253080</v>
      </c>
      <c r="H430" s="110">
        <v>1350000</v>
      </c>
      <c r="I430" s="109">
        <v>0.92820740740740726</v>
      </c>
      <c r="J430" s="110">
        <v>2017325</v>
      </c>
      <c r="K430" s="110">
        <v>1350000</v>
      </c>
      <c r="L430" s="109">
        <v>1.4943148148148149</v>
      </c>
      <c r="M430" s="110">
        <v>2235370</v>
      </c>
      <c r="N430" s="110">
        <v>1350000</v>
      </c>
      <c r="O430" s="109">
        <v>1.6558296296296295</v>
      </c>
      <c r="P430" s="110">
        <v>3030400</v>
      </c>
      <c r="Q430" s="110">
        <v>1350000</v>
      </c>
      <c r="R430" s="109">
        <v>2.2447407407407409</v>
      </c>
      <c r="S430" s="110">
        <v>1563680</v>
      </c>
      <c r="T430" s="110">
        <v>1450000</v>
      </c>
      <c r="U430" s="109">
        <v>1.0784</v>
      </c>
      <c r="V430" s="110">
        <v>2349650</v>
      </c>
      <c r="W430" s="110">
        <v>1450000</v>
      </c>
      <c r="X430" s="109">
        <v>1.6204482758620691</v>
      </c>
      <c r="Y430" s="110">
        <v>2337265</v>
      </c>
      <c r="Z430" s="110">
        <v>1550000</v>
      </c>
      <c r="AA430" s="109">
        <v>1.5079129032258065</v>
      </c>
      <c r="AB430" s="110">
        <v>1302865</v>
      </c>
      <c r="AC430" s="110">
        <v>1650000</v>
      </c>
      <c r="AD430" s="109"/>
      <c r="AE430" s="110">
        <v>994240</v>
      </c>
      <c r="AF430" s="110">
        <v>1500000</v>
      </c>
      <c r="AG430" s="109">
        <v>0.66282666666666668</v>
      </c>
      <c r="AH430" s="110">
        <v>1575340</v>
      </c>
      <c r="AI430" s="110">
        <v>1500000</v>
      </c>
      <c r="AJ430" s="109">
        <v>1.0502266666666666</v>
      </c>
      <c r="AK430" s="110">
        <v>1698885</v>
      </c>
      <c r="AL430" s="110">
        <v>1600000</v>
      </c>
      <c r="AM430" s="109">
        <v>1.061803125</v>
      </c>
      <c r="AN430" s="110">
        <v>1552530</v>
      </c>
      <c r="AO430" s="110">
        <v>1500000</v>
      </c>
      <c r="AP430" s="109">
        <v>1.0350200000000001</v>
      </c>
      <c r="AQ430" s="110">
        <v>956845</v>
      </c>
      <c r="AR430" s="110">
        <v>1500000</v>
      </c>
      <c r="AS430" s="109">
        <v>0.63789666666666667</v>
      </c>
      <c r="AT430" s="110">
        <v>1578630</v>
      </c>
      <c r="AU430" s="110">
        <v>1500000</v>
      </c>
      <c r="AV430" s="109">
        <v>1.0524199999999999</v>
      </c>
      <c r="AW430" s="111">
        <v>2190125</v>
      </c>
      <c r="AX430" s="111">
        <v>1500000</v>
      </c>
      <c r="AY430" s="112">
        <v>1.4600833333333334</v>
      </c>
      <c r="AZ430" s="111">
        <v>2197135</v>
      </c>
      <c r="BA430" s="111">
        <v>1500000</v>
      </c>
      <c r="BB430" s="112">
        <f t="shared" si="133"/>
        <v>1.4647566666666667</v>
      </c>
      <c r="BC430" s="92">
        <f>VLOOKUP(C430,'[1]PM SELL-OUT JUNE 202 SUMMARY'!$D$9:$H$519,4,FALSE)</f>
        <v>1892690</v>
      </c>
      <c r="BD430" s="92">
        <f>VLOOKUP(C430,'[1]PM SELL-OUT JUNE 202 SUMMARY'!$D$9:$H$519,5,FALSE)</f>
        <v>1400000</v>
      </c>
      <c r="BE430" s="93">
        <f t="shared" si="150"/>
        <v>1.3519214285714285</v>
      </c>
      <c r="BF430" s="113">
        <f t="shared" si="142"/>
        <v>5965890</v>
      </c>
      <c r="BG430" s="114">
        <f t="shared" si="143"/>
        <v>1988630</v>
      </c>
      <c r="BH430" s="115">
        <f t="shared" si="144"/>
        <v>10174150</v>
      </c>
      <c r="BI430" s="110">
        <f t="shared" si="145"/>
        <v>1695691.6666666667</v>
      </c>
      <c r="BJ430" s="115"/>
      <c r="BK430" s="110"/>
      <c r="BL430" s="117">
        <f t="shared" si="154"/>
        <v>1694130.9492592781</v>
      </c>
      <c r="BM430" s="118">
        <v>1500000</v>
      </c>
      <c r="BN430" s="119"/>
      <c r="BO430" s="127">
        <v>2349650</v>
      </c>
      <c r="BP430" s="121">
        <f t="shared" si="155"/>
        <v>3.151590053065928E-2</v>
      </c>
      <c r="BQ430" s="159"/>
      <c r="BR430" s="181"/>
      <c r="BS430" s="124" t="e">
        <f t="shared" si="153"/>
        <v>#DIV/0!</v>
      </c>
      <c r="BT430" s="165">
        <f t="shared" si="149"/>
        <v>1932025.6539814863</v>
      </c>
    </row>
    <row r="431" spans="1:72" s="128" customFormat="1">
      <c r="A431" s="126" t="s">
        <v>349</v>
      </c>
      <c r="B431" s="105" t="s">
        <v>350</v>
      </c>
      <c r="C431" s="106" t="s">
        <v>448</v>
      </c>
      <c r="D431" s="110">
        <v>600855</v>
      </c>
      <c r="E431" s="110">
        <v>500000</v>
      </c>
      <c r="F431" s="109"/>
      <c r="G431" s="110">
        <v>401405</v>
      </c>
      <c r="H431" s="110">
        <v>500000</v>
      </c>
      <c r="I431" s="109">
        <v>0.80281000000000002</v>
      </c>
      <c r="J431" s="110">
        <v>400115</v>
      </c>
      <c r="K431" s="110">
        <v>550000</v>
      </c>
      <c r="L431" s="109">
        <v>0.72748181818181834</v>
      </c>
      <c r="M431" s="110">
        <v>1330610</v>
      </c>
      <c r="N431" s="110">
        <v>550000</v>
      </c>
      <c r="O431" s="109">
        <v>2.4192909090909089</v>
      </c>
      <c r="P431" s="110">
        <v>287720</v>
      </c>
      <c r="Q431" s="110">
        <v>750000</v>
      </c>
      <c r="R431" s="109">
        <v>0.38362666666666667</v>
      </c>
      <c r="S431" s="110">
        <v>234365</v>
      </c>
      <c r="T431" s="110">
        <v>650000</v>
      </c>
      <c r="U431" s="109">
        <v>0.36056153846153849</v>
      </c>
      <c r="V431" s="110">
        <v>715410</v>
      </c>
      <c r="W431" s="110">
        <v>650000</v>
      </c>
      <c r="X431" s="109">
        <v>1.1006307692307693</v>
      </c>
      <c r="Y431" s="110">
        <v>511985</v>
      </c>
      <c r="Z431" s="110">
        <v>650000</v>
      </c>
      <c r="AA431" s="109">
        <v>0.7876692307692309</v>
      </c>
      <c r="AB431" s="110">
        <v>375335</v>
      </c>
      <c r="AC431" s="110">
        <v>650000</v>
      </c>
      <c r="AD431" s="109"/>
      <c r="AE431" s="110">
        <v>411935</v>
      </c>
      <c r="AF431" s="110">
        <v>600000</v>
      </c>
      <c r="AG431" s="109">
        <v>0.68655833333333338</v>
      </c>
      <c r="AH431" s="110">
        <v>188355</v>
      </c>
      <c r="AI431" s="110">
        <v>550000</v>
      </c>
      <c r="AJ431" s="109">
        <v>0.34246363636363641</v>
      </c>
      <c r="AK431" s="110">
        <v>621480</v>
      </c>
      <c r="AL431" s="110">
        <v>550000</v>
      </c>
      <c r="AM431" s="109">
        <v>1.1299636363636363</v>
      </c>
      <c r="AN431" s="110">
        <v>348025</v>
      </c>
      <c r="AO431" s="110">
        <v>550000</v>
      </c>
      <c r="AP431" s="109">
        <v>0.63277272727272726</v>
      </c>
      <c r="AQ431" s="110">
        <v>264440</v>
      </c>
      <c r="AR431" s="110">
        <v>550000</v>
      </c>
      <c r="AS431" s="109">
        <v>0.48080000000000001</v>
      </c>
      <c r="AT431" s="110">
        <v>300430</v>
      </c>
      <c r="AU431" s="110">
        <v>550000</v>
      </c>
      <c r="AV431" s="109">
        <v>0.54623636363636363</v>
      </c>
      <c r="AW431" s="111">
        <v>924660</v>
      </c>
      <c r="AX431" s="111">
        <v>600000</v>
      </c>
      <c r="AY431" s="112">
        <v>1.5410999999999999</v>
      </c>
      <c r="AZ431" s="111">
        <v>388600</v>
      </c>
      <c r="BA431" s="111">
        <v>600000</v>
      </c>
      <c r="BB431" s="112">
        <f t="shared" si="133"/>
        <v>0.64766666666666661</v>
      </c>
      <c r="BC431" s="92">
        <f>VLOOKUP(C431,'[1]PM SELL-OUT JUNE 202 SUMMARY'!$D$9:$H$519,4,FALSE)</f>
        <v>705890</v>
      </c>
      <c r="BD431" s="92">
        <f>VLOOKUP(C431,'[1]PM SELL-OUT JUNE 202 SUMMARY'!$D$9:$H$519,5,FALSE)</f>
        <v>550000</v>
      </c>
      <c r="BE431" s="93">
        <f t="shared" si="150"/>
        <v>1.2834363636363637</v>
      </c>
      <c r="BF431" s="113">
        <f t="shared" si="142"/>
        <v>1613690</v>
      </c>
      <c r="BG431" s="114">
        <f t="shared" si="143"/>
        <v>537896.66666666663</v>
      </c>
      <c r="BH431" s="115">
        <f t="shared" si="144"/>
        <v>2847635</v>
      </c>
      <c r="BI431" s="110">
        <f t="shared" si="145"/>
        <v>474605.83333333331</v>
      </c>
      <c r="BJ431" s="115"/>
      <c r="BK431" s="110"/>
      <c r="BL431" s="117">
        <f t="shared" si="154"/>
        <v>515820.7487964505</v>
      </c>
      <c r="BM431" s="118">
        <v>550000</v>
      </c>
      <c r="BN431" s="119"/>
      <c r="BO431" s="127">
        <v>715410</v>
      </c>
      <c r="BP431" s="121">
        <f t="shared" si="155"/>
        <v>9.5958080559398005E-3</v>
      </c>
      <c r="BQ431" s="159"/>
      <c r="BR431" s="181"/>
      <c r="BS431" s="124" t="e">
        <f t="shared" si="153"/>
        <v>#DIV/0!</v>
      </c>
      <c r="BT431" s="165">
        <f t="shared" si="149"/>
        <v>560933.31219911261</v>
      </c>
    </row>
    <row r="432" spans="1:72" s="128" customFormat="1">
      <c r="A432" s="126" t="s">
        <v>109</v>
      </c>
      <c r="B432" s="105" t="s">
        <v>208</v>
      </c>
      <c r="C432" s="106" t="s">
        <v>449</v>
      </c>
      <c r="D432" s="110">
        <v>5492685</v>
      </c>
      <c r="E432" s="110">
        <v>5800000</v>
      </c>
      <c r="F432" s="109"/>
      <c r="G432" s="110">
        <v>5810545</v>
      </c>
      <c r="H432" s="110">
        <v>5700000</v>
      </c>
      <c r="I432" s="109">
        <v>1.0193938596491228</v>
      </c>
      <c r="J432" s="110">
        <v>7658550</v>
      </c>
      <c r="K432" s="110">
        <v>5700000</v>
      </c>
      <c r="L432" s="109">
        <v>1.3436052631578947</v>
      </c>
      <c r="M432" s="110">
        <v>13695325</v>
      </c>
      <c r="N432" s="110">
        <v>5700000</v>
      </c>
      <c r="O432" s="109">
        <v>2.4026885964912279</v>
      </c>
      <c r="P432" s="110">
        <v>14884710</v>
      </c>
      <c r="Q432" s="110">
        <v>5700000</v>
      </c>
      <c r="R432" s="109">
        <v>2.6113526315789475</v>
      </c>
      <c r="S432" s="110">
        <v>8626095</v>
      </c>
      <c r="T432" s="110">
        <v>5600000</v>
      </c>
      <c r="U432" s="109">
        <v>1.5403741071428572</v>
      </c>
      <c r="V432" s="110">
        <v>6159580</v>
      </c>
      <c r="W432" s="110">
        <v>5600000</v>
      </c>
      <c r="X432" s="109">
        <v>1.099925</v>
      </c>
      <c r="Y432" s="110">
        <v>10422295</v>
      </c>
      <c r="Z432" s="110">
        <v>5700000</v>
      </c>
      <c r="AA432" s="109">
        <v>1.8284728070175438</v>
      </c>
      <c r="AB432" s="110">
        <v>6399285</v>
      </c>
      <c r="AC432" s="110">
        <v>5900000</v>
      </c>
      <c r="AD432" s="109"/>
      <c r="AE432" s="110">
        <v>6444565</v>
      </c>
      <c r="AF432" s="110">
        <v>5900000</v>
      </c>
      <c r="AG432" s="109">
        <v>1.0922991525423729</v>
      </c>
      <c r="AH432" s="110">
        <v>8672840</v>
      </c>
      <c r="AI432" s="110">
        <v>5900000</v>
      </c>
      <c r="AJ432" s="109">
        <v>1.4699728813559323</v>
      </c>
      <c r="AK432" s="110">
        <v>8160175</v>
      </c>
      <c r="AL432" s="110">
        <v>7700000</v>
      </c>
      <c r="AM432" s="109">
        <v>1.059762987012987</v>
      </c>
      <c r="AN432" s="110">
        <v>8677640</v>
      </c>
      <c r="AO432" s="110">
        <v>7500000</v>
      </c>
      <c r="AP432" s="109">
        <v>1.1570186666666666</v>
      </c>
      <c r="AQ432" s="110">
        <v>6292665</v>
      </c>
      <c r="AR432" s="110">
        <v>7600000</v>
      </c>
      <c r="AS432" s="109">
        <v>0.82798223684210526</v>
      </c>
      <c r="AT432" s="110">
        <v>7387075</v>
      </c>
      <c r="AU432" s="110">
        <v>7700000</v>
      </c>
      <c r="AV432" s="109">
        <v>0.95936038961038961</v>
      </c>
      <c r="AW432" s="111">
        <v>13475300</v>
      </c>
      <c r="AX432" s="111">
        <v>7700000</v>
      </c>
      <c r="AY432" s="112">
        <v>1.7500389610389611</v>
      </c>
      <c r="AZ432" s="111">
        <v>10865245</v>
      </c>
      <c r="BA432" s="111">
        <v>7900000</v>
      </c>
      <c r="BB432" s="112">
        <f t="shared" si="133"/>
        <v>1.3753474683544304</v>
      </c>
      <c r="BC432" s="92">
        <f>VLOOKUP(C432,'[1]PM SELL-OUT JUNE 202 SUMMARY'!$D$9:$H$519,4,FALSE)</f>
        <v>8965365</v>
      </c>
      <c r="BD432" s="92">
        <f>VLOOKUP(C432,'[1]PM SELL-OUT JUNE 202 SUMMARY'!$D$9:$H$519,5,FALSE)</f>
        <v>8100000</v>
      </c>
      <c r="BE432" s="93">
        <f t="shared" si="150"/>
        <v>1.1068351851851852</v>
      </c>
      <c r="BF432" s="113">
        <f t="shared" si="142"/>
        <v>31727620</v>
      </c>
      <c r="BG432" s="114">
        <f t="shared" si="143"/>
        <v>10575873.333333334</v>
      </c>
      <c r="BH432" s="115">
        <f t="shared" si="144"/>
        <v>54858100</v>
      </c>
      <c r="BI432" s="110">
        <f t="shared" si="145"/>
        <v>9143016.666666666</v>
      </c>
      <c r="BJ432" s="148"/>
      <c r="BK432" s="149"/>
      <c r="BL432" s="117">
        <f t="shared" si="154"/>
        <v>4441144.4736188212</v>
      </c>
      <c r="BM432" s="118">
        <v>8000000</v>
      </c>
      <c r="BN432" s="119"/>
      <c r="BO432" s="127">
        <v>6159580</v>
      </c>
      <c r="BP432" s="121">
        <f t="shared" si="155"/>
        <v>8.2618564718421161E-2</v>
      </c>
      <c r="BQ432" s="159"/>
      <c r="BR432" s="181"/>
      <c r="BS432" s="124" t="e">
        <f t="shared" si="153"/>
        <v>#DIV/0!</v>
      </c>
      <c r="BT432" s="165">
        <f t="shared" si="149"/>
        <v>7579903.6184047051</v>
      </c>
    </row>
    <row r="433" spans="1:72" s="128" customFormat="1">
      <c r="A433" s="126" t="s">
        <v>109</v>
      </c>
      <c r="B433" s="105"/>
      <c r="C433" s="106" t="s">
        <v>450</v>
      </c>
      <c r="D433" s="110"/>
      <c r="E433" s="110"/>
      <c r="F433" s="109"/>
      <c r="G433" s="110"/>
      <c r="H433" s="110"/>
      <c r="I433" s="109"/>
      <c r="J433" s="110"/>
      <c r="K433" s="110"/>
      <c r="L433" s="109"/>
      <c r="M433" s="110"/>
      <c r="N433" s="110"/>
      <c r="O433" s="109"/>
      <c r="P433" s="110"/>
      <c r="Q433" s="110"/>
      <c r="R433" s="109"/>
      <c r="S433" s="110"/>
      <c r="T433" s="110"/>
      <c r="U433" s="109"/>
      <c r="V433" s="110"/>
      <c r="W433" s="110"/>
      <c r="X433" s="109"/>
      <c r="Y433" s="110"/>
      <c r="Z433" s="110"/>
      <c r="AA433" s="109"/>
      <c r="AB433" s="110"/>
      <c r="AC433" s="110"/>
      <c r="AD433" s="109"/>
      <c r="AE433" s="110"/>
      <c r="AF433" s="110"/>
      <c r="AG433" s="109"/>
      <c r="AH433" s="110"/>
      <c r="AI433" s="110"/>
      <c r="AJ433" s="109"/>
      <c r="AK433" s="110"/>
      <c r="AL433" s="110"/>
      <c r="AM433" s="109"/>
      <c r="AN433" s="110"/>
      <c r="AO433" s="110"/>
      <c r="AP433" s="109"/>
      <c r="AQ433" s="110"/>
      <c r="AR433" s="110"/>
      <c r="AS433" s="109"/>
      <c r="AT433" s="110">
        <v>920800</v>
      </c>
      <c r="AU433" s="110">
        <v>550000</v>
      </c>
      <c r="AV433" s="109">
        <v>1.6741818181818182</v>
      </c>
      <c r="AW433" s="111">
        <v>607640</v>
      </c>
      <c r="AX433" s="111">
        <v>850000</v>
      </c>
      <c r="AY433" s="112">
        <v>0.71487058823529415</v>
      </c>
      <c r="AZ433" s="111">
        <v>539205</v>
      </c>
      <c r="BA433" s="111">
        <v>850000</v>
      </c>
      <c r="BB433" s="112">
        <f t="shared" si="133"/>
        <v>0.63435882352941175</v>
      </c>
      <c r="BC433" s="92">
        <f>VLOOKUP(C433,'[1]PM SELL-OUT JUNE 202 SUMMARY'!$D$9:$H$519,4,FALSE)</f>
        <v>789685</v>
      </c>
      <c r="BD433" s="92">
        <f>VLOOKUP(C433,'[1]PM SELL-OUT JUNE 202 SUMMARY'!$D$9:$H$519,5,FALSE)</f>
        <v>750000</v>
      </c>
      <c r="BE433" s="93">
        <f t="shared" si="150"/>
        <v>1.0529133333333334</v>
      </c>
      <c r="BF433" s="113">
        <f t="shared" si="142"/>
        <v>2067645</v>
      </c>
      <c r="BG433" s="114">
        <f t="shared" si="143"/>
        <v>689215</v>
      </c>
      <c r="BH433" s="115">
        <f t="shared" si="144"/>
        <v>2067645</v>
      </c>
      <c r="BI433" s="110">
        <f t="shared" si="145"/>
        <v>344607.5</v>
      </c>
      <c r="BJ433" s="148"/>
      <c r="BK433" s="149"/>
      <c r="BL433" s="117"/>
      <c r="BM433" s="118">
        <v>650000</v>
      </c>
      <c r="BN433" s="119"/>
      <c r="BO433" s="127"/>
      <c r="BP433" s="121"/>
      <c r="BQ433" s="159"/>
      <c r="BR433" s="181"/>
      <c r="BS433" s="124" t="e">
        <f t="shared" si="153"/>
        <v>#DIV/0!</v>
      </c>
      <c r="BT433" s="165">
        <f t="shared" si="149"/>
        <v>516911.25</v>
      </c>
    </row>
    <row r="434" spans="1:72" s="128" customFormat="1">
      <c r="A434" s="105" t="s">
        <v>66</v>
      </c>
      <c r="B434" s="105" t="s">
        <v>407</v>
      </c>
      <c r="C434" s="106" t="s">
        <v>451</v>
      </c>
      <c r="D434" s="107">
        <v>334345</v>
      </c>
      <c r="E434" s="107">
        <v>800000</v>
      </c>
      <c r="F434" s="108"/>
      <c r="G434" s="107">
        <v>413465</v>
      </c>
      <c r="H434" s="107">
        <v>800000</v>
      </c>
      <c r="I434" s="108">
        <v>0.51683125000000008</v>
      </c>
      <c r="J434" s="107"/>
      <c r="K434" s="107">
        <v>800000</v>
      </c>
      <c r="L434" s="108">
        <v>0</v>
      </c>
      <c r="M434" s="107">
        <v>3165705</v>
      </c>
      <c r="N434" s="107">
        <v>800000</v>
      </c>
      <c r="O434" s="109">
        <v>3.9571312500000002</v>
      </c>
      <c r="P434" s="110">
        <v>2401280</v>
      </c>
      <c r="Q434" s="110">
        <v>950000</v>
      </c>
      <c r="R434" s="109">
        <v>2.5276631578947368</v>
      </c>
      <c r="S434" s="110">
        <v>1423165</v>
      </c>
      <c r="T434" s="110">
        <v>1050000</v>
      </c>
      <c r="U434" s="109">
        <v>1.3553952380952381</v>
      </c>
      <c r="V434" s="110">
        <v>1229760</v>
      </c>
      <c r="W434" s="110">
        <v>1150000</v>
      </c>
      <c r="X434" s="109">
        <v>1.0693565217391305</v>
      </c>
      <c r="Y434" s="110">
        <v>1090340</v>
      </c>
      <c r="Z434" s="110">
        <v>1100000</v>
      </c>
      <c r="AA434" s="109">
        <v>0.99121818181818178</v>
      </c>
      <c r="AB434" s="110">
        <v>937890</v>
      </c>
      <c r="AC434" s="110">
        <v>1100000</v>
      </c>
      <c r="AD434" s="109"/>
      <c r="AE434" s="110">
        <v>0</v>
      </c>
      <c r="AF434" s="110">
        <v>1100000</v>
      </c>
      <c r="AG434" s="109">
        <v>0</v>
      </c>
      <c r="AH434" s="110">
        <v>0</v>
      </c>
      <c r="AI434" s="110">
        <v>1000000</v>
      </c>
      <c r="AJ434" s="109">
        <v>0</v>
      </c>
      <c r="AK434" s="110">
        <v>0</v>
      </c>
      <c r="AL434" s="110">
        <v>900000</v>
      </c>
      <c r="AM434" s="109">
        <v>0</v>
      </c>
      <c r="AN434" s="110">
        <v>0</v>
      </c>
      <c r="AO434" s="110">
        <v>0</v>
      </c>
      <c r="AP434" s="109" t="e">
        <v>#DIV/0!</v>
      </c>
      <c r="AQ434" s="110"/>
      <c r="AR434" s="110"/>
      <c r="AS434" s="109" t="e">
        <v>#DIV/0!</v>
      </c>
      <c r="AT434" s="110"/>
      <c r="AU434" s="110"/>
      <c r="AV434" s="109" t="e">
        <v>#DIV/0!</v>
      </c>
      <c r="AW434" s="111">
        <v>120685</v>
      </c>
      <c r="AX434" s="111">
        <v>40000</v>
      </c>
      <c r="AY434" s="112">
        <v>3.0171250000000001</v>
      </c>
      <c r="AZ434" s="111">
        <v>559600</v>
      </c>
      <c r="BA434" s="111">
        <v>600000</v>
      </c>
      <c r="BB434" s="112">
        <f t="shared" si="133"/>
        <v>0.93266666666666664</v>
      </c>
      <c r="BC434" s="92">
        <f>VLOOKUP(C434,'[1]PM SELL-OUT JUNE 202 SUMMARY'!$D$9:$H$519,4,FALSE)</f>
        <v>516745</v>
      </c>
      <c r="BD434" s="92">
        <f>VLOOKUP(C434,'[1]PM SELL-OUT JUNE 202 SUMMARY'!$D$9:$H$519,5,FALSE)</f>
        <v>600000</v>
      </c>
      <c r="BE434" s="93">
        <f t="shared" si="150"/>
        <v>0.86124166666666668</v>
      </c>
      <c r="BF434" s="113">
        <f t="shared" si="142"/>
        <v>680285</v>
      </c>
      <c r="BG434" s="114">
        <f t="shared" si="143"/>
        <v>226761.66666666666</v>
      </c>
      <c r="BH434" s="115">
        <f t="shared" si="144"/>
        <v>680285</v>
      </c>
      <c r="BI434" s="110">
        <f t="shared" si="145"/>
        <v>113380.83333333333</v>
      </c>
      <c r="BJ434" s="188"/>
      <c r="BK434" s="189"/>
      <c r="BL434" s="117">
        <f>BK$464*BP434</f>
        <v>886674.38816891436</v>
      </c>
      <c r="BM434" s="118">
        <v>600000</v>
      </c>
      <c r="BN434" s="119"/>
      <c r="BO434" s="120">
        <v>1229760</v>
      </c>
      <c r="BP434" s="121">
        <f>BO434/BO$464</f>
        <v>1.6494794474318963E-2</v>
      </c>
      <c r="BQ434" s="159"/>
      <c r="BR434" s="181"/>
      <c r="BS434" s="124" t="e">
        <f t="shared" si="153"/>
        <v>#DIV/0!</v>
      </c>
      <c r="BT434" s="165">
        <f t="shared" si="149"/>
        <v>614144.22204222856</v>
      </c>
    </row>
    <row r="435" spans="1:72" s="125" customFormat="1">
      <c r="A435" s="105"/>
      <c r="B435" s="105"/>
      <c r="C435" s="106" t="s">
        <v>452</v>
      </c>
      <c r="D435" s="107"/>
      <c r="E435" s="107"/>
      <c r="F435" s="108"/>
      <c r="G435" s="107"/>
      <c r="H435" s="107"/>
      <c r="I435" s="108"/>
      <c r="J435" s="107"/>
      <c r="K435" s="107"/>
      <c r="L435" s="108"/>
      <c r="M435" s="107"/>
      <c r="N435" s="107"/>
      <c r="O435" s="109"/>
      <c r="P435" s="110"/>
      <c r="Q435" s="110"/>
      <c r="R435" s="109"/>
      <c r="S435" s="110"/>
      <c r="T435" s="110"/>
      <c r="U435" s="109"/>
      <c r="V435" s="110"/>
      <c r="W435" s="110"/>
      <c r="X435" s="109"/>
      <c r="Y435" s="110"/>
      <c r="Z435" s="110"/>
      <c r="AA435" s="109"/>
      <c r="AB435" s="110"/>
      <c r="AC435" s="110"/>
      <c r="AD435" s="109"/>
      <c r="AE435" s="110"/>
      <c r="AF435" s="110"/>
      <c r="AG435" s="109"/>
      <c r="AH435" s="110"/>
      <c r="AI435" s="110"/>
      <c r="AJ435" s="109"/>
      <c r="AK435" s="110"/>
      <c r="AL435" s="110"/>
      <c r="AM435" s="109"/>
      <c r="AN435" s="110"/>
      <c r="AO435" s="110"/>
      <c r="AP435" s="109"/>
      <c r="AQ435" s="110"/>
      <c r="AR435" s="110"/>
      <c r="AS435" s="109"/>
      <c r="AT435" s="110">
        <v>694385</v>
      </c>
      <c r="AU435" s="110">
        <v>550000</v>
      </c>
      <c r="AV435" s="109">
        <v>1.2625181818181819</v>
      </c>
      <c r="AW435" s="111">
        <v>349625</v>
      </c>
      <c r="AX435" s="111">
        <v>550000</v>
      </c>
      <c r="AY435" s="112">
        <v>0.63568181818181824</v>
      </c>
      <c r="AZ435" s="111">
        <v>214050</v>
      </c>
      <c r="BA435" s="111">
        <v>550000</v>
      </c>
      <c r="BB435" s="112">
        <f t="shared" si="133"/>
        <v>0.38918181818181818</v>
      </c>
      <c r="BC435" s="92">
        <f>VLOOKUP(C435,'[1]PM SELL-OUT JUNE 202 SUMMARY'!$D$9:$H$519,4,FALSE)</f>
        <v>346135</v>
      </c>
      <c r="BD435" s="92">
        <f>VLOOKUP(C435,'[1]PM SELL-OUT JUNE 202 SUMMARY'!$D$9:$H$519,5,FALSE)</f>
        <v>550000</v>
      </c>
      <c r="BE435" s="93">
        <f t="shared" si="150"/>
        <v>0.62933636363636358</v>
      </c>
      <c r="BF435" s="113">
        <f t="shared" si="142"/>
        <v>1258060</v>
      </c>
      <c r="BG435" s="114">
        <f t="shared" si="143"/>
        <v>419353.33333333331</v>
      </c>
      <c r="BH435" s="115">
        <f t="shared" si="144"/>
        <v>1258060</v>
      </c>
      <c r="BI435" s="110">
        <f t="shared" si="145"/>
        <v>209676.66666666666</v>
      </c>
      <c r="BJ435" s="188"/>
      <c r="BK435" s="189"/>
      <c r="BL435" s="117"/>
      <c r="BM435" s="118">
        <v>550000</v>
      </c>
      <c r="BN435" s="119"/>
      <c r="BO435" s="120"/>
      <c r="BP435" s="121"/>
      <c r="BQ435" s="159"/>
      <c r="BR435" s="181"/>
      <c r="BS435" s="124" t="e">
        <f t="shared" si="153"/>
        <v>#DIV/0!</v>
      </c>
      <c r="BT435" s="165">
        <f t="shared" si="149"/>
        <v>314515</v>
      </c>
    </row>
    <row r="436" spans="1:72" s="125" customFormat="1">
      <c r="A436" s="105" t="s">
        <v>89</v>
      </c>
      <c r="B436" s="105" t="s">
        <v>197</v>
      </c>
      <c r="C436" s="162" t="s">
        <v>453</v>
      </c>
      <c r="D436" s="107">
        <v>327930</v>
      </c>
      <c r="E436" s="107">
        <v>500000</v>
      </c>
      <c r="F436" s="108"/>
      <c r="G436" s="107">
        <v>380740</v>
      </c>
      <c r="H436" s="107">
        <v>500000</v>
      </c>
      <c r="I436" s="108">
        <v>0.76148000000000005</v>
      </c>
      <c r="J436" s="107">
        <v>258035</v>
      </c>
      <c r="K436" s="107">
        <v>500000</v>
      </c>
      <c r="L436" s="108">
        <v>0.51607000000000003</v>
      </c>
      <c r="M436" s="107">
        <v>654330</v>
      </c>
      <c r="N436" s="107">
        <v>500000</v>
      </c>
      <c r="O436" s="109">
        <v>1.3086599999999999</v>
      </c>
      <c r="P436" s="110">
        <v>1046365</v>
      </c>
      <c r="Q436" s="110">
        <v>500000</v>
      </c>
      <c r="R436" s="109">
        <v>2.09273</v>
      </c>
      <c r="S436" s="110">
        <v>1046820</v>
      </c>
      <c r="T436" s="110">
        <v>500000</v>
      </c>
      <c r="U436" s="109">
        <v>2.0936400000000002</v>
      </c>
      <c r="V436" s="110">
        <v>818355</v>
      </c>
      <c r="W436" s="110">
        <v>600000</v>
      </c>
      <c r="X436" s="109">
        <v>1.3639250000000001</v>
      </c>
      <c r="Y436" s="110">
        <v>482615</v>
      </c>
      <c r="Z436" s="110">
        <v>700000</v>
      </c>
      <c r="AA436" s="109">
        <v>0.68945000000000001</v>
      </c>
      <c r="AB436" s="110">
        <v>864370</v>
      </c>
      <c r="AC436" s="110">
        <v>700000</v>
      </c>
      <c r="AD436" s="109"/>
      <c r="AE436" s="110">
        <v>820395</v>
      </c>
      <c r="AF436" s="110">
        <v>700000</v>
      </c>
      <c r="AG436" s="109">
        <v>1.1719928571428571</v>
      </c>
      <c r="AH436" s="110">
        <v>1365605</v>
      </c>
      <c r="AI436" s="110">
        <v>650000</v>
      </c>
      <c r="AJ436" s="109">
        <v>2.1009307692307693</v>
      </c>
      <c r="AK436" s="110">
        <v>488985</v>
      </c>
      <c r="AL436" s="110">
        <v>850000</v>
      </c>
      <c r="AM436" s="109">
        <v>0.57527647058823528</v>
      </c>
      <c r="AN436" s="110">
        <v>729275</v>
      </c>
      <c r="AO436" s="110">
        <v>850000</v>
      </c>
      <c r="AP436" s="109">
        <v>0.85797058823529415</v>
      </c>
      <c r="AQ436" s="110">
        <v>309335</v>
      </c>
      <c r="AR436" s="110">
        <v>850000</v>
      </c>
      <c r="AS436" s="109">
        <v>0.3639235294117647</v>
      </c>
      <c r="AT436" s="110">
        <v>940260</v>
      </c>
      <c r="AU436" s="110">
        <v>850000</v>
      </c>
      <c r="AV436" s="109">
        <v>1.1061882352941177</v>
      </c>
      <c r="AW436" s="111">
        <v>589640</v>
      </c>
      <c r="AX436" s="111">
        <v>1000000</v>
      </c>
      <c r="AY436" s="112">
        <v>0.58964000000000005</v>
      </c>
      <c r="AZ436" s="111">
        <v>1366540</v>
      </c>
      <c r="BA436" s="111">
        <v>1000000</v>
      </c>
      <c r="BB436" s="112">
        <f t="shared" ref="BB436:BB501" si="156">AZ436/BA436</f>
        <v>1.3665400000000001</v>
      </c>
      <c r="BC436" s="92">
        <f>VLOOKUP(C436,'[1]PM SELL-OUT JUNE 202 SUMMARY'!$D$9:$H$519,4,FALSE)</f>
        <v>920260</v>
      </c>
      <c r="BD436" s="92">
        <f>VLOOKUP(C436,'[1]PM SELL-OUT JUNE 202 SUMMARY'!$D$9:$H$519,5,FALSE)</f>
        <v>900000</v>
      </c>
      <c r="BE436" s="93">
        <f t="shared" si="150"/>
        <v>1.0225111111111111</v>
      </c>
      <c r="BF436" s="113">
        <f t="shared" si="142"/>
        <v>2896440</v>
      </c>
      <c r="BG436" s="114">
        <f t="shared" si="143"/>
        <v>965480</v>
      </c>
      <c r="BH436" s="115">
        <f t="shared" si="144"/>
        <v>4424035</v>
      </c>
      <c r="BI436" s="110">
        <f t="shared" si="145"/>
        <v>737339.16666666663</v>
      </c>
      <c r="BJ436" s="116"/>
      <c r="BK436" s="107"/>
      <c r="BL436" s="117">
        <f>BK$464*BP436</f>
        <v>590045.55273384391</v>
      </c>
      <c r="BM436" s="118">
        <v>850000</v>
      </c>
      <c r="BN436" s="119"/>
      <c r="BO436" s="120">
        <v>818355</v>
      </c>
      <c r="BP436" s="121">
        <f>BO436/BO$464</f>
        <v>1.0976611316054593E-2</v>
      </c>
      <c r="BQ436" s="159"/>
      <c r="BR436" s="181"/>
      <c r="BS436" s="124" t="e">
        <f t="shared" si="153"/>
        <v>#DIV/0!</v>
      </c>
      <c r="BT436" s="165">
        <f t="shared" si="149"/>
        <v>777804.92985012755</v>
      </c>
    </row>
    <row r="437" spans="1:72" s="125" customFormat="1">
      <c r="A437" s="126" t="s">
        <v>118</v>
      </c>
      <c r="B437" s="105" t="s">
        <v>195</v>
      </c>
      <c r="C437" s="162" t="s">
        <v>454</v>
      </c>
      <c r="D437" s="110">
        <v>1216685</v>
      </c>
      <c r="E437" s="110">
        <v>600000</v>
      </c>
      <c r="F437" s="109"/>
      <c r="G437" s="110">
        <v>515760</v>
      </c>
      <c r="H437" s="110">
        <v>900000</v>
      </c>
      <c r="I437" s="109">
        <v>0.57306666666666661</v>
      </c>
      <c r="J437" s="110">
        <v>612560</v>
      </c>
      <c r="K437" s="110">
        <v>1000000</v>
      </c>
      <c r="L437" s="109">
        <v>0.61255999999999999</v>
      </c>
      <c r="M437" s="110">
        <v>1609730</v>
      </c>
      <c r="N437" s="110">
        <v>1000000</v>
      </c>
      <c r="O437" s="109">
        <v>1.6097300000000001</v>
      </c>
      <c r="P437" s="110">
        <v>1484070</v>
      </c>
      <c r="Q437" s="110">
        <v>1150000</v>
      </c>
      <c r="R437" s="109">
        <v>1.290495652173913</v>
      </c>
      <c r="S437" s="110">
        <v>1062270</v>
      </c>
      <c r="T437" s="110">
        <v>1150000</v>
      </c>
      <c r="U437" s="109">
        <v>0.923713043478261</v>
      </c>
      <c r="V437" s="110">
        <v>436005</v>
      </c>
      <c r="W437" s="110">
        <v>1150000</v>
      </c>
      <c r="X437" s="109">
        <v>0.37913478260869571</v>
      </c>
      <c r="Y437" s="110">
        <v>784265</v>
      </c>
      <c r="Z437" s="110">
        <v>1050000</v>
      </c>
      <c r="AA437" s="109">
        <v>0.7469190476190477</v>
      </c>
      <c r="AB437" s="110">
        <v>760640</v>
      </c>
      <c r="AC437" s="110">
        <v>1050000</v>
      </c>
      <c r="AD437" s="109"/>
      <c r="AE437" s="110">
        <v>730690</v>
      </c>
      <c r="AF437" s="110">
        <v>950000</v>
      </c>
      <c r="AG437" s="109">
        <v>0.76914736842105258</v>
      </c>
      <c r="AH437" s="110">
        <v>865245</v>
      </c>
      <c r="AI437" s="110">
        <v>950000</v>
      </c>
      <c r="AJ437" s="109">
        <v>0.91078421052631553</v>
      </c>
      <c r="AK437" s="110">
        <v>994785</v>
      </c>
      <c r="AL437" s="110">
        <v>850000</v>
      </c>
      <c r="AM437" s="109">
        <v>1.170335294117647</v>
      </c>
      <c r="AN437" s="110">
        <v>923650</v>
      </c>
      <c r="AO437" s="110">
        <v>850000</v>
      </c>
      <c r="AP437" s="109">
        <v>1.0866470588235295</v>
      </c>
      <c r="AQ437" s="110">
        <v>545080</v>
      </c>
      <c r="AR437" s="110">
        <v>850000</v>
      </c>
      <c r="AS437" s="109">
        <v>0.64127058823529415</v>
      </c>
      <c r="AT437" s="110">
        <v>1202265</v>
      </c>
      <c r="AU437" s="110">
        <v>850000</v>
      </c>
      <c r="AV437" s="109">
        <v>1.4144294117647058</v>
      </c>
      <c r="AW437" s="111">
        <v>505395</v>
      </c>
      <c r="AX437" s="111">
        <v>1000000</v>
      </c>
      <c r="AY437" s="112">
        <v>0.50539500000000004</v>
      </c>
      <c r="AZ437" s="111">
        <v>1026380</v>
      </c>
      <c r="BA437" s="111">
        <v>1000000</v>
      </c>
      <c r="BB437" s="112">
        <f t="shared" si="156"/>
        <v>1.0263800000000001</v>
      </c>
      <c r="BC437" s="92">
        <f>VLOOKUP(C437,'[1]PM SELL-OUT JUNE 202 SUMMARY'!$D$9:$H$519,4,FALSE)</f>
        <v>721945</v>
      </c>
      <c r="BD437" s="92">
        <f>VLOOKUP(C437,'[1]PM SELL-OUT JUNE 202 SUMMARY'!$D$9:$H$519,5,FALSE)</f>
        <v>900000</v>
      </c>
      <c r="BE437" s="93">
        <f t="shared" si="150"/>
        <v>0.8021611111111111</v>
      </c>
      <c r="BF437" s="113">
        <f t="shared" si="142"/>
        <v>2734040</v>
      </c>
      <c r="BG437" s="114">
        <f t="shared" si="143"/>
        <v>911346.66666666663</v>
      </c>
      <c r="BH437" s="115">
        <f t="shared" si="144"/>
        <v>5197555</v>
      </c>
      <c r="BI437" s="110">
        <f t="shared" si="145"/>
        <v>866259.16666666663</v>
      </c>
      <c r="BJ437" s="115"/>
      <c r="BK437" s="110"/>
      <c r="BL437" s="117">
        <f>BK$464*BP437</f>
        <v>314365.78406647436</v>
      </c>
      <c r="BM437" s="118">
        <v>800000</v>
      </c>
      <c r="BN437" s="119"/>
      <c r="BO437" s="127">
        <v>436005</v>
      </c>
      <c r="BP437" s="121">
        <f>BO437/BO$464</f>
        <v>5.848143430242844E-3</v>
      </c>
      <c r="BQ437" s="159"/>
      <c r="BR437" s="181"/>
      <c r="BS437" s="124" t="e">
        <f t="shared" si="153"/>
        <v>#DIV/0!</v>
      </c>
      <c r="BT437" s="165">
        <f t="shared" si="149"/>
        <v>631994.15434995189</v>
      </c>
    </row>
    <row r="438" spans="1:72" s="128" customFormat="1">
      <c r="A438" s="126" t="s">
        <v>36</v>
      </c>
      <c r="B438" s="105" t="s">
        <v>37</v>
      </c>
      <c r="C438" s="162" t="s">
        <v>455</v>
      </c>
      <c r="D438" s="110">
        <v>1643655</v>
      </c>
      <c r="E438" s="110">
        <v>1600000</v>
      </c>
      <c r="F438" s="109"/>
      <c r="G438" s="110">
        <v>1227195</v>
      </c>
      <c r="H438" s="110">
        <v>1850000</v>
      </c>
      <c r="I438" s="109">
        <v>0.66334864864864873</v>
      </c>
      <c r="J438" s="110">
        <v>785060</v>
      </c>
      <c r="K438" s="110">
        <v>1850000</v>
      </c>
      <c r="L438" s="109">
        <v>0.42435675675675683</v>
      </c>
      <c r="M438" s="110">
        <v>106170</v>
      </c>
      <c r="N438" s="110">
        <v>116666</v>
      </c>
      <c r="O438" s="109">
        <v>0.91003377162155208</v>
      </c>
      <c r="P438" s="110">
        <v>2819015</v>
      </c>
      <c r="Q438" s="110">
        <v>600000</v>
      </c>
      <c r="R438" s="109">
        <v>4.6983583333333332</v>
      </c>
      <c r="S438" s="110">
        <v>2335215</v>
      </c>
      <c r="T438" s="110">
        <v>700000</v>
      </c>
      <c r="U438" s="109">
        <v>3.3360214285714287</v>
      </c>
      <c r="V438" s="110">
        <v>2883160</v>
      </c>
      <c r="W438" s="110">
        <v>850000</v>
      </c>
      <c r="X438" s="109">
        <v>3.3919529411764704</v>
      </c>
      <c r="Y438" s="110">
        <v>3120570</v>
      </c>
      <c r="Z438" s="110">
        <v>850000</v>
      </c>
      <c r="AA438" s="109">
        <v>3.6712588235294117</v>
      </c>
      <c r="AB438" s="110">
        <v>1360485</v>
      </c>
      <c r="AC438" s="110">
        <v>1000000</v>
      </c>
      <c r="AD438" s="109"/>
      <c r="AE438" s="110">
        <v>1084055</v>
      </c>
      <c r="AF438" s="110">
        <v>1000000</v>
      </c>
      <c r="AG438" s="109">
        <v>1.084055</v>
      </c>
      <c r="AH438" s="110">
        <v>1161305</v>
      </c>
      <c r="AI438" s="110">
        <v>1100000</v>
      </c>
      <c r="AJ438" s="109">
        <v>1.0557318181818183</v>
      </c>
      <c r="AK438" s="110">
        <v>1109290</v>
      </c>
      <c r="AL438" s="110">
        <v>1800000</v>
      </c>
      <c r="AM438" s="109">
        <v>0.61627222222222233</v>
      </c>
      <c r="AN438" s="110">
        <v>0</v>
      </c>
      <c r="AO438" s="110">
        <v>1500000</v>
      </c>
      <c r="AP438" s="109">
        <v>0</v>
      </c>
      <c r="AQ438" s="110">
        <v>0</v>
      </c>
      <c r="AR438" s="110">
        <v>1500000</v>
      </c>
      <c r="AS438" s="109">
        <v>0</v>
      </c>
      <c r="AT438" s="110">
        <v>4444405</v>
      </c>
      <c r="AU438" s="110">
        <v>1500000</v>
      </c>
      <c r="AV438" s="109">
        <v>2.9629366666666668</v>
      </c>
      <c r="AW438" s="111">
        <v>1582135</v>
      </c>
      <c r="AX438" s="111">
        <v>1500000</v>
      </c>
      <c r="AY438" s="112">
        <v>1.0547566666666666</v>
      </c>
      <c r="AZ438" s="111">
        <v>1112205</v>
      </c>
      <c r="BA438" s="111">
        <v>1500000</v>
      </c>
      <c r="BB438" s="112">
        <f t="shared" si="156"/>
        <v>0.74146999999999996</v>
      </c>
      <c r="BC438" s="92">
        <f>VLOOKUP(C438,'[1]PM SELL-OUT JUNE 202 SUMMARY'!$D$9:$H$519,4,FALSE)</f>
        <v>978730</v>
      </c>
      <c r="BD438" s="92">
        <f>VLOOKUP(C438,'[1]PM SELL-OUT JUNE 202 SUMMARY'!$D$9:$H$519,5,FALSE)</f>
        <v>1500000</v>
      </c>
      <c r="BE438" s="93">
        <f t="shared" si="150"/>
        <v>0.65248666666666666</v>
      </c>
      <c r="BF438" s="113">
        <f t="shared" si="142"/>
        <v>7138745</v>
      </c>
      <c r="BG438" s="114">
        <f t="shared" si="143"/>
        <v>2379581.6666666665</v>
      </c>
      <c r="BH438" s="115">
        <f t="shared" si="144"/>
        <v>8248035</v>
      </c>
      <c r="BI438" s="110">
        <f t="shared" si="145"/>
        <v>1374672.5</v>
      </c>
      <c r="BJ438" s="115"/>
      <c r="BK438" s="110"/>
      <c r="BL438" s="117">
        <f>BK$464*BP438</f>
        <v>2078799.2201674206</v>
      </c>
      <c r="BM438" s="118">
        <v>1400000</v>
      </c>
      <c r="BN438" s="119"/>
      <c r="BO438" s="127">
        <v>2883160</v>
      </c>
      <c r="BP438" s="121">
        <f>BO438/BO$464</f>
        <v>3.8671880396644438E-2</v>
      </c>
      <c r="BQ438" s="159"/>
      <c r="BR438" s="181"/>
      <c r="BS438" s="124" t="e">
        <f t="shared" si="153"/>
        <v>#DIV/0!</v>
      </c>
      <c r="BT438" s="165">
        <f t="shared" si="149"/>
        <v>2179053.3467085217</v>
      </c>
    </row>
    <row r="439" spans="1:72" s="128" customFormat="1">
      <c r="A439" s="126" t="s">
        <v>36</v>
      </c>
      <c r="B439" s="105" t="s">
        <v>37</v>
      </c>
      <c r="C439" s="162" t="s">
        <v>456</v>
      </c>
      <c r="D439" s="110">
        <v>1119835</v>
      </c>
      <c r="E439" s="110">
        <v>1000000</v>
      </c>
      <c r="F439" s="109"/>
      <c r="G439" s="110">
        <v>573915</v>
      </c>
      <c r="H439" s="110">
        <v>1000000</v>
      </c>
      <c r="I439" s="109">
        <v>0.57391500000000006</v>
      </c>
      <c r="J439" s="110">
        <v>1072640</v>
      </c>
      <c r="K439" s="110">
        <v>1000000</v>
      </c>
      <c r="L439" s="109">
        <v>1.07264</v>
      </c>
      <c r="M439" s="110">
        <v>4669700</v>
      </c>
      <c r="N439" s="110">
        <v>1000000</v>
      </c>
      <c r="O439" s="109">
        <v>4.6696999999999997</v>
      </c>
      <c r="P439" s="110">
        <v>3179995</v>
      </c>
      <c r="Q439" s="110">
        <v>1300000</v>
      </c>
      <c r="R439" s="109">
        <v>2.4461499999999998</v>
      </c>
      <c r="S439" s="110">
        <v>2228335</v>
      </c>
      <c r="T439" s="110">
        <v>1400000</v>
      </c>
      <c r="U439" s="109">
        <v>1.5916678571428571</v>
      </c>
      <c r="V439" s="110">
        <v>1726530</v>
      </c>
      <c r="W439" s="110">
        <v>1500000</v>
      </c>
      <c r="X439" s="109">
        <v>1.1510199999999999</v>
      </c>
      <c r="Y439" s="110">
        <v>2201955</v>
      </c>
      <c r="Z439" s="110">
        <v>1500000</v>
      </c>
      <c r="AA439" s="109">
        <v>1.46797</v>
      </c>
      <c r="AB439" s="110">
        <v>1081945</v>
      </c>
      <c r="AC439" s="110">
        <v>1700000</v>
      </c>
      <c r="AD439" s="109"/>
      <c r="AE439" s="110">
        <v>1637475</v>
      </c>
      <c r="AF439" s="110">
        <v>1791935</v>
      </c>
      <c r="AG439" s="109">
        <v>0.9138026769944223</v>
      </c>
      <c r="AH439" s="110">
        <v>1366410</v>
      </c>
      <c r="AI439" s="110">
        <v>700000</v>
      </c>
      <c r="AJ439" s="109">
        <v>1.9520142857142857</v>
      </c>
      <c r="AK439" s="110">
        <v>1531705</v>
      </c>
      <c r="AL439" s="110">
        <v>1600000</v>
      </c>
      <c r="AM439" s="109">
        <v>0.95731562500000011</v>
      </c>
      <c r="AN439" s="110">
        <v>1313500</v>
      </c>
      <c r="AO439" s="110">
        <v>1300000</v>
      </c>
      <c r="AP439" s="109">
        <v>1.0103846153846154</v>
      </c>
      <c r="AQ439" s="110">
        <v>768535</v>
      </c>
      <c r="AR439" s="110">
        <v>1300000</v>
      </c>
      <c r="AS439" s="109">
        <v>0.59118076923076923</v>
      </c>
      <c r="AT439" s="110">
        <v>1320600</v>
      </c>
      <c r="AU439" s="110">
        <v>1300000</v>
      </c>
      <c r="AV439" s="109">
        <v>1.0158461538461538</v>
      </c>
      <c r="AW439" s="111">
        <v>2471685</v>
      </c>
      <c r="AX439" s="111">
        <v>1450000</v>
      </c>
      <c r="AY439" s="112">
        <v>1.7046103448275862</v>
      </c>
      <c r="AZ439" s="111">
        <v>3213305</v>
      </c>
      <c r="BA439" s="111">
        <v>1550000</v>
      </c>
      <c r="BB439" s="112">
        <f t="shared" si="156"/>
        <v>2.0731000000000002</v>
      </c>
      <c r="BC439" s="92">
        <f>VLOOKUP(C439,'[1]PM SELL-OUT JUNE 202 SUMMARY'!$D$9:$H$519,4,FALSE)</f>
        <v>1973955</v>
      </c>
      <c r="BD439" s="92">
        <f>VLOOKUP(C439,'[1]PM SELL-OUT JUNE 202 SUMMARY'!$D$9:$H$519,5,FALSE)</f>
        <v>1650000</v>
      </c>
      <c r="BE439" s="93">
        <f t="shared" si="150"/>
        <v>1.1963363636363635</v>
      </c>
      <c r="BF439" s="113">
        <f t="shared" si="142"/>
        <v>7005590</v>
      </c>
      <c r="BG439" s="114">
        <f t="shared" si="143"/>
        <v>2335196.6666666665</v>
      </c>
      <c r="BH439" s="115">
        <f t="shared" si="144"/>
        <v>10619330</v>
      </c>
      <c r="BI439" s="110">
        <f t="shared" si="145"/>
        <v>1769888.3333333333</v>
      </c>
      <c r="BJ439" s="115"/>
      <c r="BK439" s="110"/>
      <c r="BL439" s="117">
        <f>BK$464*BP439</f>
        <v>1244852.5983974726</v>
      </c>
      <c r="BM439" s="118">
        <v>1550000</v>
      </c>
      <c r="BN439" s="119"/>
      <c r="BO439" s="127">
        <v>1726530</v>
      </c>
      <c r="BP439" s="121">
        <f>BO439/BO$464</f>
        <v>2.3157980015406195E-2</v>
      </c>
      <c r="BQ439" s="159"/>
      <c r="BR439" s="181"/>
      <c r="BS439" s="124" t="e">
        <f t="shared" si="153"/>
        <v>#DIV/0!</v>
      </c>
      <c r="BT439" s="165">
        <f t="shared" si="149"/>
        <v>1769116.8995993682</v>
      </c>
    </row>
    <row r="440" spans="1:72" s="128" customFormat="1">
      <c r="A440" s="126"/>
      <c r="B440" s="105"/>
      <c r="C440" s="162" t="s">
        <v>457</v>
      </c>
      <c r="D440" s="110"/>
      <c r="E440" s="110"/>
      <c r="F440" s="109"/>
      <c r="G440" s="110"/>
      <c r="H440" s="110"/>
      <c r="I440" s="109"/>
      <c r="J440" s="110"/>
      <c r="K440" s="110"/>
      <c r="L440" s="109"/>
      <c r="M440" s="110"/>
      <c r="N440" s="110"/>
      <c r="O440" s="109"/>
      <c r="P440" s="110"/>
      <c r="Q440" s="110"/>
      <c r="R440" s="109"/>
      <c r="S440" s="110"/>
      <c r="T440" s="110"/>
      <c r="U440" s="109"/>
      <c r="V440" s="110"/>
      <c r="W440" s="110"/>
      <c r="X440" s="109"/>
      <c r="Y440" s="110"/>
      <c r="Z440" s="110"/>
      <c r="AA440" s="109"/>
      <c r="AB440" s="110"/>
      <c r="AC440" s="110"/>
      <c r="AD440" s="109"/>
      <c r="AE440" s="110"/>
      <c r="AF440" s="110"/>
      <c r="AG440" s="109"/>
      <c r="AH440" s="110"/>
      <c r="AI440" s="110"/>
      <c r="AJ440" s="109"/>
      <c r="AK440" s="110"/>
      <c r="AL440" s="110"/>
      <c r="AM440" s="109"/>
      <c r="AN440" s="110"/>
      <c r="AO440" s="110"/>
      <c r="AP440" s="109"/>
      <c r="AQ440" s="110"/>
      <c r="AR440" s="110"/>
      <c r="AS440" s="109"/>
      <c r="AT440" s="110">
        <v>395845</v>
      </c>
      <c r="AU440" s="110">
        <v>550000</v>
      </c>
      <c r="AV440" s="109">
        <v>0.71971818181818181</v>
      </c>
      <c r="AW440" s="111">
        <v>461325</v>
      </c>
      <c r="AX440" s="111">
        <v>600000</v>
      </c>
      <c r="AY440" s="112">
        <v>0.76887499999999998</v>
      </c>
      <c r="AZ440" s="111">
        <v>446230</v>
      </c>
      <c r="BA440" s="111">
        <v>550000</v>
      </c>
      <c r="BB440" s="112">
        <f t="shared" si="156"/>
        <v>0.81132727272727267</v>
      </c>
      <c r="BC440" s="92">
        <f>VLOOKUP(C440,'[1]PM SELL-OUT JUNE 202 SUMMARY'!$D$9:$H$519,4,FALSE)</f>
        <v>377340</v>
      </c>
      <c r="BD440" s="92">
        <f>VLOOKUP(C440,'[1]PM SELL-OUT JUNE 202 SUMMARY'!$D$9:$H$519,5,FALSE)</f>
        <v>550000</v>
      </c>
      <c r="BE440" s="93">
        <f t="shared" si="150"/>
        <v>0.68607272727272728</v>
      </c>
      <c r="BF440" s="113">
        <f t="shared" si="142"/>
        <v>1303400</v>
      </c>
      <c r="BG440" s="114">
        <f t="shared" si="143"/>
        <v>434466.66666666669</v>
      </c>
      <c r="BH440" s="115">
        <f t="shared" si="144"/>
        <v>1303400</v>
      </c>
      <c r="BI440" s="110">
        <f t="shared" si="145"/>
        <v>217233.33333333334</v>
      </c>
      <c r="BJ440" s="115"/>
      <c r="BK440" s="110"/>
      <c r="BL440" s="117"/>
      <c r="BM440" s="118">
        <v>550000</v>
      </c>
      <c r="BN440" s="119"/>
      <c r="BO440" s="127"/>
      <c r="BP440" s="121"/>
      <c r="BQ440" s="159"/>
      <c r="BR440" s="181"/>
      <c r="BS440" s="124"/>
      <c r="BT440" s="165">
        <f t="shared" si="149"/>
        <v>325850</v>
      </c>
    </row>
    <row r="441" spans="1:72" s="128" customFormat="1">
      <c r="A441" s="105" t="s">
        <v>109</v>
      </c>
      <c r="B441" s="105"/>
      <c r="C441" s="106" t="s">
        <v>458</v>
      </c>
      <c r="D441" s="110"/>
      <c r="E441" s="110"/>
      <c r="F441" s="109"/>
      <c r="G441" s="110"/>
      <c r="H441" s="110"/>
      <c r="I441" s="109"/>
      <c r="J441" s="110"/>
      <c r="K441" s="110"/>
      <c r="L441" s="109"/>
      <c r="M441" s="110"/>
      <c r="N441" s="110"/>
      <c r="O441" s="109"/>
      <c r="P441" s="110"/>
      <c r="Q441" s="110"/>
      <c r="R441" s="109"/>
      <c r="S441" s="110"/>
      <c r="T441" s="110"/>
      <c r="U441" s="109"/>
      <c r="V441" s="110"/>
      <c r="W441" s="110"/>
      <c r="X441" s="109"/>
      <c r="Y441" s="110">
        <v>425830</v>
      </c>
      <c r="Z441" s="110">
        <v>145161</v>
      </c>
      <c r="AA441" s="109">
        <v>2.9335014225584009</v>
      </c>
      <c r="AB441" s="110">
        <v>332845</v>
      </c>
      <c r="AC441" s="110">
        <v>500000</v>
      </c>
      <c r="AD441" s="109"/>
      <c r="AE441" s="110">
        <v>559565</v>
      </c>
      <c r="AF441" s="110">
        <v>500000</v>
      </c>
      <c r="AG441" s="109">
        <v>1.11913</v>
      </c>
      <c r="AH441" s="110">
        <v>719260</v>
      </c>
      <c r="AI441" s="110">
        <v>500000</v>
      </c>
      <c r="AJ441" s="109">
        <v>1.43852</v>
      </c>
      <c r="AK441" s="110">
        <v>327130</v>
      </c>
      <c r="AL441" s="110">
        <v>500000</v>
      </c>
      <c r="AM441" s="109">
        <v>0.65426000000000006</v>
      </c>
      <c r="AN441" s="110">
        <v>240955</v>
      </c>
      <c r="AO441" s="110">
        <v>550000</v>
      </c>
      <c r="AP441" s="109">
        <v>0.43809999999999999</v>
      </c>
      <c r="AQ441" s="110">
        <v>293045</v>
      </c>
      <c r="AR441" s="110">
        <v>550000</v>
      </c>
      <c r="AS441" s="109">
        <v>0.5328090909090909</v>
      </c>
      <c r="AT441" s="110">
        <v>284045</v>
      </c>
      <c r="AU441" s="110">
        <v>550000</v>
      </c>
      <c r="AV441" s="109">
        <v>0.51644545454545454</v>
      </c>
      <c r="AW441" s="111">
        <v>742955</v>
      </c>
      <c r="AX441" s="111">
        <v>600000</v>
      </c>
      <c r="AY441" s="112">
        <v>1.2382583333333332</v>
      </c>
      <c r="AZ441" s="111">
        <v>520100</v>
      </c>
      <c r="BA441" s="111">
        <v>600000</v>
      </c>
      <c r="BB441" s="112">
        <f t="shared" si="156"/>
        <v>0.86683333333333334</v>
      </c>
      <c r="BC441" s="92">
        <f>VLOOKUP(C441,'[1]PM SELL-OUT JUNE 202 SUMMARY'!$D$9:$H$519,4,FALSE)</f>
        <v>675075</v>
      </c>
      <c r="BD441" s="92">
        <f>VLOOKUP(C441,'[1]PM SELL-OUT JUNE 202 SUMMARY'!$D$9:$H$519,5,FALSE)</f>
        <v>550000</v>
      </c>
      <c r="BE441" s="93">
        <f t="shared" si="150"/>
        <v>1.2274090909090909</v>
      </c>
      <c r="BF441" s="113">
        <f t="shared" si="142"/>
        <v>1547100</v>
      </c>
      <c r="BG441" s="114">
        <f t="shared" si="143"/>
        <v>515700</v>
      </c>
      <c r="BH441" s="115">
        <f t="shared" si="144"/>
        <v>2408230</v>
      </c>
      <c r="BI441" s="110">
        <f t="shared" si="145"/>
        <v>401371.66666666669</v>
      </c>
      <c r="BJ441" s="115"/>
      <c r="BK441" s="110"/>
      <c r="BL441" s="117">
        <f>BK$464*BP441</f>
        <v>0</v>
      </c>
      <c r="BM441" s="118">
        <v>600000</v>
      </c>
      <c r="BN441" s="119"/>
      <c r="BO441" s="127"/>
      <c r="BP441" s="121">
        <f>BO441/BO$464</f>
        <v>0</v>
      </c>
      <c r="BQ441" s="159"/>
      <c r="BR441" s="181"/>
      <c r="BS441" s="124" t="e">
        <f>BQ441/BR441</f>
        <v>#DIV/0!</v>
      </c>
      <c r="BT441" s="165">
        <f t="shared" si="149"/>
        <v>305690.55555555556</v>
      </c>
    </row>
    <row r="442" spans="1:72" s="128" customFormat="1">
      <c r="A442" s="105" t="s">
        <v>109</v>
      </c>
      <c r="B442" s="105" t="s">
        <v>208</v>
      </c>
      <c r="C442" s="106" t="s">
        <v>459</v>
      </c>
      <c r="D442" s="107">
        <v>350620</v>
      </c>
      <c r="E442" s="107">
        <v>550000</v>
      </c>
      <c r="F442" s="108"/>
      <c r="G442" s="107">
        <v>154175</v>
      </c>
      <c r="H442" s="107">
        <v>600000</v>
      </c>
      <c r="I442" s="108">
        <v>0.25695833333333334</v>
      </c>
      <c r="J442" s="107">
        <v>437720</v>
      </c>
      <c r="K442" s="107">
        <v>600000</v>
      </c>
      <c r="L442" s="108">
        <v>0.72953333333333337</v>
      </c>
      <c r="M442" s="107">
        <v>1335970</v>
      </c>
      <c r="N442" s="107">
        <v>600000</v>
      </c>
      <c r="O442" s="109">
        <v>2.2266166666666667</v>
      </c>
      <c r="P442" s="110">
        <v>2045205</v>
      </c>
      <c r="Q442" s="110">
        <v>850000</v>
      </c>
      <c r="R442" s="109">
        <v>2.4061235294117647</v>
      </c>
      <c r="S442" s="110">
        <v>1328110</v>
      </c>
      <c r="T442" s="110">
        <v>950000</v>
      </c>
      <c r="U442" s="109">
        <v>1.3980105263157894</v>
      </c>
      <c r="V442" s="110">
        <v>946845</v>
      </c>
      <c r="W442" s="110">
        <v>1050000</v>
      </c>
      <c r="X442" s="109">
        <v>0.90175714285714281</v>
      </c>
      <c r="Y442" s="110">
        <v>933375</v>
      </c>
      <c r="Z442" s="110">
        <v>1000000</v>
      </c>
      <c r="AA442" s="109">
        <v>0.93337500000000007</v>
      </c>
      <c r="AB442" s="110">
        <v>697790</v>
      </c>
      <c r="AC442" s="110">
        <v>1000000</v>
      </c>
      <c r="AD442" s="109"/>
      <c r="AE442" s="110">
        <v>621400</v>
      </c>
      <c r="AF442" s="110">
        <v>900000</v>
      </c>
      <c r="AG442" s="109">
        <v>0.69044444444444442</v>
      </c>
      <c r="AH442" s="110">
        <v>572010</v>
      </c>
      <c r="AI442" s="110">
        <v>950000</v>
      </c>
      <c r="AJ442" s="109">
        <v>0.60211578947368416</v>
      </c>
      <c r="AK442" s="110">
        <v>871255</v>
      </c>
      <c r="AL442" s="110">
        <v>850000</v>
      </c>
      <c r="AM442" s="109">
        <v>1.0250058823529411</v>
      </c>
      <c r="AN442" s="110">
        <v>640405</v>
      </c>
      <c r="AO442" s="110">
        <v>850000</v>
      </c>
      <c r="AP442" s="109">
        <v>0.75341764705882353</v>
      </c>
      <c r="AQ442" s="110">
        <v>347665</v>
      </c>
      <c r="AR442" s="110">
        <v>850000</v>
      </c>
      <c r="AS442" s="109">
        <v>0.40901764705882354</v>
      </c>
      <c r="AT442" s="110">
        <v>390420</v>
      </c>
      <c r="AU442" s="110">
        <v>850000</v>
      </c>
      <c r="AV442" s="109">
        <v>0.45931764705882355</v>
      </c>
      <c r="AW442" s="111">
        <v>1256770</v>
      </c>
      <c r="AX442" s="111">
        <v>850000</v>
      </c>
      <c r="AY442" s="112">
        <v>1.4785529411764706</v>
      </c>
      <c r="AZ442" s="111">
        <v>1119660</v>
      </c>
      <c r="BA442" s="111">
        <v>850000</v>
      </c>
      <c r="BB442" s="112">
        <f t="shared" si="156"/>
        <v>1.3172470588235294</v>
      </c>
      <c r="BC442" s="92">
        <f>VLOOKUP(C442,'[1]PM SELL-OUT JUNE 202 SUMMARY'!$D$9:$H$519,4,FALSE)</f>
        <v>473180</v>
      </c>
      <c r="BD442" s="92">
        <f>VLOOKUP(C442,'[1]PM SELL-OUT JUNE 202 SUMMARY'!$D$9:$H$519,5,FALSE)</f>
        <v>750000</v>
      </c>
      <c r="BE442" s="93">
        <f t="shared" si="150"/>
        <v>0.63090666666666662</v>
      </c>
      <c r="BF442" s="113">
        <f t="shared" si="142"/>
        <v>2766850</v>
      </c>
      <c r="BG442" s="114">
        <f t="shared" si="143"/>
        <v>922283.33333333337</v>
      </c>
      <c r="BH442" s="115">
        <f t="shared" si="144"/>
        <v>4626175</v>
      </c>
      <c r="BI442" s="110">
        <f t="shared" si="145"/>
        <v>771029.16666666663</v>
      </c>
      <c r="BJ442" s="188"/>
      <c r="BK442" s="189"/>
      <c r="BL442" s="117">
        <f>BK$464*BP442</f>
        <v>682688.66369518905</v>
      </c>
      <c r="BM442" s="118">
        <v>650000</v>
      </c>
      <c r="BN442" s="119"/>
      <c r="BO442" s="120">
        <v>946845</v>
      </c>
      <c r="BP442" s="121">
        <f>BO442/BO$464</f>
        <v>1.2700050151278737E-2</v>
      </c>
      <c r="BQ442" s="159"/>
      <c r="BR442" s="181"/>
      <c r="BS442" s="124" t="e">
        <f>BQ442/BR442</f>
        <v>#DIV/0!</v>
      </c>
      <c r="BT442" s="165">
        <f t="shared" si="149"/>
        <v>830711.54092379729</v>
      </c>
    </row>
    <row r="443" spans="1:72" s="125" customFormat="1">
      <c r="A443" s="105" t="s">
        <v>91</v>
      </c>
      <c r="B443" s="105"/>
      <c r="C443" s="106" t="s">
        <v>460</v>
      </c>
      <c r="D443" s="107"/>
      <c r="E443" s="107"/>
      <c r="F443" s="108"/>
      <c r="G443" s="107"/>
      <c r="H443" s="107"/>
      <c r="I443" s="108"/>
      <c r="J443" s="107"/>
      <c r="K443" s="107"/>
      <c r="L443" s="108"/>
      <c r="M443" s="107"/>
      <c r="N443" s="107"/>
      <c r="O443" s="109"/>
      <c r="P443" s="110"/>
      <c r="Q443" s="110"/>
      <c r="R443" s="109"/>
      <c r="S443" s="110"/>
      <c r="T443" s="110"/>
      <c r="U443" s="109"/>
      <c r="V443" s="110"/>
      <c r="W443" s="110"/>
      <c r="X443" s="109"/>
      <c r="Y443" s="110"/>
      <c r="Z443" s="110"/>
      <c r="AA443" s="109"/>
      <c r="AB443" s="110"/>
      <c r="AC443" s="110"/>
      <c r="AD443" s="109"/>
      <c r="AE443" s="110"/>
      <c r="AF443" s="110"/>
      <c r="AG443" s="109"/>
      <c r="AH443" s="110"/>
      <c r="AI443" s="110"/>
      <c r="AJ443" s="109"/>
      <c r="AK443" s="110">
        <v>514985</v>
      </c>
      <c r="AL443" s="110">
        <v>500000</v>
      </c>
      <c r="AM443" s="109">
        <v>1.0299700000000001</v>
      </c>
      <c r="AN443" s="110">
        <v>417120</v>
      </c>
      <c r="AO443" s="110">
        <v>550000</v>
      </c>
      <c r="AP443" s="109">
        <v>0.75839999999999996</v>
      </c>
      <c r="AQ443" s="110">
        <v>339840</v>
      </c>
      <c r="AR443" s="110">
        <v>550000</v>
      </c>
      <c r="AS443" s="109">
        <v>0.61789090909090905</v>
      </c>
      <c r="AT443" s="110">
        <v>784140</v>
      </c>
      <c r="AU443" s="110">
        <v>550000</v>
      </c>
      <c r="AV443" s="109">
        <v>1.4257090909090908</v>
      </c>
      <c r="AW443" s="111">
        <v>865915</v>
      </c>
      <c r="AX443" s="111">
        <v>600000</v>
      </c>
      <c r="AY443" s="112">
        <v>1.4431916666666667</v>
      </c>
      <c r="AZ443" s="111">
        <v>1017775</v>
      </c>
      <c r="BA443" s="111">
        <v>650000</v>
      </c>
      <c r="BB443" s="112">
        <f t="shared" si="156"/>
        <v>1.5658076923076922</v>
      </c>
      <c r="BC443" s="92">
        <f>VLOOKUP(C443,'[1]PM SELL-OUT JUNE 202 SUMMARY'!$D$9:$H$519,4,FALSE)</f>
        <v>631465</v>
      </c>
      <c r="BD443" s="92">
        <f>VLOOKUP(C443,'[1]PM SELL-OUT JUNE 202 SUMMARY'!$D$9:$H$519,5,FALSE)</f>
        <v>700000</v>
      </c>
      <c r="BE443" s="93">
        <f t="shared" si="150"/>
        <v>0.90209285714285714</v>
      </c>
      <c r="BF443" s="113">
        <f t="shared" si="142"/>
        <v>2667830</v>
      </c>
      <c r="BG443" s="114">
        <f t="shared" si="143"/>
        <v>889276.66666666663</v>
      </c>
      <c r="BH443" s="115">
        <f t="shared" si="144"/>
        <v>3939775</v>
      </c>
      <c r="BI443" s="110">
        <f t="shared" si="145"/>
        <v>656629.16666666663</v>
      </c>
      <c r="BJ443" s="188"/>
      <c r="BK443" s="189"/>
      <c r="BL443" s="117">
        <f>BK$464*BP443</f>
        <v>0</v>
      </c>
      <c r="BM443" s="118">
        <v>600000</v>
      </c>
      <c r="BN443" s="119"/>
      <c r="BO443" s="120"/>
      <c r="BP443" s="121">
        <f>BO443/BO$464</f>
        <v>0</v>
      </c>
      <c r="BQ443" s="159"/>
      <c r="BR443" s="181"/>
      <c r="BS443" s="124" t="e">
        <f>BQ443/BR443</f>
        <v>#DIV/0!</v>
      </c>
      <c r="BT443" s="165">
        <f t="shared" si="149"/>
        <v>515301.94444444444</v>
      </c>
    </row>
    <row r="444" spans="1:72" s="125" customFormat="1">
      <c r="A444" s="105"/>
      <c r="B444" s="105"/>
      <c r="C444" s="106" t="s">
        <v>461</v>
      </c>
      <c r="D444" s="107"/>
      <c r="E444" s="107"/>
      <c r="F444" s="108"/>
      <c r="G444" s="107"/>
      <c r="H444" s="107"/>
      <c r="I444" s="108"/>
      <c r="J444" s="107"/>
      <c r="K444" s="107"/>
      <c r="L444" s="108"/>
      <c r="M444" s="107"/>
      <c r="N444" s="107"/>
      <c r="O444" s="109"/>
      <c r="P444" s="110"/>
      <c r="Q444" s="110"/>
      <c r="R444" s="109"/>
      <c r="S444" s="110"/>
      <c r="T444" s="110"/>
      <c r="U444" s="109"/>
      <c r="V444" s="110"/>
      <c r="W444" s="110"/>
      <c r="X444" s="109"/>
      <c r="Y444" s="110"/>
      <c r="Z444" s="110"/>
      <c r="AA444" s="109"/>
      <c r="AB444" s="110"/>
      <c r="AC444" s="110"/>
      <c r="AD444" s="109"/>
      <c r="AE444" s="110"/>
      <c r="AF444" s="110"/>
      <c r="AG444" s="109"/>
      <c r="AH444" s="110"/>
      <c r="AI444" s="110"/>
      <c r="AJ444" s="109"/>
      <c r="AK444" s="110"/>
      <c r="AL444" s="110"/>
      <c r="AM444" s="109"/>
      <c r="AN444" s="110"/>
      <c r="AO444" s="110"/>
      <c r="AP444" s="109"/>
      <c r="AQ444" s="110"/>
      <c r="AR444" s="110"/>
      <c r="AS444" s="109"/>
      <c r="AT444" s="110">
        <v>348230</v>
      </c>
      <c r="AU444" s="110">
        <v>550000</v>
      </c>
      <c r="AV444" s="109">
        <v>0.63314545454545457</v>
      </c>
      <c r="AW444" s="111">
        <v>629965</v>
      </c>
      <c r="AX444" s="111">
        <v>600000</v>
      </c>
      <c r="AY444" s="112">
        <v>1.0499416666666668</v>
      </c>
      <c r="AZ444" s="111">
        <v>828570</v>
      </c>
      <c r="BA444" s="111">
        <v>600000</v>
      </c>
      <c r="BB444" s="112">
        <f t="shared" si="156"/>
        <v>1.3809499999999999</v>
      </c>
      <c r="BC444" s="92">
        <f>VLOOKUP(C444,'[1]PM SELL-OUT JUNE 202 SUMMARY'!$D$9:$H$519,4,FALSE)</f>
        <v>133870</v>
      </c>
      <c r="BD444" s="92">
        <f>VLOOKUP(C444,'[1]PM SELL-OUT JUNE 202 SUMMARY'!$D$9:$H$519,5,FALSE)</f>
        <v>700000</v>
      </c>
      <c r="BE444" s="93">
        <f t="shared" si="150"/>
        <v>0.19124285714285713</v>
      </c>
      <c r="BF444" s="113">
        <f t="shared" si="142"/>
        <v>1806765</v>
      </c>
      <c r="BG444" s="114">
        <f t="shared" si="143"/>
        <v>602255</v>
      </c>
      <c r="BH444" s="115">
        <f t="shared" si="144"/>
        <v>1806765</v>
      </c>
      <c r="BI444" s="110">
        <f t="shared" si="145"/>
        <v>301127.5</v>
      </c>
      <c r="BJ444" s="188"/>
      <c r="BK444" s="189"/>
      <c r="BL444" s="117"/>
      <c r="BM444" s="118">
        <v>600000</v>
      </c>
      <c r="BN444" s="119"/>
      <c r="BO444" s="120"/>
      <c r="BP444" s="121"/>
      <c r="BQ444" s="159"/>
      <c r="BR444" s="181"/>
      <c r="BS444" s="124"/>
      <c r="BT444" s="165">
        <f t="shared" si="149"/>
        <v>451691.25</v>
      </c>
    </row>
    <row r="445" spans="1:72" s="125" customFormat="1">
      <c r="A445" s="126" t="s">
        <v>66</v>
      </c>
      <c r="B445" s="105" t="s">
        <v>407</v>
      </c>
      <c r="C445" s="106" t="s">
        <v>462</v>
      </c>
      <c r="D445" s="110">
        <v>1332595</v>
      </c>
      <c r="E445" s="110">
        <v>850000</v>
      </c>
      <c r="F445" s="109"/>
      <c r="G445" s="110">
        <v>491915</v>
      </c>
      <c r="H445" s="110">
        <v>850000</v>
      </c>
      <c r="I445" s="109">
        <v>0.57872352941176486</v>
      </c>
      <c r="J445" s="110">
        <v>806165</v>
      </c>
      <c r="K445" s="110">
        <v>950000</v>
      </c>
      <c r="L445" s="109">
        <v>0.84859473684210551</v>
      </c>
      <c r="M445" s="110">
        <v>3234485</v>
      </c>
      <c r="N445" s="110">
        <v>950000</v>
      </c>
      <c r="O445" s="109">
        <v>3.404721052631579</v>
      </c>
      <c r="P445" s="110">
        <v>3617220</v>
      </c>
      <c r="Q445" s="110">
        <v>1200000</v>
      </c>
      <c r="R445" s="109">
        <v>3.0143499999999999</v>
      </c>
      <c r="S445" s="110">
        <v>946455</v>
      </c>
      <c r="T445" s="110">
        <v>1300000</v>
      </c>
      <c r="U445" s="109">
        <v>0.72804230769230771</v>
      </c>
      <c r="V445" s="110">
        <v>3063905</v>
      </c>
      <c r="W445" s="110">
        <v>1300000</v>
      </c>
      <c r="X445" s="109">
        <v>2.3568500000000001</v>
      </c>
      <c r="Y445" s="110">
        <v>1103130</v>
      </c>
      <c r="Z445" s="110">
        <v>1200000</v>
      </c>
      <c r="AA445" s="109">
        <v>0.91927500000000006</v>
      </c>
      <c r="AB445" s="110">
        <v>899070</v>
      </c>
      <c r="AC445" s="110">
        <v>1200000</v>
      </c>
      <c r="AD445" s="109"/>
      <c r="AE445" s="110">
        <v>1680530</v>
      </c>
      <c r="AF445" s="110">
        <v>1000000</v>
      </c>
      <c r="AG445" s="109">
        <v>1.6805300000000001</v>
      </c>
      <c r="AH445" s="110">
        <v>213665</v>
      </c>
      <c r="AI445" s="110">
        <v>1150000</v>
      </c>
      <c r="AJ445" s="109">
        <v>0.18579565217391306</v>
      </c>
      <c r="AK445" s="110">
        <v>472230</v>
      </c>
      <c r="AL445" s="110">
        <v>1200000</v>
      </c>
      <c r="AM445" s="109">
        <v>0.39352500000000001</v>
      </c>
      <c r="AN445" s="110">
        <v>309050</v>
      </c>
      <c r="AO445" s="110">
        <v>1100000</v>
      </c>
      <c r="AP445" s="109">
        <v>0.28095454545454546</v>
      </c>
      <c r="AQ445" s="110">
        <v>1465660</v>
      </c>
      <c r="AR445" s="110">
        <v>1000000</v>
      </c>
      <c r="AS445" s="109">
        <v>1.46566</v>
      </c>
      <c r="AT445" s="110">
        <v>1648655</v>
      </c>
      <c r="AU445" s="110">
        <v>1100000</v>
      </c>
      <c r="AV445" s="109">
        <v>1.4987772727272728</v>
      </c>
      <c r="AW445" s="111">
        <v>903445</v>
      </c>
      <c r="AX445" s="111">
        <v>1400000</v>
      </c>
      <c r="AY445" s="112">
        <v>0.64531785714285717</v>
      </c>
      <c r="AZ445" s="111">
        <v>634300</v>
      </c>
      <c r="BA445" s="111">
        <v>1400000</v>
      </c>
      <c r="BB445" s="112">
        <f t="shared" si="156"/>
        <v>0.45307142857142857</v>
      </c>
      <c r="BC445" s="92">
        <f>VLOOKUP(C445,'[1]PM SELL-OUT JUNE 202 SUMMARY'!$D$9:$H$519,4,FALSE)</f>
        <v>1123100</v>
      </c>
      <c r="BD445" s="92">
        <f>VLOOKUP(C445,'[1]PM SELL-OUT JUNE 202 SUMMARY'!$D$9:$H$519,5,FALSE)</f>
        <v>1300000</v>
      </c>
      <c r="BE445" s="93">
        <f t="shared" si="150"/>
        <v>0.8639230769230769</v>
      </c>
      <c r="BF445" s="113">
        <f t="shared" si="142"/>
        <v>3186400</v>
      </c>
      <c r="BG445" s="114">
        <f t="shared" si="143"/>
        <v>1062133.3333333333</v>
      </c>
      <c r="BH445" s="115">
        <f t="shared" si="144"/>
        <v>5433340</v>
      </c>
      <c r="BI445" s="110">
        <f t="shared" si="145"/>
        <v>905556.66666666663</v>
      </c>
      <c r="BJ445" s="115"/>
      <c r="BK445" s="110"/>
      <c r="BL445" s="117">
        <f t="shared" ref="BL445:BL459" si="157">BK$464*BP445</f>
        <v>2209118.926687059</v>
      </c>
      <c r="BM445" s="118">
        <v>1200000</v>
      </c>
      <c r="BN445" s="119"/>
      <c r="BO445" s="127">
        <v>3063905</v>
      </c>
      <c r="BP445" s="121">
        <f t="shared" ref="BP445:BP459" si="158">BO445/BO$464</f>
        <v>4.1096216549439117E-2</v>
      </c>
      <c r="BQ445" s="159"/>
      <c r="BR445" s="181"/>
      <c r="BS445" s="124" t="e">
        <f t="shared" ref="BS445:BS459" si="159">BQ445/BR445</f>
        <v>#DIV/0!</v>
      </c>
      <c r="BT445" s="165">
        <f t="shared" si="149"/>
        <v>1810178.4816717647</v>
      </c>
    </row>
    <row r="446" spans="1:72" s="128" customFormat="1">
      <c r="A446" s="126" t="s">
        <v>66</v>
      </c>
      <c r="B446" s="105" t="s">
        <v>407</v>
      </c>
      <c r="C446" s="106" t="s">
        <v>463</v>
      </c>
      <c r="D446" s="110">
        <v>584490</v>
      </c>
      <c r="E446" s="110">
        <v>550000</v>
      </c>
      <c r="F446" s="109"/>
      <c r="G446" s="110">
        <v>423730</v>
      </c>
      <c r="H446" s="110">
        <v>550000</v>
      </c>
      <c r="I446" s="109">
        <v>0.77041818181818178</v>
      </c>
      <c r="J446" s="110">
        <v>722375</v>
      </c>
      <c r="K446" s="110">
        <v>550000</v>
      </c>
      <c r="L446" s="109">
        <v>1.313409090909091</v>
      </c>
      <c r="M446" s="110">
        <v>2770540</v>
      </c>
      <c r="N446" s="110">
        <v>650000</v>
      </c>
      <c r="O446" s="109">
        <v>4.2623692307692309</v>
      </c>
      <c r="P446" s="110">
        <v>2247895</v>
      </c>
      <c r="Q446" s="110">
        <v>800000</v>
      </c>
      <c r="R446" s="109">
        <v>2.8098687500000001</v>
      </c>
      <c r="S446" s="110">
        <v>1787750</v>
      </c>
      <c r="T446" s="110">
        <v>900000</v>
      </c>
      <c r="U446" s="109">
        <v>1.986388888888889</v>
      </c>
      <c r="V446" s="110">
        <v>1030645</v>
      </c>
      <c r="W446" s="110">
        <v>1000000</v>
      </c>
      <c r="X446" s="109">
        <v>1.030645</v>
      </c>
      <c r="Y446" s="110">
        <v>1072020</v>
      </c>
      <c r="Z446" s="110">
        <v>1000000</v>
      </c>
      <c r="AA446" s="109">
        <v>1.07202</v>
      </c>
      <c r="AB446" s="110">
        <v>802185</v>
      </c>
      <c r="AC446" s="110">
        <v>1000000</v>
      </c>
      <c r="AD446" s="109"/>
      <c r="AE446" s="110">
        <v>1387630</v>
      </c>
      <c r="AF446" s="110">
        <v>900000</v>
      </c>
      <c r="AG446" s="109">
        <v>1.541811111111111</v>
      </c>
      <c r="AH446" s="110">
        <v>1457910</v>
      </c>
      <c r="AI446" s="110">
        <v>1000000</v>
      </c>
      <c r="AJ446" s="109">
        <v>1.45791</v>
      </c>
      <c r="AK446" s="110">
        <v>540115</v>
      </c>
      <c r="AL446" s="110">
        <v>1100000</v>
      </c>
      <c r="AM446" s="109">
        <v>0.49101363636363643</v>
      </c>
      <c r="AN446" s="110">
        <v>372240</v>
      </c>
      <c r="AO446" s="110">
        <v>1100000</v>
      </c>
      <c r="AP446" s="109">
        <v>0.33839999999999998</v>
      </c>
      <c r="AQ446" s="110">
        <v>608815</v>
      </c>
      <c r="AR446" s="110">
        <v>1000000</v>
      </c>
      <c r="AS446" s="109">
        <v>0.608815</v>
      </c>
      <c r="AT446" s="110">
        <v>1540340</v>
      </c>
      <c r="AU446" s="110">
        <v>1000000</v>
      </c>
      <c r="AV446" s="109">
        <v>1.54034</v>
      </c>
      <c r="AW446" s="111">
        <v>2425265</v>
      </c>
      <c r="AX446" s="111">
        <v>1250000</v>
      </c>
      <c r="AY446" s="112">
        <v>1.940212</v>
      </c>
      <c r="AZ446" s="111">
        <v>1494560</v>
      </c>
      <c r="BA446" s="111">
        <v>1350000</v>
      </c>
      <c r="BB446" s="112">
        <f t="shared" si="156"/>
        <v>1.1070814814814816</v>
      </c>
      <c r="BC446" s="92">
        <f>VLOOKUP(C446,'[1]PM SELL-OUT JUNE 202 SUMMARY'!$D$9:$H$519,4,FALSE)</f>
        <v>1099125</v>
      </c>
      <c r="BD446" s="92">
        <f>VLOOKUP(C446,'[1]PM SELL-OUT JUNE 202 SUMMARY'!$D$9:$H$519,5,FALSE)</f>
        <v>1300000</v>
      </c>
      <c r="BE446" s="93">
        <f t="shared" si="150"/>
        <v>0.8454807692307692</v>
      </c>
      <c r="BF446" s="113">
        <f t="shared" si="142"/>
        <v>5460165</v>
      </c>
      <c r="BG446" s="114">
        <f t="shared" si="143"/>
        <v>1820055</v>
      </c>
      <c r="BH446" s="115">
        <f t="shared" si="144"/>
        <v>6981335</v>
      </c>
      <c r="BI446" s="110">
        <f t="shared" si="145"/>
        <v>1163555.8333333333</v>
      </c>
      <c r="BJ446" s="115"/>
      <c r="BK446" s="110"/>
      <c r="BL446" s="117">
        <f t="shared" si="157"/>
        <v>743109.6513094838</v>
      </c>
      <c r="BM446" s="118">
        <v>1200000</v>
      </c>
      <c r="BN446" s="119"/>
      <c r="BO446" s="127">
        <v>1030645</v>
      </c>
      <c r="BP446" s="121">
        <f t="shared" si="158"/>
        <v>1.3824061159075323E-2</v>
      </c>
      <c r="BQ446" s="159"/>
      <c r="BR446" s="181"/>
      <c r="BS446" s="124" t="e">
        <f t="shared" si="159"/>
        <v>#DIV/0!</v>
      </c>
      <c r="BT446" s="165">
        <f t="shared" ref="BT446:BT463" si="160">AVERAGE(BG446,BI446,BL446,BO446)</f>
        <v>1189341.3711607042</v>
      </c>
    </row>
    <row r="447" spans="1:72" s="128" customFormat="1">
      <c r="A447" s="126"/>
      <c r="B447" s="105"/>
      <c r="C447" s="106" t="s">
        <v>464</v>
      </c>
      <c r="D447" s="110"/>
      <c r="E447" s="110"/>
      <c r="F447" s="109"/>
      <c r="G447" s="110"/>
      <c r="H447" s="110"/>
      <c r="I447" s="109"/>
      <c r="J447" s="110"/>
      <c r="K447" s="110"/>
      <c r="L447" s="109"/>
      <c r="M447" s="110"/>
      <c r="N447" s="110"/>
      <c r="O447" s="109"/>
      <c r="P447" s="110"/>
      <c r="Q447" s="110"/>
      <c r="R447" s="109"/>
      <c r="S447" s="110"/>
      <c r="T447" s="110"/>
      <c r="U447" s="109"/>
      <c r="V447" s="110"/>
      <c r="W447" s="110"/>
      <c r="X447" s="109"/>
      <c r="Y447" s="110"/>
      <c r="Z447" s="110"/>
      <c r="AA447" s="109"/>
      <c r="AB447" s="110"/>
      <c r="AC447" s="110"/>
      <c r="AD447" s="109"/>
      <c r="AE447" s="110"/>
      <c r="AF447" s="110"/>
      <c r="AG447" s="109"/>
      <c r="AH447" s="110"/>
      <c r="AI447" s="110"/>
      <c r="AJ447" s="109"/>
      <c r="AK447" s="110"/>
      <c r="AL447" s="110"/>
      <c r="AM447" s="109"/>
      <c r="AN447" s="110"/>
      <c r="AO447" s="110"/>
      <c r="AP447" s="109"/>
      <c r="AQ447" s="110"/>
      <c r="AR447" s="110"/>
      <c r="AS447" s="109"/>
      <c r="AT447" s="110"/>
      <c r="AU447" s="110"/>
      <c r="AV447" s="109"/>
      <c r="AW447" s="111"/>
      <c r="AX447" s="111"/>
      <c r="AY447" s="112"/>
      <c r="AZ447" s="111">
        <v>110685</v>
      </c>
      <c r="BA447" s="111">
        <v>408064</v>
      </c>
      <c r="BB447" s="112">
        <f t="shared" si="156"/>
        <v>0.27124421659347553</v>
      </c>
      <c r="BC447" s="92">
        <f>VLOOKUP(C447,'[1]PM SELL-OUT JUNE 202 SUMMARY'!$D$9:$H$519,4,FALSE)</f>
        <v>159080</v>
      </c>
      <c r="BD447" s="92">
        <f>VLOOKUP(C447,'[1]PM SELL-OUT JUNE 202 SUMMARY'!$D$9:$H$519,5,FALSE)</f>
        <v>550000</v>
      </c>
      <c r="BE447" s="93">
        <f t="shared" si="150"/>
        <v>0.28923636363636362</v>
      </c>
      <c r="BF447" s="113"/>
      <c r="BG447" s="114"/>
      <c r="BH447" s="115"/>
      <c r="BI447" s="110"/>
      <c r="BJ447" s="115"/>
      <c r="BK447" s="110"/>
      <c r="BL447" s="117"/>
      <c r="BM447" s="118">
        <v>550000</v>
      </c>
      <c r="BN447" s="119"/>
      <c r="BO447" s="127"/>
      <c r="BP447" s="121"/>
      <c r="BQ447" s="159"/>
      <c r="BR447" s="181"/>
      <c r="BS447" s="124"/>
      <c r="BT447" s="165" t="e">
        <f t="shared" si="160"/>
        <v>#DIV/0!</v>
      </c>
    </row>
    <row r="448" spans="1:72" s="128" customFormat="1">
      <c r="A448" s="126" t="s">
        <v>109</v>
      </c>
      <c r="B448" s="105"/>
      <c r="C448" s="106" t="s">
        <v>465</v>
      </c>
      <c r="D448" s="110"/>
      <c r="E448" s="110"/>
      <c r="F448" s="109"/>
      <c r="G448" s="110"/>
      <c r="H448" s="110"/>
      <c r="I448" s="109"/>
      <c r="J448" s="110"/>
      <c r="K448" s="110"/>
      <c r="L448" s="109"/>
      <c r="M448" s="110"/>
      <c r="N448" s="110"/>
      <c r="O448" s="109"/>
      <c r="P448" s="110"/>
      <c r="Q448" s="110"/>
      <c r="R448" s="109"/>
      <c r="S448" s="110"/>
      <c r="T448" s="110"/>
      <c r="U448" s="109"/>
      <c r="V448" s="110"/>
      <c r="W448" s="110"/>
      <c r="X448" s="109"/>
      <c r="Y448" s="110"/>
      <c r="Z448" s="110"/>
      <c r="AA448" s="109"/>
      <c r="AB448" s="110"/>
      <c r="AC448" s="110"/>
      <c r="AD448" s="109"/>
      <c r="AE448" s="110">
        <v>0</v>
      </c>
      <c r="AF448" s="110">
        <v>500000</v>
      </c>
      <c r="AG448" s="109">
        <v>0</v>
      </c>
      <c r="AH448" s="110">
        <v>173155</v>
      </c>
      <c r="AI448" s="110">
        <v>500000</v>
      </c>
      <c r="AJ448" s="109">
        <v>0.34631000000000001</v>
      </c>
      <c r="AK448" s="110">
        <v>144855</v>
      </c>
      <c r="AL448" s="110">
        <v>500000</v>
      </c>
      <c r="AM448" s="109">
        <v>0.28971000000000002</v>
      </c>
      <c r="AN448" s="110">
        <v>166660</v>
      </c>
      <c r="AO448" s="110">
        <v>550000</v>
      </c>
      <c r="AP448" s="109">
        <v>0.3030181818181818</v>
      </c>
      <c r="AQ448" s="110">
        <v>50385</v>
      </c>
      <c r="AR448" s="110">
        <v>550000</v>
      </c>
      <c r="AS448" s="109">
        <v>9.1609090909090904E-2</v>
      </c>
      <c r="AT448" s="110">
        <v>241950</v>
      </c>
      <c r="AU448" s="110">
        <v>550000</v>
      </c>
      <c r="AV448" s="109">
        <v>0.43990909090909092</v>
      </c>
      <c r="AW448" s="111">
        <v>904890</v>
      </c>
      <c r="AX448" s="111">
        <v>600000</v>
      </c>
      <c r="AY448" s="112">
        <v>1.5081500000000001</v>
      </c>
      <c r="AZ448" s="111">
        <v>613555</v>
      </c>
      <c r="BA448" s="111">
        <v>650000</v>
      </c>
      <c r="BB448" s="112">
        <f t="shared" si="156"/>
        <v>0.94393076923076924</v>
      </c>
      <c r="BC448" s="92">
        <f>VLOOKUP(C448,'[1]PM SELL-OUT JUNE 202 SUMMARY'!$D$9:$H$519,4,FALSE)</f>
        <v>354535</v>
      </c>
      <c r="BD448" s="92">
        <f>VLOOKUP(C448,'[1]PM SELL-OUT JUNE 202 SUMMARY'!$D$9:$H$519,5,FALSE)</f>
        <v>550000</v>
      </c>
      <c r="BE448" s="93">
        <f t="shared" si="150"/>
        <v>0.64460909090909091</v>
      </c>
      <c r="BF448" s="113">
        <f t="shared" ref="BF448:BF463" si="161">AW448+AT448+AZ448</f>
        <v>1760395</v>
      </c>
      <c r="BG448" s="114">
        <f t="shared" ref="BG448:BG463" si="162">BF448/3</f>
        <v>586798.33333333337</v>
      </c>
      <c r="BH448" s="115">
        <f t="shared" ref="BH448:BH463" si="163">SUM(AQ448+AT448+AW448+AZ448+AK448+AN448)</f>
        <v>2122295</v>
      </c>
      <c r="BI448" s="110">
        <f t="shared" ref="BI448:BI463" si="164">BH448/6</f>
        <v>353715.83333333331</v>
      </c>
      <c r="BJ448" s="115"/>
      <c r="BK448" s="110"/>
      <c r="BL448" s="117">
        <f t="shared" si="157"/>
        <v>0</v>
      </c>
      <c r="BM448" s="118">
        <v>550000</v>
      </c>
      <c r="BN448" s="119"/>
      <c r="BO448" s="127"/>
      <c r="BP448" s="121">
        <f t="shared" si="158"/>
        <v>0</v>
      </c>
      <c r="BQ448" s="159"/>
      <c r="BR448" s="181"/>
      <c r="BS448" s="124" t="e">
        <f t="shared" si="159"/>
        <v>#DIV/0!</v>
      </c>
      <c r="BT448" s="165">
        <f t="shared" si="160"/>
        <v>313504.72222222225</v>
      </c>
    </row>
    <row r="449" spans="1:72" s="128" customFormat="1">
      <c r="A449" s="126"/>
      <c r="B449" s="105"/>
      <c r="C449" s="106" t="s">
        <v>466</v>
      </c>
      <c r="D449" s="110"/>
      <c r="E449" s="110"/>
      <c r="F449" s="109"/>
      <c r="G449" s="110"/>
      <c r="H449" s="110"/>
      <c r="I449" s="109"/>
      <c r="J449" s="110"/>
      <c r="K449" s="110"/>
      <c r="L449" s="109"/>
      <c r="M449" s="110"/>
      <c r="N449" s="110"/>
      <c r="O449" s="109"/>
      <c r="P449" s="110"/>
      <c r="Q449" s="110"/>
      <c r="R449" s="109"/>
      <c r="S449" s="110"/>
      <c r="T449" s="110"/>
      <c r="U449" s="109"/>
      <c r="V449" s="110"/>
      <c r="W449" s="110"/>
      <c r="X449" s="109"/>
      <c r="Y449" s="110"/>
      <c r="Z449" s="110"/>
      <c r="AA449" s="109"/>
      <c r="AB449" s="110"/>
      <c r="AC449" s="110"/>
      <c r="AD449" s="109"/>
      <c r="AE449" s="110"/>
      <c r="AF449" s="110"/>
      <c r="AG449" s="109"/>
      <c r="AH449" s="110"/>
      <c r="AI449" s="110"/>
      <c r="AJ449" s="109"/>
      <c r="AK449" s="110"/>
      <c r="AL449" s="110"/>
      <c r="AM449" s="109"/>
      <c r="AN449" s="110"/>
      <c r="AO449" s="110"/>
      <c r="AP449" s="109"/>
      <c r="AQ449" s="110"/>
      <c r="AR449" s="110"/>
      <c r="AS449" s="109"/>
      <c r="AT449" s="110"/>
      <c r="AU449" s="110"/>
      <c r="AV449" s="109"/>
      <c r="AW449" s="111"/>
      <c r="AX449" s="111"/>
      <c r="AY449" s="112"/>
      <c r="AZ449" s="111">
        <v>0</v>
      </c>
      <c r="BA449" s="111">
        <v>212903</v>
      </c>
      <c r="BB449" s="112">
        <f t="shared" si="156"/>
        <v>0</v>
      </c>
      <c r="BC449" s="92">
        <f>VLOOKUP(C449,'[1]PM SELL-OUT JUNE 202 SUMMARY'!$D$9:$H$519,4,FALSE)</f>
        <v>619575</v>
      </c>
      <c r="BD449" s="92">
        <f>VLOOKUP(C449,'[1]PM SELL-OUT JUNE 202 SUMMARY'!$D$9:$H$519,5,FALSE)</f>
        <v>600000</v>
      </c>
      <c r="BE449" s="93">
        <f t="shared" si="150"/>
        <v>1.0326249999999999</v>
      </c>
      <c r="BF449" s="113">
        <f t="shared" si="161"/>
        <v>0</v>
      </c>
      <c r="BG449" s="114"/>
      <c r="BH449" s="115">
        <f t="shared" si="163"/>
        <v>0</v>
      </c>
      <c r="BI449" s="110"/>
      <c r="BJ449" s="115"/>
      <c r="BK449" s="110"/>
      <c r="BL449" s="117"/>
      <c r="BM449" s="118">
        <v>600000</v>
      </c>
      <c r="BN449" s="119"/>
      <c r="BO449" s="127"/>
      <c r="BP449" s="121"/>
      <c r="BQ449" s="159"/>
      <c r="BR449" s="181"/>
      <c r="BS449" s="124"/>
      <c r="BT449" s="165" t="e">
        <f t="shared" si="160"/>
        <v>#DIV/0!</v>
      </c>
    </row>
    <row r="450" spans="1:72" s="128" customFormat="1">
      <c r="A450" s="105" t="s">
        <v>109</v>
      </c>
      <c r="B450" s="105" t="s">
        <v>208</v>
      </c>
      <c r="C450" s="106" t="s">
        <v>467</v>
      </c>
      <c r="D450" s="107">
        <v>173965</v>
      </c>
      <c r="E450" s="107">
        <v>500000</v>
      </c>
      <c r="F450" s="108"/>
      <c r="G450" s="107">
        <v>357730</v>
      </c>
      <c r="H450" s="107">
        <v>500000</v>
      </c>
      <c r="I450" s="108">
        <v>0.7154600000000001</v>
      </c>
      <c r="J450" s="107">
        <v>534275</v>
      </c>
      <c r="K450" s="107">
        <v>500000</v>
      </c>
      <c r="L450" s="108">
        <v>1.0685500000000001</v>
      </c>
      <c r="M450" s="107">
        <v>2266475</v>
      </c>
      <c r="N450" s="107">
        <v>500000</v>
      </c>
      <c r="O450" s="109">
        <v>4.5329499999999996</v>
      </c>
      <c r="P450" s="110">
        <v>1066970</v>
      </c>
      <c r="Q450" s="110">
        <v>850000</v>
      </c>
      <c r="R450" s="109">
        <v>1.2552588235294118</v>
      </c>
      <c r="S450" s="110">
        <v>263150</v>
      </c>
      <c r="T450" s="110">
        <v>850000</v>
      </c>
      <c r="U450" s="109">
        <v>0.30958823529411772</v>
      </c>
      <c r="V450" s="110">
        <v>162660</v>
      </c>
      <c r="W450" s="110">
        <v>850000</v>
      </c>
      <c r="X450" s="109">
        <v>0.19136470588235294</v>
      </c>
      <c r="Y450" s="110">
        <v>280230</v>
      </c>
      <c r="Z450" s="110">
        <v>750000</v>
      </c>
      <c r="AA450" s="109">
        <v>0.37364000000000003</v>
      </c>
      <c r="AB450" s="110">
        <v>477110</v>
      </c>
      <c r="AC450" s="110">
        <v>750000</v>
      </c>
      <c r="AD450" s="109"/>
      <c r="AE450" s="110">
        <v>209155</v>
      </c>
      <c r="AF450" s="110">
        <v>650000</v>
      </c>
      <c r="AG450" s="109">
        <v>0.32177692307692313</v>
      </c>
      <c r="AH450" s="110">
        <v>245850</v>
      </c>
      <c r="AI450" s="110">
        <v>650000</v>
      </c>
      <c r="AJ450" s="109">
        <v>0.3782307692307692</v>
      </c>
      <c r="AK450" s="110">
        <v>534310</v>
      </c>
      <c r="AL450" s="110">
        <v>550000</v>
      </c>
      <c r="AM450" s="109">
        <v>0.97147272727272727</v>
      </c>
      <c r="AN450" s="110">
        <v>519605</v>
      </c>
      <c r="AO450" s="110">
        <v>550000</v>
      </c>
      <c r="AP450" s="109">
        <v>0.9447363636363636</v>
      </c>
      <c r="AQ450" s="110">
        <v>295225</v>
      </c>
      <c r="AR450" s="110">
        <v>550000</v>
      </c>
      <c r="AS450" s="109">
        <v>0.53677272727272729</v>
      </c>
      <c r="AT450" s="110">
        <v>564655</v>
      </c>
      <c r="AU450" s="110">
        <v>550000</v>
      </c>
      <c r="AV450" s="109">
        <v>1.0266454545454546</v>
      </c>
      <c r="AW450" s="111">
        <v>1048625</v>
      </c>
      <c r="AX450" s="111">
        <v>600000</v>
      </c>
      <c r="AY450" s="112">
        <v>1.7477083333333334</v>
      </c>
      <c r="AZ450" s="111">
        <v>901630</v>
      </c>
      <c r="BA450" s="111">
        <v>650000</v>
      </c>
      <c r="BB450" s="112">
        <f t="shared" si="156"/>
        <v>1.3871230769230769</v>
      </c>
      <c r="BC450" s="92">
        <f>VLOOKUP(C450,'[1]PM SELL-OUT JUNE 202 SUMMARY'!$D$9:$H$519,4,FALSE)</f>
        <v>567255</v>
      </c>
      <c r="BD450" s="92">
        <f>VLOOKUP(C450,'[1]PM SELL-OUT JUNE 202 SUMMARY'!$D$9:$H$519,5,FALSE)</f>
        <v>600000</v>
      </c>
      <c r="BE450" s="93">
        <f t="shared" si="150"/>
        <v>0.94542499999999996</v>
      </c>
      <c r="BF450" s="113">
        <f t="shared" si="161"/>
        <v>2514910</v>
      </c>
      <c r="BG450" s="114">
        <f t="shared" si="162"/>
        <v>838303.33333333337</v>
      </c>
      <c r="BH450" s="115">
        <f t="shared" si="163"/>
        <v>3864050</v>
      </c>
      <c r="BI450" s="110">
        <f t="shared" si="164"/>
        <v>644008.33333333337</v>
      </c>
      <c r="BJ450" s="116"/>
      <c r="BK450" s="107"/>
      <c r="BL450" s="117">
        <f t="shared" si="157"/>
        <v>117280.16521886842</v>
      </c>
      <c r="BM450" s="118">
        <v>550000</v>
      </c>
      <c r="BN450" s="119"/>
      <c r="BO450" s="120">
        <v>162660</v>
      </c>
      <c r="BP450" s="121">
        <f t="shared" si="158"/>
        <v>2.1817617008137546E-3</v>
      </c>
      <c r="BQ450" s="159"/>
      <c r="BR450" s="181"/>
      <c r="BS450" s="124" t="e">
        <f t="shared" si="159"/>
        <v>#DIV/0!</v>
      </c>
      <c r="BT450" s="165">
        <f t="shared" si="160"/>
        <v>440562.95797138382</v>
      </c>
    </row>
    <row r="451" spans="1:72" s="125" customFormat="1">
      <c r="A451" s="126" t="s">
        <v>118</v>
      </c>
      <c r="B451" s="105" t="s">
        <v>195</v>
      </c>
      <c r="C451" s="162" t="s">
        <v>468</v>
      </c>
      <c r="D451" s="110">
        <v>454895</v>
      </c>
      <c r="E451" s="110">
        <v>1100000</v>
      </c>
      <c r="F451" s="109"/>
      <c r="G451" s="110">
        <v>468400</v>
      </c>
      <c r="H451" s="110">
        <v>900000</v>
      </c>
      <c r="I451" s="109">
        <v>0.52044444444444449</v>
      </c>
      <c r="J451" s="110">
        <v>1146355</v>
      </c>
      <c r="K451" s="110">
        <v>900000</v>
      </c>
      <c r="L451" s="109">
        <v>1.2737277777777778</v>
      </c>
      <c r="M451" s="110">
        <v>1152555</v>
      </c>
      <c r="N451" s="110">
        <v>900000</v>
      </c>
      <c r="O451" s="109">
        <v>1.2806166666666667</v>
      </c>
      <c r="P451" s="110">
        <v>1685025</v>
      </c>
      <c r="Q451" s="110">
        <v>900000</v>
      </c>
      <c r="R451" s="109">
        <v>1.8722500000000002</v>
      </c>
      <c r="S451" s="110">
        <v>1215260</v>
      </c>
      <c r="T451" s="110">
        <v>950000</v>
      </c>
      <c r="U451" s="109">
        <v>1.279221052631579</v>
      </c>
      <c r="V451" s="110">
        <v>1106695</v>
      </c>
      <c r="W451" s="110">
        <v>1050000</v>
      </c>
      <c r="X451" s="109">
        <v>1.053995238095238</v>
      </c>
      <c r="Y451" s="110">
        <v>2956985</v>
      </c>
      <c r="Z451" s="110">
        <v>1050000</v>
      </c>
      <c r="AA451" s="109">
        <v>2.8161761904761904</v>
      </c>
      <c r="AB451" s="110">
        <v>1602660</v>
      </c>
      <c r="AC451" s="110">
        <v>1250000</v>
      </c>
      <c r="AD451" s="109"/>
      <c r="AE451" s="110">
        <v>2545535</v>
      </c>
      <c r="AF451" s="110">
        <v>1450000</v>
      </c>
      <c r="AG451" s="109">
        <v>1.7555413793103449</v>
      </c>
      <c r="AH451" s="110">
        <v>18211115</v>
      </c>
      <c r="AI451" s="110">
        <v>1550000</v>
      </c>
      <c r="AJ451" s="109">
        <v>11.749106451612903</v>
      </c>
      <c r="AK451" s="110">
        <v>1304970</v>
      </c>
      <c r="AL451" s="110">
        <v>1800000</v>
      </c>
      <c r="AM451" s="109">
        <v>0.72498333333333331</v>
      </c>
      <c r="AN451" s="110">
        <v>1924680</v>
      </c>
      <c r="AO451" s="110">
        <v>1800000</v>
      </c>
      <c r="AP451" s="109">
        <v>1.0692666666666666</v>
      </c>
      <c r="AQ451" s="110">
        <v>1179745</v>
      </c>
      <c r="AR451" s="110">
        <v>1900000</v>
      </c>
      <c r="AS451" s="109">
        <v>0.62091842105263162</v>
      </c>
      <c r="AT451" s="110">
        <v>1457335</v>
      </c>
      <c r="AU451" s="110">
        <v>1900000</v>
      </c>
      <c r="AV451" s="109">
        <v>0.76701842105263163</v>
      </c>
      <c r="AW451" s="111">
        <v>2089990</v>
      </c>
      <c r="AX451" s="111">
        <v>1900000</v>
      </c>
      <c r="AY451" s="112">
        <v>1.0999947368421052</v>
      </c>
      <c r="AZ451" s="111">
        <v>2957275</v>
      </c>
      <c r="BA451" s="111">
        <v>1900000</v>
      </c>
      <c r="BB451" s="112">
        <f t="shared" si="156"/>
        <v>1.5564605263157896</v>
      </c>
      <c r="BC451" s="92">
        <f>VLOOKUP(C451,'[1]PM SELL-OUT JUNE 202 SUMMARY'!$D$9:$H$519,4,FALSE)</f>
        <v>2376535</v>
      </c>
      <c r="BD451" s="92">
        <f>VLOOKUP(C451,'[1]PM SELL-OUT JUNE 202 SUMMARY'!$D$9:$H$519,5,FALSE)</f>
        <v>2000000</v>
      </c>
      <c r="BE451" s="93">
        <f t="shared" si="150"/>
        <v>1.1882675</v>
      </c>
      <c r="BF451" s="113">
        <f t="shared" si="161"/>
        <v>6504600</v>
      </c>
      <c r="BG451" s="114">
        <f t="shared" si="162"/>
        <v>2168200</v>
      </c>
      <c r="BH451" s="115">
        <f t="shared" si="163"/>
        <v>10913995</v>
      </c>
      <c r="BI451" s="110">
        <f t="shared" si="164"/>
        <v>1818999.1666666667</v>
      </c>
      <c r="BJ451" s="115"/>
      <c r="BK451" s="110"/>
      <c r="BL451" s="117">
        <f t="shared" si="157"/>
        <v>797942.77909071418</v>
      </c>
      <c r="BM451" s="118">
        <v>2000000</v>
      </c>
      <c r="BN451" s="119"/>
      <c r="BO451" s="127">
        <v>1106695</v>
      </c>
      <c r="BP451" s="121">
        <f t="shared" si="158"/>
        <v>1.4844121268179503E-2</v>
      </c>
      <c r="BQ451" s="159"/>
      <c r="BR451" s="181"/>
      <c r="BS451" s="124" t="e">
        <f t="shared" si="159"/>
        <v>#DIV/0!</v>
      </c>
      <c r="BT451" s="165">
        <f t="shared" si="160"/>
        <v>1472959.2364393454</v>
      </c>
    </row>
    <row r="452" spans="1:72" s="125" customFormat="1">
      <c r="A452" s="126"/>
      <c r="B452" s="105"/>
      <c r="C452" s="162" t="s">
        <v>469</v>
      </c>
      <c r="D452" s="110"/>
      <c r="E452" s="110"/>
      <c r="F452" s="109"/>
      <c r="G452" s="110"/>
      <c r="H452" s="110"/>
      <c r="I452" s="109"/>
      <c r="J452" s="110"/>
      <c r="K452" s="110"/>
      <c r="L452" s="109"/>
      <c r="M452" s="110"/>
      <c r="N452" s="110"/>
      <c r="O452" s="109"/>
      <c r="P452" s="110"/>
      <c r="Q452" s="110"/>
      <c r="R452" s="109"/>
      <c r="S452" s="110"/>
      <c r="T452" s="110"/>
      <c r="U452" s="109"/>
      <c r="V452" s="110"/>
      <c r="W452" s="110"/>
      <c r="X452" s="109"/>
      <c r="Y452" s="110"/>
      <c r="Z452" s="110"/>
      <c r="AA452" s="109"/>
      <c r="AB452" s="110"/>
      <c r="AC452" s="110"/>
      <c r="AD452" s="109"/>
      <c r="AE452" s="110"/>
      <c r="AF452" s="110"/>
      <c r="AG452" s="109"/>
      <c r="AH452" s="110"/>
      <c r="AI452" s="110"/>
      <c r="AJ452" s="109"/>
      <c r="AK452" s="110"/>
      <c r="AL452" s="110"/>
      <c r="AM452" s="109"/>
      <c r="AN452" s="110"/>
      <c r="AO452" s="110"/>
      <c r="AP452" s="109"/>
      <c r="AQ452" s="110"/>
      <c r="AR452" s="110"/>
      <c r="AS452" s="109"/>
      <c r="AT452" s="110"/>
      <c r="AU452" s="110"/>
      <c r="AV452" s="109"/>
      <c r="AW452" s="111"/>
      <c r="AX452" s="111"/>
      <c r="AY452" s="112"/>
      <c r="AZ452" s="111">
        <v>159270</v>
      </c>
      <c r="BA452" s="111">
        <v>443548</v>
      </c>
      <c r="BB452" s="112">
        <f t="shared" si="156"/>
        <v>0.35908176792590657</v>
      </c>
      <c r="BC452" s="92">
        <f>VLOOKUP(C452,'[1]PM SELL-OUT JUNE 202 SUMMARY'!$D$9:$H$519,4,FALSE)</f>
        <v>73780</v>
      </c>
      <c r="BD452" s="92">
        <f>VLOOKUP(C452,'[1]PM SELL-OUT JUNE 202 SUMMARY'!$D$9:$H$519,5,FALSE)</f>
        <v>550000</v>
      </c>
      <c r="BE452" s="93">
        <f t="shared" si="150"/>
        <v>0.13414545454545454</v>
      </c>
      <c r="BF452" s="113"/>
      <c r="BG452" s="114"/>
      <c r="BH452" s="115"/>
      <c r="BI452" s="110"/>
      <c r="BJ452" s="115"/>
      <c r="BK452" s="110"/>
      <c r="BL452" s="117"/>
      <c r="BM452" s="118">
        <v>550000</v>
      </c>
      <c r="BN452" s="119"/>
      <c r="BO452" s="127"/>
      <c r="BP452" s="121"/>
      <c r="BQ452" s="159"/>
      <c r="BR452" s="181"/>
      <c r="BS452" s="124"/>
      <c r="BT452" s="165" t="e">
        <f t="shared" si="160"/>
        <v>#DIV/0!</v>
      </c>
    </row>
    <row r="453" spans="1:72" s="128" customFormat="1">
      <c r="A453" s="126" t="s">
        <v>89</v>
      </c>
      <c r="B453" s="105" t="s">
        <v>197</v>
      </c>
      <c r="C453" s="162" t="s">
        <v>470</v>
      </c>
      <c r="D453" s="110">
        <v>443280</v>
      </c>
      <c r="E453" s="110">
        <v>1400000</v>
      </c>
      <c r="F453" s="109"/>
      <c r="G453" s="110">
        <v>484400</v>
      </c>
      <c r="H453" s="110">
        <v>1400000</v>
      </c>
      <c r="I453" s="109">
        <v>0.34600000000000003</v>
      </c>
      <c r="J453" s="110">
        <v>586495</v>
      </c>
      <c r="K453" s="110">
        <v>1400000</v>
      </c>
      <c r="L453" s="109">
        <v>0.41892500000000005</v>
      </c>
      <c r="M453" s="110">
        <v>1650740</v>
      </c>
      <c r="N453" s="110">
        <v>1400000</v>
      </c>
      <c r="O453" s="109">
        <v>1.1791</v>
      </c>
      <c r="P453" s="110">
        <v>3387750</v>
      </c>
      <c r="Q453" s="110">
        <v>1400000</v>
      </c>
      <c r="R453" s="109">
        <v>2.4198214285714288</v>
      </c>
      <c r="S453" s="110">
        <v>1945090</v>
      </c>
      <c r="T453" s="110">
        <v>1500000</v>
      </c>
      <c r="U453" s="109">
        <v>1.2967266666666666</v>
      </c>
      <c r="V453" s="110">
        <v>1347365</v>
      </c>
      <c r="W453" s="110">
        <v>1550000</v>
      </c>
      <c r="X453" s="109">
        <v>0.86926774193548395</v>
      </c>
      <c r="Y453" s="110">
        <v>1864155</v>
      </c>
      <c r="Z453" s="110">
        <v>1450000</v>
      </c>
      <c r="AA453" s="109">
        <v>1.2856241379310345</v>
      </c>
      <c r="AB453" s="110">
        <v>1180460</v>
      </c>
      <c r="AC453" s="110">
        <v>1650000</v>
      </c>
      <c r="AD453" s="109"/>
      <c r="AE453" s="110">
        <v>1225580</v>
      </c>
      <c r="AF453" s="110">
        <v>1450000</v>
      </c>
      <c r="AG453" s="109">
        <v>0.84522758620689653</v>
      </c>
      <c r="AH453" s="110">
        <v>1221190</v>
      </c>
      <c r="AI453" s="110">
        <v>1500000</v>
      </c>
      <c r="AJ453" s="109">
        <v>0.81412666666666667</v>
      </c>
      <c r="AK453" s="110">
        <v>941450</v>
      </c>
      <c r="AL453" s="110">
        <v>1400000</v>
      </c>
      <c r="AM453" s="109">
        <v>0.67246428571428585</v>
      </c>
      <c r="AN453" s="110">
        <v>580600</v>
      </c>
      <c r="AO453" s="110">
        <v>1300000</v>
      </c>
      <c r="AP453" s="109">
        <v>0.44661538461538464</v>
      </c>
      <c r="AQ453" s="110">
        <v>517990</v>
      </c>
      <c r="AR453" s="110">
        <v>1200000</v>
      </c>
      <c r="AS453" s="109">
        <v>0.43165833333333331</v>
      </c>
      <c r="AT453" s="110">
        <v>837260</v>
      </c>
      <c r="AU453" s="110">
        <v>1200000</v>
      </c>
      <c r="AV453" s="109">
        <v>0.69771666666666665</v>
      </c>
      <c r="AW453" s="111">
        <v>1019710</v>
      </c>
      <c r="AX453" s="111">
        <v>1200000</v>
      </c>
      <c r="AY453" s="112">
        <v>0.84975833333333328</v>
      </c>
      <c r="AZ453" s="111">
        <v>1733690</v>
      </c>
      <c r="BA453" s="111">
        <v>1200000</v>
      </c>
      <c r="BB453" s="112">
        <f t="shared" si="156"/>
        <v>1.4447416666666666</v>
      </c>
      <c r="BC453" s="92">
        <f>VLOOKUP(C453,'[1]PM SELL-OUT JUNE 202 SUMMARY'!$D$9:$H$519,4,FALSE)</f>
        <v>1329885</v>
      </c>
      <c r="BD453" s="92">
        <f>VLOOKUP(C453,'[1]PM SELL-OUT JUNE 202 SUMMARY'!$D$9:$H$519,5,FALSE)</f>
        <v>1250000</v>
      </c>
      <c r="BE453" s="93">
        <f t="shared" ref="BE453:BE516" si="165">BC453/BD453</f>
        <v>1.0639080000000001</v>
      </c>
      <c r="BF453" s="113">
        <f t="shared" si="161"/>
        <v>3590660</v>
      </c>
      <c r="BG453" s="114">
        <f t="shared" si="162"/>
        <v>1196886.6666666667</v>
      </c>
      <c r="BH453" s="115">
        <f t="shared" si="163"/>
        <v>5630700</v>
      </c>
      <c r="BI453" s="110">
        <f t="shared" si="164"/>
        <v>938450</v>
      </c>
      <c r="BJ453" s="115"/>
      <c r="BK453" s="110"/>
      <c r="BL453" s="117">
        <f t="shared" si="157"/>
        <v>971469.25986794929</v>
      </c>
      <c r="BM453" s="118">
        <v>1150000</v>
      </c>
      <c r="BN453" s="119"/>
      <c r="BO453" s="127">
        <v>1347365</v>
      </c>
      <c r="BP453" s="121">
        <f t="shared" si="158"/>
        <v>1.8072232595702228E-2</v>
      </c>
      <c r="BQ453" s="159"/>
      <c r="BR453" s="181"/>
      <c r="BS453" s="124" t="e">
        <f t="shared" si="159"/>
        <v>#DIV/0!</v>
      </c>
      <c r="BT453" s="165">
        <f t="shared" si="160"/>
        <v>1113542.7316336541</v>
      </c>
    </row>
    <row r="454" spans="1:72" s="128" customFormat="1">
      <c r="A454" s="105" t="s">
        <v>200</v>
      </c>
      <c r="B454" s="105" t="s">
        <v>201</v>
      </c>
      <c r="C454" s="162" t="s">
        <v>471</v>
      </c>
      <c r="D454" s="107">
        <v>757645</v>
      </c>
      <c r="E454" s="107">
        <v>500000</v>
      </c>
      <c r="F454" s="108"/>
      <c r="G454" s="107">
        <v>762750</v>
      </c>
      <c r="H454" s="107">
        <v>650000</v>
      </c>
      <c r="I454" s="108">
        <v>1.1734615384615386</v>
      </c>
      <c r="J454" s="107">
        <v>893210</v>
      </c>
      <c r="K454" s="107">
        <v>750000</v>
      </c>
      <c r="L454" s="108">
        <v>1.1909466666666666</v>
      </c>
      <c r="M454" s="107">
        <v>1451820</v>
      </c>
      <c r="N454" s="107">
        <v>750000</v>
      </c>
      <c r="O454" s="109">
        <v>1.9357599999999999</v>
      </c>
      <c r="P454" s="110">
        <v>148780</v>
      </c>
      <c r="Q454" s="110">
        <v>1100000</v>
      </c>
      <c r="R454" s="109">
        <v>0.13525454545454546</v>
      </c>
      <c r="S454" s="110">
        <v>252635</v>
      </c>
      <c r="T454" s="110">
        <v>900000</v>
      </c>
      <c r="U454" s="109">
        <v>0.2807055555555556</v>
      </c>
      <c r="V454" s="110">
        <v>599190</v>
      </c>
      <c r="W454" s="110">
        <v>900000</v>
      </c>
      <c r="X454" s="109">
        <v>0.66576666666666662</v>
      </c>
      <c r="Y454" s="110">
        <v>365220</v>
      </c>
      <c r="Z454" s="110">
        <v>800000</v>
      </c>
      <c r="AA454" s="109">
        <v>0.45652500000000001</v>
      </c>
      <c r="AB454" s="110">
        <v>436630</v>
      </c>
      <c r="AC454" s="110">
        <v>800000</v>
      </c>
      <c r="AD454" s="109"/>
      <c r="AE454" s="110">
        <v>641205</v>
      </c>
      <c r="AF454" s="110">
        <v>650000</v>
      </c>
      <c r="AG454" s="109">
        <v>0.98646923076923076</v>
      </c>
      <c r="AH454" s="110">
        <v>630165</v>
      </c>
      <c r="AI454" s="110">
        <v>600000</v>
      </c>
      <c r="AJ454" s="109">
        <v>1.0502750000000001</v>
      </c>
      <c r="AK454" s="110">
        <v>537915</v>
      </c>
      <c r="AL454" s="110">
        <v>600000</v>
      </c>
      <c r="AM454" s="109">
        <v>0.89652500000000002</v>
      </c>
      <c r="AN454" s="110">
        <v>362640</v>
      </c>
      <c r="AO454" s="110">
        <v>600000</v>
      </c>
      <c r="AP454" s="109">
        <v>0.60440000000000005</v>
      </c>
      <c r="AQ454" s="110">
        <v>657870</v>
      </c>
      <c r="AR454" s="110">
        <v>600000</v>
      </c>
      <c r="AS454" s="109">
        <v>1.0964499999999999</v>
      </c>
      <c r="AT454" s="110">
        <v>559660</v>
      </c>
      <c r="AU454" s="110">
        <v>600000</v>
      </c>
      <c r="AV454" s="109">
        <v>0.93276666666666663</v>
      </c>
      <c r="AW454" s="111">
        <v>444100</v>
      </c>
      <c r="AX454" s="111">
        <v>600000</v>
      </c>
      <c r="AY454" s="112">
        <v>0.74016666666666664</v>
      </c>
      <c r="AZ454" s="111">
        <v>653240</v>
      </c>
      <c r="BA454" s="111">
        <v>600000</v>
      </c>
      <c r="BB454" s="112">
        <f t="shared" si="156"/>
        <v>1.0887333333333333</v>
      </c>
      <c r="BC454" s="92">
        <f>VLOOKUP(C454,'[1]PM SELL-OUT JUNE 202 SUMMARY'!$D$9:$H$519,4,FALSE)</f>
        <v>706635</v>
      </c>
      <c r="BD454" s="92">
        <f>VLOOKUP(C454,'[1]PM SELL-OUT JUNE 202 SUMMARY'!$D$9:$H$519,5,FALSE)</f>
        <v>550000</v>
      </c>
      <c r="BE454" s="93">
        <f t="shared" si="165"/>
        <v>1.2847909090909091</v>
      </c>
      <c r="BF454" s="113">
        <f t="shared" si="161"/>
        <v>1657000</v>
      </c>
      <c r="BG454" s="114">
        <f t="shared" si="162"/>
        <v>552333.33333333337</v>
      </c>
      <c r="BH454" s="115">
        <f t="shared" si="163"/>
        <v>3215425</v>
      </c>
      <c r="BI454" s="110">
        <f t="shared" si="164"/>
        <v>535904.16666666663</v>
      </c>
      <c r="BJ454" s="116"/>
      <c r="BK454" s="107"/>
      <c r="BL454" s="117">
        <f t="shared" si="157"/>
        <v>432024.48172564711</v>
      </c>
      <c r="BM454" s="118">
        <v>600000</v>
      </c>
      <c r="BN454" s="119"/>
      <c r="BO454" s="120">
        <v>599190</v>
      </c>
      <c r="BP454" s="121">
        <f t="shared" si="158"/>
        <v>8.0369469661293099E-3</v>
      </c>
      <c r="BQ454" s="159"/>
      <c r="BR454" s="181"/>
      <c r="BS454" s="124" t="e">
        <f t="shared" si="159"/>
        <v>#DIV/0!</v>
      </c>
      <c r="BT454" s="165">
        <f t="shared" si="160"/>
        <v>529862.99543141178</v>
      </c>
    </row>
    <row r="455" spans="1:72" s="125" customFormat="1">
      <c r="A455" s="105" t="s">
        <v>89</v>
      </c>
      <c r="B455" s="105" t="s">
        <v>273</v>
      </c>
      <c r="C455" s="162" t="s">
        <v>472</v>
      </c>
      <c r="D455" s="107"/>
      <c r="E455" s="107">
        <v>500000</v>
      </c>
      <c r="F455" s="108"/>
      <c r="G455" s="107">
        <v>120880</v>
      </c>
      <c r="H455" s="107">
        <v>500000</v>
      </c>
      <c r="I455" s="108">
        <v>0.24176000000000003</v>
      </c>
      <c r="J455" s="107">
        <v>122570</v>
      </c>
      <c r="K455" s="107">
        <v>500000</v>
      </c>
      <c r="L455" s="108">
        <v>0.24514000000000002</v>
      </c>
      <c r="M455" s="107">
        <v>560785</v>
      </c>
      <c r="N455" s="107">
        <v>500000</v>
      </c>
      <c r="O455" s="109">
        <v>1.12157</v>
      </c>
      <c r="P455" s="110">
        <v>730250</v>
      </c>
      <c r="Q455" s="110">
        <v>500000</v>
      </c>
      <c r="R455" s="109">
        <v>1.4604999999999999</v>
      </c>
      <c r="S455" s="110">
        <v>544275</v>
      </c>
      <c r="T455" s="110">
        <v>500000</v>
      </c>
      <c r="U455" s="109">
        <v>1.0885499999999999</v>
      </c>
      <c r="V455" s="110">
        <v>193455</v>
      </c>
      <c r="W455" s="110">
        <v>500000</v>
      </c>
      <c r="X455" s="109">
        <v>0.38691000000000003</v>
      </c>
      <c r="Y455" s="110">
        <v>642510</v>
      </c>
      <c r="Z455" s="110">
        <v>500000</v>
      </c>
      <c r="AA455" s="109">
        <v>1.2850200000000001</v>
      </c>
      <c r="AB455" s="110">
        <v>129180</v>
      </c>
      <c r="AC455" s="110">
        <v>500000</v>
      </c>
      <c r="AD455" s="109"/>
      <c r="AE455" s="110">
        <v>217360</v>
      </c>
      <c r="AF455" s="110">
        <v>500000</v>
      </c>
      <c r="AG455" s="109">
        <v>0.43472000000000005</v>
      </c>
      <c r="AH455" s="110">
        <v>70690</v>
      </c>
      <c r="AI455" s="110">
        <v>500000</v>
      </c>
      <c r="AJ455" s="109">
        <v>0.14138000000000001</v>
      </c>
      <c r="AK455" s="110">
        <v>265340</v>
      </c>
      <c r="AL455" s="110">
        <v>500000</v>
      </c>
      <c r="AM455" s="109">
        <v>0.53068000000000004</v>
      </c>
      <c r="AN455" s="110">
        <v>435215</v>
      </c>
      <c r="AO455" s="110">
        <v>550000</v>
      </c>
      <c r="AP455" s="109">
        <v>0.7913</v>
      </c>
      <c r="AQ455" s="110">
        <v>764220</v>
      </c>
      <c r="AR455" s="110">
        <v>550000</v>
      </c>
      <c r="AS455" s="109">
        <v>1.3894909090909091</v>
      </c>
      <c r="AT455" s="110">
        <v>79680</v>
      </c>
      <c r="AU455" s="110">
        <v>550000</v>
      </c>
      <c r="AV455" s="109">
        <v>0.14487272727272726</v>
      </c>
      <c r="AW455" s="111">
        <v>342530</v>
      </c>
      <c r="AX455" s="111">
        <v>600000</v>
      </c>
      <c r="AY455" s="112">
        <v>0.5708833333333333</v>
      </c>
      <c r="AZ455" s="111">
        <v>184965</v>
      </c>
      <c r="BA455" s="111">
        <v>600000</v>
      </c>
      <c r="BB455" s="112">
        <f t="shared" si="156"/>
        <v>0.30827500000000002</v>
      </c>
      <c r="BC455" s="92">
        <f>VLOOKUP(C455,'[1]PM SELL-OUT JUNE 202 SUMMARY'!$D$9:$H$519,4,FALSE)</f>
        <v>322725</v>
      </c>
      <c r="BD455" s="92">
        <f>VLOOKUP(C455,'[1]PM SELL-OUT JUNE 202 SUMMARY'!$D$9:$H$519,5,FALSE)</f>
        <v>550000</v>
      </c>
      <c r="BE455" s="93">
        <f t="shared" si="165"/>
        <v>0.58677272727272722</v>
      </c>
      <c r="BF455" s="113">
        <f t="shared" si="161"/>
        <v>607175</v>
      </c>
      <c r="BG455" s="114">
        <f t="shared" si="162"/>
        <v>202391.66666666666</v>
      </c>
      <c r="BH455" s="115">
        <f t="shared" si="163"/>
        <v>2071950</v>
      </c>
      <c r="BI455" s="110">
        <f t="shared" si="164"/>
        <v>345325</v>
      </c>
      <c r="BJ455" s="116"/>
      <c r="BK455" s="107"/>
      <c r="BL455" s="117">
        <f t="shared" si="157"/>
        <v>139483.79664586368</v>
      </c>
      <c r="BM455" s="118">
        <v>550000</v>
      </c>
      <c r="BN455" s="119"/>
      <c r="BO455" s="120">
        <v>193455</v>
      </c>
      <c r="BP455" s="121">
        <f t="shared" si="158"/>
        <v>2.5948156266502203E-3</v>
      </c>
      <c r="BQ455" s="159"/>
      <c r="BR455" s="181"/>
      <c r="BS455" s="124" t="e">
        <f t="shared" si="159"/>
        <v>#DIV/0!</v>
      </c>
      <c r="BT455" s="165">
        <f t="shared" si="160"/>
        <v>220163.86582813258</v>
      </c>
    </row>
    <row r="456" spans="1:72" s="125" customFormat="1">
      <c r="A456" s="126" t="s">
        <v>200</v>
      </c>
      <c r="B456" s="105" t="s">
        <v>334</v>
      </c>
      <c r="C456" s="106" t="s">
        <v>473</v>
      </c>
      <c r="D456" s="110"/>
      <c r="E456" s="110"/>
      <c r="F456" s="109"/>
      <c r="G456" s="110"/>
      <c r="H456" s="110"/>
      <c r="I456" s="109"/>
      <c r="J456" s="110"/>
      <c r="K456" s="110"/>
      <c r="L456" s="109"/>
      <c r="M456" s="110"/>
      <c r="N456" s="110"/>
      <c r="O456" s="109" t="e">
        <v>#DIV/0!</v>
      </c>
      <c r="P456" s="110"/>
      <c r="Q456" s="110"/>
      <c r="R456" s="109" t="e">
        <v>#DIV/0!</v>
      </c>
      <c r="S456" s="110"/>
      <c r="T456" s="110"/>
      <c r="U456" s="109" t="e">
        <v>#DIV/0!</v>
      </c>
      <c r="V456" s="110"/>
      <c r="W456" s="110"/>
      <c r="X456" s="109" t="e">
        <v>#DIV/0!</v>
      </c>
      <c r="Y456" s="110"/>
      <c r="Z456" s="110"/>
      <c r="AA456" s="109" t="e">
        <v>#DIV/0!</v>
      </c>
      <c r="AB456" s="110"/>
      <c r="AC456" s="110"/>
      <c r="AD456" s="109"/>
      <c r="AE456" s="110"/>
      <c r="AF456" s="110"/>
      <c r="AG456" s="109" t="e">
        <v>#DIV/0!</v>
      </c>
      <c r="AH456" s="110"/>
      <c r="AI456" s="110"/>
      <c r="AJ456" s="109" t="e">
        <v>#DIV/0!</v>
      </c>
      <c r="AK456" s="110"/>
      <c r="AL456" s="110"/>
      <c r="AM456" s="109" t="e">
        <v>#DIV/0!</v>
      </c>
      <c r="AN456" s="110"/>
      <c r="AO456" s="110"/>
      <c r="AP456" s="109" t="e">
        <v>#DIV/0!</v>
      </c>
      <c r="AQ456" s="110">
        <v>0</v>
      </c>
      <c r="AR456" s="110">
        <v>235714</v>
      </c>
      <c r="AS456" s="109">
        <v>0</v>
      </c>
      <c r="AT456" s="110">
        <v>186960</v>
      </c>
      <c r="AU456" s="110">
        <v>550000</v>
      </c>
      <c r="AV456" s="109">
        <v>0.33992727272727274</v>
      </c>
      <c r="AW456" s="111">
        <v>397930</v>
      </c>
      <c r="AX456" s="111">
        <v>600000</v>
      </c>
      <c r="AY456" s="112">
        <v>0.66321666666666668</v>
      </c>
      <c r="AZ456" s="111">
        <v>147665</v>
      </c>
      <c r="BA456" s="111">
        <v>600000</v>
      </c>
      <c r="BB456" s="112">
        <f t="shared" si="156"/>
        <v>0.24610833333333335</v>
      </c>
      <c r="BC456" s="92">
        <f>VLOOKUP(C456,'[1]PM SELL-OUT JUNE 202 SUMMARY'!$D$9:$H$519,4,FALSE)</f>
        <v>192255</v>
      </c>
      <c r="BD456" s="92">
        <f>VLOOKUP(C456,'[1]PM SELL-OUT JUNE 202 SUMMARY'!$D$9:$H$519,5,FALSE)</f>
        <v>550000</v>
      </c>
      <c r="BE456" s="93">
        <f t="shared" si="165"/>
        <v>0.34955454545454545</v>
      </c>
      <c r="BF456" s="113">
        <f t="shared" si="161"/>
        <v>732555</v>
      </c>
      <c r="BG456" s="114">
        <f t="shared" si="162"/>
        <v>244185</v>
      </c>
      <c r="BH456" s="115">
        <f t="shared" si="163"/>
        <v>732555</v>
      </c>
      <c r="BI456" s="110">
        <f t="shared" si="164"/>
        <v>122092.5</v>
      </c>
      <c r="BJ456" s="115"/>
      <c r="BK456" s="110"/>
      <c r="BL456" s="117">
        <f t="shared" si="157"/>
        <v>0</v>
      </c>
      <c r="BM456" s="118">
        <v>550000</v>
      </c>
      <c r="BN456" s="119"/>
      <c r="BO456" s="127"/>
      <c r="BP456" s="121">
        <f t="shared" si="158"/>
        <v>0</v>
      </c>
      <c r="BQ456" s="159"/>
      <c r="BR456" s="181"/>
      <c r="BS456" s="124" t="e">
        <f t="shared" si="159"/>
        <v>#DIV/0!</v>
      </c>
      <c r="BT456" s="165">
        <f t="shared" si="160"/>
        <v>122092.5</v>
      </c>
    </row>
    <row r="457" spans="1:72" s="128" customFormat="1">
      <c r="A457" s="105" t="s">
        <v>200</v>
      </c>
      <c r="B457" s="105" t="s">
        <v>334</v>
      </c>
      <c r="C457" s="106" t="s">
        <v>474</v>
      </c>
      <c r="D457" s="107">
        <v>158370</v>
      </c>
      <c r="E457" s="107">
        <v>550000</v>
      </c>
      <c r="F457" s="108"/>
      <c r="G457" s="107">
        <v>95775</v>
      </c>
      <c r="H457" s="107">
        <v>650000</v>
      </c>
      <c r="I457" s="108">
        <v>0.14734615384615385</v>
      </c>
      <c r="J457" s="107">
        <v>622080</v>
      </c>
      <c r="K457" s="107">
        <v>600000</v>
      </c>
      <c r="L457" s="108">
        <v>1.0367999999999999</v>
      </c>
      <c r="M457" s="107">
        <v>609505</v>
      </c>
      <c r="N457" s="107">
        <v>600000</v>
      </c>
      <c r="O457" s="109">
        <v>1.0158416666666668</v>
      </c>
      <c r="P457" s="110">
        <v>1129815</v>
      </c>
      <c r="Q457" s="110">
        <v>600000</v>
      </c>
      <c r="R457" s="109">
        <v>1.8830249999999999</v>
      </c>
      <c r="S457" s="110">
        <v>630995</v>
      </c>
      <c r="T457" s="110">
        <v>600000</v>
      </c>
      <c r="U457" s="109">
        <v>1.0516583333333334</v>
      </c>
      <c r="V457" s="110">
        <v>74080</v>
      </c>
      <c r="W457" s="110">
        <v>600000</v>
      </c>
      <c r="X457" s="109">
        <v>0.12346666666666668</v>
      </c>
      <c r="Y457" s="110">
        <v>695890</v>
      </c>
      <c r="Z457" s="110">
        <v>600000</v>
      </c>
      <c r="AA457" s="109">
        <v>1.1598166666666667</v>
      </c>
      <c r="AB457" s="110">
        <v>249550</v>
      </c>
      <c r="AC457" s="110">
        <v>700000</v>
      </c>
      <c r="AD457" s="109"/>
      <c r="AE457" s="110">
        <v>732075</v>
      </c>
      <c r="AF457" s="110">
        <v>600000</v>
      </c>
      <c r="AG457" s="109">
        <v>1.2201249999999999</v>
      </c>
      <c r="AH457" s="110">
        <v>557710</v>
      </c>
      <c r="AI457" s="110">
        <v>650000</v>
      </c>
      <c r="AJ457" s="109">
        <v>0.85801538461538474</v>
      </c>
      <c r="AK457" s="110">
        <v>619475</v>
      </c>
      <c r="AL457" s="110">
        <v>650000</v>
      </c>
      <c r="AM457" s="109">
        <v>0.95303846153846161</v>
      </c>
      <c r="AN457" s="110">
        <v>529300</v>
      </c>
      <c r="AO457" s="110">
        <v>600000</v>
      </c>
      <c r="AP457" s="109">
        <v>0.88216666666666665</v>
      </c>
      <c r="AQ457" s="110">
        <v>421625</v>
      </c>
      <c r="AR457" s="110">
        <v>600000</v>
      </c>
      <c r="AS457" s="109">
        <v>0.70270833333333338</v>
      </c>
      <c r="AT457" s="110">
        <v>876755</v>
      </c>
      <c r="AU457" s="110">
        <v>600000</v>
      </c>
      <c r="AV457" s="109">
        <v>1.4612583333333333</v>
      </c>
      <c r="AW457" s="111">
        <v>826860</v>
      </c>
      <c r="AX457" s="111">
        <v>600000</v>
      </c>
      <c r="AY457" s="112">
        <v>1.3781000000000001</v>
      </c>
      <c r="AZ457" s="111">
        <v>684960</v>
      </c>
      <c r="BA457" s="111">
        <v>600000</v>
      </c>
      <c r="BB457" s="112">
        <f t="shared" si="156"/>
        <v>1.1415999999999999</v>
      </c>
      <c r="BC457" s="92">
        <f>VLOOKUP(C457,'[1]PM SELL-OUT JUNE 202 SUMMARY'!$D$9:$H$519,4,FALSE)</f>
        <v>883260</v>
      </c>
      <c r="BD457" s="92">
        <f>VLOOKUP(C457,'[1]PM SELL-OUT JUNE 202 SUMMARY'!$D$9:$H$519,5,FALSE)</f>
        <v>600000</v>
      </c>
      <c r="BE457" s="93">
        <f t="shared" si="165"/>
        <v>1.4721</v>
      </c>
      <c r="BF457" s="113">
        <f t="shared" si="161"/>
        <v>2388575</v>
      </c>
      <c r="BG457" s="114">
        <f t="shared" si="162"/>
        <v>796191.66666666663</v>
      </c>
      <c r="BH457" s="115">
        <f t="shared" si="163"/>
        <v>3958975</v>
      </c>
      <c r="BI457" s="110">
        <f t="shared" si="164"/>
        <v>659829.16666666663</v>
      </c>
      <c r="BJ457" s="116"/>
      <c r="BK457" s="107"/>
      <c r="BL457" s="117">
        <f t="shared" si="157"/>
        <v>53412.729862374101</v>
      </c>
      <c r="BM457" s="118">
        <v>700000</v>
      </c>
      <c r="BN457" s="119"/>
      <c r="BO457" s="120">
        <v>74080</v>
      </c>
      <c r="BP457" s="121">
        <f t="shared" si="158"/>
        <v>9.9363646130753058E-4</v>
      </c>
      <c r="BQ457" s="159"/>
      <c r="BR457" s="181"/>
      <c r="BS457" s="124" t="e">
        <f t="shared" si="159"/>
        <v>#DIV/0!</v>
      </c>
      <c r="BT457" s="165">
        <f t="shared" si="160"/>
        <v>395878.39079892682</v>
      </c>
    </row>
    <row r="458" spans="1:72" s="125" customFormat="1">
      <c r="A458" s="105" t="s">
        <v>66</v>
      </c>
      <c r="B458" s="105"/>
      <c r="C458" s="106" t="s">
        <v>475</v>
      </c>
      <c r="D458" s="107"/>
      <c r="E458" s="107"/>
      <c r="F458" s="108"/>
      <c r="G458" s="107"/>
      <c r="H458" s="107"/>
      <c r="I458" s="108"/>
      <c r="J458" s="107"/>
      <c r="K458" s="107"/>
      <c r="L458" s="108"/>
      <c r="M458" s="107"/>
      <c r="N458" s="107"/>
      <c r="O458" s="109"/>
      <c r="P458" s="110"/>
      <c r="Q458" s="110"/>
      <c r="R458" s="109"/>
      <c r="S458" s="110"/>
      <c r="T458" s="110"/>
      <c r="U458" s="109"/>
      <c r="V458" s="110"/>
      <c r="W458" s="110"/>
      <c r="X458" s="109"/>
      <c r="Y458" s="110">
        <v>0</v>
      </c>
      <c r="Z458" s="110">
        <v>241935</v>
      </c>
      <c r="AA458" s="109">
        <v>0</v>
      </c>
      <c r="AB458" s="110"/>
      <c r="AC458" s="110"/>
      <c r="AD458" s="109"/>
      <c r="AE458" s="110"/>
      <c r="AF458" s="110"/>
      <c r="AG458" s="109" t="e">
        <v>#DIV/0!</v>
      </c>
      <c r="AH458" s="110"/>
      <c r="AI458" s="110"/>
      <c r="AJ458" s="109" t="e">
        <v>#DIV/0!</v>
      </c>
      <c r="AK458" s="110"/>
      <c r="AL458" s="110"/>
      <c r="AM458" s="109" t="e">
        <v>#DIV/0!</v>
      </c>
      <c r="AN458" s="110">
        <v>0</v>
      </c>
      <c r="AO458" s="110">
        <v>0</v>
      </c>
      <c r="AP458" s="109" t="e">
        <v>#DIV/0!</v>
      </c>
      <c r="AQ458" s="110">
        <v>119190</v>
      </c>
      <c r="AR458" s="110">
        <v>333928</v>
      </c>
      <c r="AS458" s="109">
        <v>0.35693323111568959</v>
      </c>
      <c r="AT458" s="110">
        <v>101680</v>
      </c>
      <c r="AU458" s="110">
        <v>600000</v>
      </c>
      <c r="AV458" s="109">
        <v>0.16946666666666665</v>
      </c>
      <c r="AW458" s="111">
        <v>613690</v>
      </c>
      <c r="AX458" s="111">
        <v>600000</v>
      </c>
      <c r="AY458" s="112">
        <v>1.0228166666666667</v>
      </c>
      <c r="AZ458" s="111">
        <v>253150</v>
      </c>
      <c r="BA458" s="111">
        <v>600000</v>
      </c>
      <c r="BB458" s="112">
        <f t="shared" si="156"/>
        <v>0.42191666666666666</v>
      </c>
      <c r="BC458" s="92">
        <f>VLOOKUP(C458,'[1]PM SELL-OUT JUNE 202 SUMMARY'!$D$9:$H$519,4,FALSE)</f>
        <v>223565</v>
      </c>
      <c r="BD458" s="92">
        <f>VLOOKUP(C458,'[1]PM SELL-OUT JUNE 202 SUMMARY'!$D$9:$H$519,5,FALSE)</f>
        <v>550000</v>
      </c>
      <c r="BE458" s="93">
        <f t="shared" si="165"/>
        <v>0.40648181818181817</v>
      </c>
      <c r="BF458" s="113">
        <f t="shared" si="161"/>
        <v>968520</v>
      </c>
      <c r="BG458" s="114">
        <f t="shared" si="162"/>
        <v>322840</v>
      </c>
      <c r="BH458" s="115">
        <f t="shared" si="163"/>
        <v>1087710</v>
      </c>
      <c r="BI458" s="110">
        <f t="shared" si="164"/>
        <v>181285</v>
      </c>
      <c r="BJ458" s="116"/>
      <c r="BK458" s="107"/>
      <c r="BL458" s="117">
        <f t="shared" si="157"/>
        <v>0</v>
      </c>
      <c r="BM458" s="118">
        <v>550000</v>
      </c>
      <c r="BN458" s="119"/>
      <c r="BO458" s="120"/>
      <c r="BP458" s="121">
        <f t="shared" si="158"/>
        <v>0</v>
      </c>
      <c r="BQ458" s="159"/>
      <c r="BR458" s="181"/>
      <c r="BS458" s="124" t="e">
        <f t="shared" si="159"/>
        <v>#DIV/0!</v>
      </c>
      <c r="BT458" s="165">
        <f t="shared" si="160"/>
        <v>168041.66666666666</v>
      </c>
    </row>
    <row r="459" spans="1:72" s="125" customFormat="1">
      <c r="A459" s="105" t="s">
        <v>36</v>
      </c>
      <c r="B459" s="105" t="s">
        <v>37</v>
      </c>
      <c r="C459" s="106" t="s">
        <v>476</v>
      </c>
      <c r="D459" s="107"/>
      <c r="E459" s="107"/>
      <c r="F459" s="108"/>
      <c r="G459" s="107">
        <v>475215</v>
      </c>
      <c r="H459" s="107">
        <v>331034</v>
      </c>
      <c r="I459" s="108">
        <v>1.4355474060066338</v>
      </c>
      <c r="J459" s="107">
        <v>581080</v>
      </c>
      <c r="K459" s="107">
        <v>500000</v>
      </c>
      <c r="L459" s="108">
        <v>1.1621600000000001</v>
      </c>
      <c r="M459" s="107">
        <v>1840325</v>
      </c>
      <c r="N459" s="107">
        <v>500000</v>
      </c>
      <c r="O459" s="109">
        <v>3.68065</v>
      </c>
      <c r="P459" s="110">
        <v>2060905</v>
      </c>
      <c r="Q459" s="110">
        <v>750000</v>
      </c>
      <c r="R459" s="109">
        <v>2.7478733333333332</v>
      </c>
      <c r="S459" s="110">
        <v>658470</v>
      </c>
      <c r="T459" s="110">
        <v>850000</v>
      </c>
      <c r="U459" s="109">
        <v>0.77467058823529411</v>
      </c>
      <c r="V459" s="110">
        <v>1095520</v>
      </c>
      <c r="W459" s="110">
        <v>850000</v>
      </c>
      <c r="X459" s="109">
        <v>1.2888470588235295</v>
      </c>
      <c r="Y459" s="110">
        <v>946830</v>
      </c>
      <c r="Z459" s="110">
        <v>850000</v>
      </c>
      <c r="AA459" s="109">
        <v>1.1139176470588235</v>
      </c>
      <c r="AB459" s="110">
        <v>541805</v>
      </c>
      <c r="AC459" s="110">
        <v>850000</v>
      </c>
      <c r="AD459" s="109"/>
      <c r="AE459" s="110">
        <v>1049665</v>
      </c>
      <c r="AF459" s="110">
        <v>750000</v>
      </c>
      <c r="AG459" s="109">
        <v>1.3995533333333334</v>
      </c>
      <c r="AH459" s="110">
        <v>977360</v>
      </c>
      <c r="AI459" s="110">
        <v>850000</v>
      </c>
      <c r="AJ459" s="109">
        <v>1.1498352941176471</v>
      </c>
      <c r="AK459" s="110">
        <v>432420</v>
      </c>
      <c r="AL459" s="110">
        <v>900000</v>
      </c>
      <c r="AM459" s="109">
        <v>0.48046666666666665</v>
      </c>
      <c r="AN459" s="110">
        <v>305045</v>
      </c>
      <c r="AO459" s="110">
        <v>900000</v>
      </c>
      <c r="AP459" s="109">
        <v>0.3389388888888889</v>
      </c>
      <c r="AQ459" s="110">
        <v>856280</v>
      </c>
      <c r="AR459" s="110">
        <v>900000</v>
      </c>
      <c r="AS459" s="109">
        <v>0.95142222222222217</v>
      </c>
      <c r="AT459" s="110">
        <v>334445</v>
      </c>
      <c r="AU459" s="110">
        <v>725806</v>
      </c>
      <c r="AV459" s="109">
        <v>0.46079117560339816</v>
      </c>
      <c r="AW459" s="111">
        <v>253350</v>
      </c>
      <c r="AX459" s="111">
        <v>146666</v>
      </c>
      <c r="AY459" s="112">
        <v>1.727394215428252</v>
      </c>
      <c r="AZ459" s="111">
        <v>1118610</v>
      </c>
      <c r="BA459" s="111">
        <v>900000</v>
      </c>
      <c r="BB459" s="112">
        <f t="shared" si="156"/>
        <v>1.2428999999999999</v>
      </c>
      <c r="BC459" s="92">
        <f>VLOOKUP(C459,'[1]PM SELL-OUT JUNE 202 SUMMARY'!$D$9:$H$519,4,FALSE)</f>
        <v>577805</v>
      </c>
      <c r="BD459" s="92">
        <f>VLOOKUP(C459,'[1]PM SELL-OUT JUNE 202 SUMMARY'!$D$9:$H$519,5,FALSE)</f>
        <v>800000</v>
      </c>
      <c r="BE459" s="93">
        <f t="shared" si="165"/>
        <v>0.72225625000000004</v>
      </c>
      <c r="BF459" s="113">
        <f t="shared" si="161"/>
        <v>1706405</v>
      </c>
      <c r="BG459" s="114">
        <f t="shared" si="162"/>
        <v>568801.66666666663</v>
      </c>
      <c r="BH459" s="115">
        <f t="shared" si="163"/>
        <v>3300150</v>
      </c>
      <c r="BI459" s="110">
        <f t="shared" si="164"/>
        <v>550025</v>
      </c>
      <c r="BJ459" s="116"/>
      <c r="BK459" s="107"/>
      <c r="BL459" s="117">
        <f t="shared" si="157"/>
        <v>789885.4457185216</v>
      </c>
      <c r="BM459" s="118">
        <v>700000</v>
      </c>
      <c r="BN459" s="119"/>
      <c r="BO459" s="120">
        <v>1095520</v>
      </c>
      <c r="BP459" s="121">
        <f t="shared" si="158"/>
        <v>1.4694230778774648E-2</v>
      </c>
      <c r="BQ459" s="159"/>
      <c r="BR459" s="181"/>
      <c r="BS459" s="124" t="e">
        <f t="shared" si="159"/>
        <v>#DIV/0!</v>
      </c>
      <c r="BT459" s="165">
        <f t="shared" si="160"/>
        <v>751058.02809629706</v>
      </c>
    </row>
    <row r="460" spans="1:72" s="125" customFormat="1">
      <c r="A460" s="105"/>
      <c r="B460" s="105"/>
      <c r="C460" s="106" t="s">
        <v>477</v>
      </c>
      <c r="D460" s="107"/>
      <c r="E460" s="107"/>
      <c r="F460" s="108"/>
      <c r="G460" s="107"/>
      <c r="H460" s="107"/>
      <c r="I460" s="108"/>
      <c r="J460" s="107"/>
      <c r="K460" s="107"/>
      <c r="L460" s="108"/>
      <c r="M460" s="107"/>
      <c r="N460" s="107"/>
      <c r="O460" s="109"/>
      <c r="P460" s="110"/>
      <c r="Q460" s="110"/>
      <c r="R460" s="109"/>
      <c r="S460" s="110"/>
      <c r="T460" s="110"/>
      <c r="U460" s="109"/>
      <c r="V460" s="110"/>
      <c r="W460" s="110"/>
      <c r="X460" s="109"/>
      <c r="Y460" s="110"/>
      <c r="Z460" s="110"/>
      <c r="AA460" s="109"/>
      <c r="AB460" s="110"/>
      <c r="AC460" s="110"/>
      <c r="AD460" s="109"/>
      <c r="AE460" s="110"/>
      <c r="AF460" s="110"/>
      <c r="AG460" s="109"/>
      <c r="AH460" s="110"/>
      <c r="AI460" s="110"/>
      <c r="AJ460" s="109"/>
      <c r="AK460" s="110"/>
      <c r="AL460" s="110"/>
      <c r="AM460" s="109"/>
      <c r="AN460" s="110"/>
      <c r="AO460" s="110"/>
      <c r="AP460" s="109"/>
      <c r="AQ460" s="110"/>
      <c r="AR460" s="110"/>
      <c r="AS460" s="109"/>
      <c r="AT460" s="110">
        <v>0</v>
      </c>
      <c r="AU460" s="110">
        <v>550000</v>
      </c>
      <c r="AV460" s="109">
        <v>0</v>
      </c>
      <c r="AW460" s="111">
        <v>405615</v>
      </c>
      <c r="AX460" s="111">
        <v>513333</v>
      </c>
      <c r="AY460" s="112">
        <v>0.79015960399974283</v>
      </c>
      <c r="AZ460" s="111">
        <v>629780</v>
      </c>
      <c r="BA460" s="111">
        <v>550000</v>
      </c>
      <c r="BB460" s="112">
        <f t="shared" si="156"/>
        <v>1.1450545454545455</v>
      </c>
      <c r="BC460" s="92">
        <f>VLOOKUP(C460,'[1]PM SELL-OUT JUNE 202 SUMMARY'!$D$9:$H$519,4,FALSE)</f>
        <v>358925</v>
      </c>
      <c r="BD460" s="92">
        <f>VLOOKUP(C460,'[1]PM SELL-OUT JUNE 202 SUMMARY'!$D$9:$H$519,5,FALSE)</f>
        <v>550000</v>
      </c>
      <c r="BE460" s="93">
        <f t="shared" si="165"/>
        <v>0.65259090909090911</v>
      </c>
      <c r="BF460" s="113">
        <f t="shared" si="161"/>
        <v>1035395</v>
      </c>
      <c r="BG460" s="114">
        <f t="shared" si="162"/>
        <v>345131.66666666669</v>
      </c>
      <c r="BH460" s="115">
        <f t="shared" si="163"/>
        <v>1035395</v>
      </c>
      <c r="BI460" s="110">
        <f t="shared" si="164"/>
        <v>172565.83333333334</v>
      </c>
      <c r="BJ460" s="116"/>
      <c r="BK460" s="107"/>
      <c r="BL460" s="117"/>
      <c r="BM460" s="118">
        <v>550000</v>
      </c>
      <c r="BN460" s="119"/>
      <c r="BO460" s="120"/>
      <c r="BP460" s="121"/>
      <c r="BQ460" s="159"/>
      <c r="BR460" s="181"/>
      <c r="BS460" s="124"/>
      <c r="BT460" s="165">
        <f t="shared" si="160"/>
        <v>258848.75</v>
      </c>
    </row>
    <row r="461" spans="1:72" s="125" customFormat="1">
      <c r="A461" s="105" t="s">
        <v>109</v>
      </c>
      <c r="B461" s="105"/>
      <c r="C461" s="162" t="s">
        <v>478</v>
      </c>
      <c r="D461" s="107">
        <v>312000</v>
      </c>
      <c r="E461" s="107">
        <v>500000</v>
      </c>
      <c r="F461" s="108"/>
      <c r="G461" s="107">
        <v>387805</v>
      </c>
      <c r="H461" s="107">
        <v>500000</v>
      </c>
      <c r="I461" s="108">
        <v>0.77561000000000002</v>
      </c>
      <c r="J461" s="107">
        <v>700960</v>
      </c>
      <c r="K461" s="107">
        <v>500000</v>
      </c>
      <c r="L461" s="108">
        <v>1.4019200000000001</v>
      </c>
      <c r="M461" s="107">
        <v>1967375</v>
      </c>
      <c r="N461" s="107">
        <v>500000</v>
      </c>
      <c r="O461" s="109">
        <v>3.9347500000000002</v>
      </c>
      <c r="P461" s="110">
        <v>1553220</v>
      </c>
      <c r="Q461" s="110">
        <v>800000</v>
      </c>
      <c r="R461" s="109">
        <v>1.9415249999999999</v>
      </c>
      <c r="S461" s="110">
        <v>551960</v>
      </c>
      <c r="T461" s="110">
        <v>850000</v>
      </c>
      <c r="U461" s="109">
        <v>0.64936470588235295</v>
      </c>
      <c r="V461" s="110">
        <v>341025</v>
      </c>
      <c r="W461" s="110">
        <v>850000</v>
      </c>
      <c r="X461" s="109">
        <v>0.40120588235294125</v>
      </c>
      <c r="Y461" s="110">
        <v>494385</v>
      </c>
      <c r="Z461" s="110">
        <v>750000</v>
      </c>
      <c r="AA461" s="109">
        <v>0.6591800000000001</v>
      </c>
      <c r="AB461" s="110">
        <v>351930</v>
      </c>
      <c r="AC461" s="110">
        <v>750000</v>
      </c>
      <c r="AD461" s="109"/>
      <c r="AE461" s="110">
        <v>418100</v>
      </c>
      <c r="AF461" s="110">
        <v>550000</v>
      </c>
      <c r="AG461" s="109">
        <v>0.76018181818181829</v>
      </c>
      <c r="AH461" s="110">
        <v>615560</v>
      </c>
      <c r="AI461" s="110">
        <v>550000</v>
      </c>
      <c r="AJ461" s="109">
        <v>1.1192</v>
      </c>
      <c r="AK461" s="110">
        <v>577065</v>
      </c>
      <c r="AL461" s="110">
        <v>550000</v>
      </c>
      <c r="AM461" s="109">
        <v>1.049209090909091</v>
      </c>
      <c r="AN461" s="110">
        <v>603290</v>
      </c>
      <c r="AO461" s="110">
        <v>550000</v>
      </c>
      <c r="AP461" s="109">
        <v>1.0968909090909091</v>
      </c>
      <c r="AQ461" s="110">
        <v>441705</v>
      </c>
      <c r="AR461" s="110">
        <v>550000</v>
      </c>
      <c r="AS461" s="109">
        <v>0.80310000000000004</v>
      </c>
      <c r="AT461" s="110">
        <v>682050</v>
      </c>
      <c r="AU461" s="110">
        <v>550000</v>
      </c>
      <c r="AV461" s="109">
        <v>1.2400909090909091</v>
      </c>
      <c r="AW461" s="111">
        <v>1123145</v>
      </c>
      <c r="AX461" s="111">
        <v>650000</v>
      </c>
      <c r="AY461" s="112">
        <v>1.7279153846153845</v>
      </c>
      <c r="AZ461" s="111">
        <v>1147950</v>
      </c>
      <c r="BA461" s="111">
        <v>750000</v>
      </c>
      <c r="BB461" s="112">
        <f t="shared" si="156"/>
        <v>1.5306</v>
      </c>
      <c r="BC461" s="92">
        <f>VLOOKUP(C461,'[1]PM SELL-OUT JUNE 202 SUMMARY'!$D$9:$H$519,4,FALSE)</f>
        <v>865020</v>
      </c>
      <c r="BD461" s="92">
        <f>VLOOKUP(C461,'[1]PM SELL-OUT JUNE 202 SUMMARY'!$D$9:$H$519,5,FALSE)</f>
        <v>750000</v>
      </c>
      <c r="BE461" s="93">
        <f t="shared" si="165"/>
        <v>1.1533599999999999</v>
      </c>
      <c r="BF461" s="113">
        <f t="shared" si="161"/>
        <v>2953145</v>
      </c>
      <c r="BG461" s="114">
        <f t="shared" si="162"/>
        <v>984381.66666666663</v>
      </c>
      <c r="BH461" s="115">
        <f t="shared" si="163"/>
        <v>4575205</v>
      </c>
      <c r="BI461" s="110">
        <f t="shared" si="164"/>
        <v>762534.16666666663</v>
      </c>
      <c r="BJ461" s="116"/>
      <c r="BK461" s="107"/>
      <c r="BL461" s="117">
        <f>BK$464*BP461</f>
        <v>245883.858009127</v>
      </c>
      <c r="BM461" s="118">
        <v>850000</v>
      </c>
      <c r="BN461" s="119"/>
      <c r="BO461" s="120">
        <v>341025</v>
      </c>
      <c r="BP461" s="121">
        <f>BO461/BO$464</f>
        <v>4.5741748679454727E-3</v>
      </c>
      <c r="BQ461" s="159"/>
      <c r="BR461" s="181"/>
      <c r="BS461" s="124" t="e">
        <f>BQ461/BR461</f>
        <v>#DIV/0!</v>
      </c>
      <c r="BT461" s="165">
        <f t="shared" si="160"/>
        <v>583456.172835615</v>
      </c>
    </row>
    <row r="462" spans="1:72" s="125" customFormat="1">
      <c r="A462" s="105" t="s">
        <v>115</v>
      </c>
      <c r="B462" s="105" t="s">
        <v>479</v>
      </c>
      <c r="C462" s="106" t="s">
        <v>480</v>
      </c>
      <c r="D462" s="107"/>
      <c r="E462" s="189"/>
      <c r="F462" s="108"/>
      <c r="G462" s="107"/>
      <c r="H462" s="107"/>
      <c r="I462" s="108"/>
      <c r="J462" s="107"/>
      <c r="K462" s="107"/>
      <c r="L462" s="108"/>
      <c r="M462" s="107"/>
      <c r="N462" s="107"/>
      <c r="O462" s="109" t="e">
        <v>#DIV/0!</v>
      </c>
      <c r="P462" s="110"/>
      <c r="Q462" s="110"/>
      <c r="R462" s="109" t="e">
        <v>#DIV/0!</v>
      </c>
      <c r="S462" s="110"/>
      <c r="T462" s="110"/>
      <c r="U462" s="109" t="e">
        <v>#DIV/0!</v>
      </c>
      <c r="V462" s="110"/>
      <c r="W462" s="110"/>
      <c r="X462" s="109" t="e">
        <v>#DIV/0!</v>
      </c>
      <c r="Y462" s="110"/>
      <c r="Z462" s="110"/>
      <c r="AA462" s="109" t="e">
        <v>#DIV/0!</v>
      </c>
      <c r="AB462" s="110"/>
      <c r="AC462" s="110"/>
      <c r="AD462" s="109"/>
      <c r="AE462" s="110"/>
      <c r="AF462" s="110"/>
      <c r="AG462" s="109" t="e">
        <v>#DIV/0!</v>
      </c>
      <c r="AH462" s="110"/>
      <c r="AI462" s="110"/>
      <c r="AJ462" s="109" t="e">
        <v>#DIV/0!</v>
      </c>
      <c r="AK462" s="110"/>
      <c r="AL462" s="110"/>
      <c r="AM462" s="109" t="e">
        <v>#DIV/0!</v>
      </c>
      <c r="AN462" s="110">
        <v>0</v>
      </c>
      <c r="AO462" s="110">
        <v>0</v>
      </c>
      <c r="AP462" s="109" t="e">
        <v>#DIV/0!</v>
      </c>
      <c r="AQ462" s="110"/>
      <c r="AR462" s="110"/>
      <c r="AS462" s="109" t="e">
        <v>#DIV/0!</v>
      </c>
      <c r="AT462" s="110"/>
      <c r="AU462" s="110"/>
      <c r="AV462" s="109" t="e">
        <v>#DIV/0!</v>
      </c>
      <c r="AW462" s="111"/>
      <c r="AX462" s="111"/>
      <c r="AY462" s="112" t="e">
        <v>#DIV/0!</v>
      </c>
      <c r="AZ462" s="111"/>
      <c r="BA462" s="111"/>
      <c r="BB462" s="112" t="e">
        <f t="shared" si="156"/>
        <v>#DIV/0!</v>
      </c>
      <c r="BC462" s="92" t="e">
        <f>VLOOKUP(C462,'[1]PM SELL-OUT JUNE 202 SUMMARY'!$D$9:$H$519,4,FALSE)</f>
        <v>#N/A</v>
      </c>
      <c r="BD462" s="92" t="e">
        <f>VLOOKUP(C462,'[1]PM SELL-OUT JUNE 202 SUMMARY'!$D$9:$H$519,5,FALSE)</f>
        <v>#N/A</v>
      </c>
      <c r="BE462" s="93" t="e">
        <f t="shared" si="165"/>
        <v>#N/A</v>
      </c>
      <c r="BF462" s="113">
        <f t="shared" si="161"/>
        <v>0</v>
      </c>
      <c r="BG462" s="114">
        <f t="shared" si="162"/>
        <v>0</v>
      </c>
      <c r="BH462" s="115">
        <f t="shared" si="163"/>
        <v>0</v>
      </c>
      <c r="BI462" s="110">
        <f t="shared" si="164"/>
        <v>0</v>
      </c>
      <c r="BJ462" s="188"/>
      <c r="BK462" s="189"/>
      <c r="BL462" s="117">
        <f>BK$464*BP462</f>
        <v>0</v>
      </c>
      <c r="BM462" s="118"/>
      <c r="BN462" s="119"/>
      <c r="BO462" s="120"/>
      <c r="BP462" s="121">
        <f>BO462/BO$464</f>
        <v>0</v>
      </c>
      <c r="BQ462" s="159"/>
      <c r="BR462" s="181"/>
      <c r="BS462" s="124" t="e">
        <f>BQ462/BR462</f>
        <v>#DIV/0!</v>
      </c>
      <c r="BT462" s="165">
        <f t="shared" si="160"/>
        <v>0</v>
      </c>
    </row>
    <row r="463" spans="1:72" s="128" customFormat="1">
      <c r="A463" s="126" t="s">
        <v>115</v>
      </c>
      <c r="B463" s="105"/>
      <c r="C463" s="106" t="s">
        <v>481</v>
      </c>
      <c r="D463" s="110"/>
      <c r="E463" s="110">
        <v>77419</v>
      </c>
      <c r="F463" s="109"/>
      <c r="G463" s="110">
        <v>1368545</v>
      </c>
      <c r="H463" s="110">
        <v>500000</v>
      </c>
      <c r="I463" s="109">
        <v>2.7370899999999998</v>
      </c>
      <c r="J463" s="110">
        <v>2461745</v>
      </c>
      <c r="K463" s="110">
        <v>500000</v>
      </c>
      <c r="L463" s="109">
        <v>4.9234900000000001</v>
      </c>
      <c r="M463" s="110">
        <v>2019275</v>
      </c>
      <c r="N463" s="110">
        <v>500000</v>
      </c>
      <c r="O463" s="109">
        <v>4.0385499999999999</v>
      </c>
      <c r="P463" s="110">
        <v>2192335</v>
      </c>
      <c r="Q463" s="110">
        <v>750000</v>
      </c>
      <c r="R463" s="109">
        <v>2.9231133333333332</v>
      </c>
      <c r="S463" s="110">
        <v>1300565</v>
      </c>
      <c r="T463" s="110">
        <v>850000</v>
      </c>
      <c r="U463" s="109">
        <v>1.5300764705882353</v>
      </c>
      <c r="V463" s="110">
        <v>1796580</v>
      </c>
      <c r="W463" s="110">
        <v>900000</v>
      </c>
      <c r="X463" s="109">
        <v>1.9962</v>
      </c>
      <c r="Y463" s="110">
        <v>1280670</v>
      </c>
      <c r="Z463" s="110">
        <v>1000000</v>
      </c>
      <c r="AA463" s="109">
        <v>1.28067</v>
      </c>
      <c r="AB463" s="110">
        <v>1242050</v>
      </c>
      <c r="AC463" s="110">
        <v>1000000</v>
      </c>
      <c r="AD463" s="109"/>
      <c r="AE463" s="110">
        <v>948240</v>
      </c>
      <c r="AF463" s="110">
        <v>1000000</v>
      </c>
      <c r="AG463" s="109">
        <v>0.94824000000000008</v>
      </c>
      <c r="AH463" s="110">
        <v>1661670</v>
      </c>
      <c r="AI463" s="110">
        <v>1050000</v>
      </c>
      <c r="AJ463" s="109">
        <v>1.5825428571428573</v>
      </c>
      <c r="AK463" s="110">
        <v>2076695</v>
      </c>
      <c r="AL463" s="110">
        <v>1250000</v>
      </c>
      <c r="AM463" s="109">
        <v>1.6613560000000001</v>
      </c>
      <c r="AN463" s="110">
        <v>1491455</v>
      </c>
      <c r="AO463" s="110">
        <v>1200000</v>
      </c>
      <c r="AP463" s="109">
        <v>1.2428791666666668</v>
      </c>
      <c r="AQ463" s="110">
        <v>1629830</v>
      </c>
      <c r="AR463" s="110">
        <v>1300000</v>
      </c>
      <c r="AS463" s="109">
        <v>1.2537153846153846</v>
      </c>
      <c r="AT463" s="110">
        <v>1770065</v>
      </c>
      <c r="AU463" s="110">
        <v>1400000</v>
      </c>
      <c r="AV463" s="109">
        <v>1.2643321428571428</v>
      </c>
      <c r="AW463" s="111">
        <v>1641010</v>
      </c>
      <c r="AX463" s="111">
        <v>1600000</v>
      </c>
      <c r="AY463" s="112">
        <v>1.02563125</v>
      </c>
      <c r="AZ463" s="111">
        <v>1432115</v>
      </c>
      <c r="BA463" s="111">
        <v>1400000</v>
      </c>
      <c r="BB463" s="112">
        <f t="shared" si="156"/>
        <v>1.0229392857142856</v>
      </c>
      <c r="BC463" s="92">
        <f>VLOOKUP(C463,'[1]PM SELL-OUT JUNE 202 SUMMARY'!$D$9:$H$519,4,FALSE)</f>
        <v>1757185</v>
      </c>
      <c r="BD463" s="92">
        <f>VLOOKUP(C463,'[1]PM SELL-OUT JUNE 202 SUMMARY'!$D$9:$H$519,5,FALSE)</f>
        <v>1400000</v>
      </c>
      <c r="BE463" s="93">
        <f t="shared" si="165"/>
        <v>1.2551321428571429</v>
      </c>
      <c r="BF463" s="113">
        <f t="shared" si="161"/>
        <v>4843190</v>
      </c>
      <c r="BG463" s="114">
        <f t="shared" si="162"/>
        <v>1614396.6666666667</v>
      </c>
      <c r="BH463" s="115">
        <f t="shared" si="163"/>
        <v>10041170</v>
      </c>
      <c r="BI463" s="110">
        <f t="shared" si="164"/>
        <v>1673528.3333333333</v>
      </c>
      <c r="BJ463" s="148"/>
      <c r="BK463" s="149"/>
      <c r="BL463" s="117">
        <f>BK$464*BP463</f>
        <v>1295359.6411466531</v>
      </c>
      <c r="BM463" s="118">
        <v>1300000</v>
      </c>
      <c r="BN463" s="119"/>
      <c r="BO463" s="127">
        <v>1796580</v>
      </c>
      <c r="BP463" s="121">
        <f>BO463/BO$464</f>
        <v>2.4097562009393673E-2</v>
      </c>
      <c r="BQ463" s="159"/>
      <c r="BR463" s="181"/>
      <c r="BS463" s="124" t="e">
        <f>BQ463/BR463</f>
        <v>#DIV/0!</v>
      </c>
      <c r="BT463" s="165">
        <f t="shared" si="160"/>
        <v>1594966.1602866633</v>
      </c>
    </row>
    <row r="464" spans="1:72" s="128" customFormat="1">
      <c r="A464" s="126"/>
      <c r="B464" s="105"/>
      <c r="C464" s="162"/>
      <c r="D464" s="110"/>
      <c r="E464" s="110"/>
      <c r="F464" s="109"/>
      <c r="G464" s="110"/>
      <c r="H464" s="110"/>
      <c r="I464" s="109"/>
      <c r="J464" s="107">
        <v>56112175</v>
      </c>
      <c r="K464" s="110"/>
      <c r="L464" s="109"/>
      <c r="M464" s="151">
        <v>139511759</v>
      </c>
      <c r="N464" s="151">
        <v>52999999</v>
      </c>
      <c r="O464" s="109"/>
      <c r="P464" s="107">
        <v>132248330</v>
      </c>
      <c r="Q464" s="107">
        <v>58814515</v>
      </c>
      <c r="R464" s="108">
        <v>2.2485661915260202</v>
      </c>
      <c r="S464" s="107" t="e">
        <v>#N/A</v>
      </c>
      <c r="T464" s="107" t="e">
        <v>#N/A</v>
      </c>
      <c r="U464" s="109" t="e">
        <v>#N/A</v>
      </c>
      <c r="V464" s="107">
        <v>74554430</v>
      </c>
      <c r="W464" s="107">
        <v>63254838</v>
      </c>
      <c r="X464" s="108">
        <v>1.178636011999588</v>
      </c>
      <c r="Y464" s="107">
        <v>90739950</v>
      </c>
      <c r="Z464" s="107">
        <v>64037096</v>
      </c>
      <c r="AA464" s="109">
        <v>1.416990395691897</v>
      </c>
      <c r="AB464" s="107">
        <v>58898805</v>
      </c>
      <c r="AC464" s="107">
        <v>68016666</v>
      </c>
      <c r="AD464" s="109"/>
      <c r="AE464" s="107">
        <v>65107085</v>
      </c>
      <c r="AF464" s="107">
        <v>64441935</v>
      </c>
      <c r="AG464" s="109">
        <v>1.0103216950266933</v>
      </c>
      <c r="AH464" s="107">
        <v>79816275</v>
      </c>
      <c r="AI464" s="107">
        <v>65683333</v>
      </c>
      <c r="AJ464" s="109">
        <v>1.2151678569660891</v>
      </c>
      <c r="AK464" s="107">
        <v>61614605</v>
      </c>
      <c r="AL464" s="107">
        <v>71988709</v>
      </c>
      <c r="AM464" s="109">
        <v>0.85589262338348082</v>
      </c>
      <c r="AN464" s="107">
        <v>60137365</v>
      </c>
      <c r="AO464" s="107">
        <v>67950000</v>
      </c>
      <c r="AP464" s="109">
        <v>0.88502376747608535</v>
      </c>
      <c r="AQ464" s="151">
        <v>51611970</v>
      </c>
      <c r="AR464" s="151">
        <v>67214284</v>
      </c>
      <c r="AS464" s="180">
        <v>0.76787204933998854</v>
      </c>
      <c r="AT464" s="110"/>
      <c r="AU464" s="110"/>
      <c r="AV464" s="109"/>
      <c r="AW464" s="152">
        <v>107998350</v>
      </c>
      <c r="AX464" s="152">
        <v>79859997</v>
      </c>
      <c r="AY464" s="112">
        <v>1.3523460312676947</v>
      </c>
      <c r="AZ464" s="152">
        <v>103017413</v>
      </c>
      <c r="BA464" s="152">
        <v>85819353</v>
      </c>
      <c r="BB464" s="153">
        <f t="shared" si="156"/>
        <v>1.2003983879953044</v>
      </c>
      <c r="BC464" s="92" t="e">
        <f>VLOOKUP(C464,'[1]PM SELL-OUT JUNE 202 SUMMARY'!$D$9:$H$519,4,FALSE)</f>
        <v>#N/A</v>
      </c>
      <c r="BD464" s="92" t="e">
        <f>VLOOKUP(C464,'[1]PM SELL-OUT JUNE 202 SUMMARY'!$D$9:$H$519,5,FALSE)</f>
        <v>#N/A</v>
      </c>
      <c r="BE464" s="93" t="e">
        <f t="shared" si="165"/>
        <v>#N/A</v>
      </c>
      <c r="BF464" s="151">
        <f>SUM(BF383:BF463)</f>
        <v>284838945</v>
      </c>
      <c r="BG464" s="151">
        <f>SUM(BG383:BG463)</f>
        <v>94946315.00000003</v>
      </c>
      <c r="BH464" s="107">
        <f>SUM(BH382:BH463)</f>
        <v>459857140</v>
      </c>
      <c r="BI464" s="107">
        <f>SUM(BI382:BI463)</f>
        <v>76642856.666666657</v>
      </c>
      <c r="BJ464" s="169">
        <v>40723333.799999997</v>
      </c>
      <c r="BK464" s="155">
        <f>BJ464*132%</f>
        <v>53754800.615999997</v>
      </c>
      <c r="BL464" s="107">
        <f>SUM(BL382:BL463)</f>
        <v>53754800.616000004</v>
      </c>
      <c r="BM464" s="118"/>
      <c r="BN464" s="119">
        <f>SUM(BM382:BM463)</f>
        <v>83350000</v>
      </c>
      <c r="BO464" s="107">
        <f>SUM(BO382:BO463)</f>
        <v>74554430</v>
      </c>
      <c r="BP464" s="108">
        <f>SUM(BP382:BP463)</f>
        <v>0.99999999999999978</v>
      </c>
      <c r="BQ464" s="107"/>
      <c r="BR464" s="107"/>
      <c r="BS464" s="124" t="e">
        <f t="shared" ref="BS464" si="166">BQ464/BR464</f>
        <v>#DIV/0!</v>
      </c>
      <c r="BT464" s="128">
        <v>79</v>
      </c>
    </row>
    <row r="465" spans="1:72" s="128" customFormat="1">
      <c r="A465" s="126"/>
      <c r="B465" s="105"/>
      <c r="C465" s="162"/>
      <c r="D465" s="110"/>
      <c r="E465" s="110"/>
      <c r="F465" s="109"/>
      <c r="G465" s="110"/>
      <c r="H465" s="110"/>
      <c r="I465" s="109"/>
      <c r="J465" s="110"/>
      <c r="K465" s="110"/>
      <c r="L465" s="109"/>
      <c r="M465" s="110"/>
      <c r="N465" s="110"/>
      <c r="O465" s="109"/>
      <c r="P465" s="110"/>
      <c r="Q465" s="110"/>
      <c r="R465" s="109"/>
      <c r="S465" s="110"/>
      <c r="T465" s="110"/>
      <c r="U465" s="109"/>
      <c r="V465" s="110"/>
      <c r="W465" s="110"/>
      <c r="X465" s="109"/>
      <c r="Y465" s="110"/>
      <c r="Z465" s="110"/>
      <c r="AA465" s="109"/>
      <c r="AB465" s="110"/>
      <c r="AC465" s="110"/>
      <c r="AD465" s="109"/>
      <c r="AE465" s="110"/>
      <c r="AF465" s="110"/>
      <c r="AG465" s="109"/>
      <c r="AH465" s="110"/>
      <c r="AI465" s="110"/>
      <c r="AJ465" s="109"/>
      <c r="AK465" s="110"/>
      <c r="AL465" s="110"/>
      <c r="AM465" s="109"/>
      <c r="AN465" s="110"/>
      <c r="AO465" s="110"/>
      <c r="AP465" s="109"/>
      <c r="AQ465" s="110"/>
      <c r="AR465" s="110"/>
      <c r="AS465" s="109"/>
      <c r="AT465" s="110"/>
      <c r="AU465" s="110"/>
      <c r="AV465" s="109"/>
      <c r="AW465" s="111"/>
      <c r="AX465" s="111"/>
      <c r="AY465" s="112" t="e">
        <v>#DIV/0!</v>
      </c>
      <c r="AZ465" s="111"/>
      <c r="BA465" s="111"/>
      <c r="BB465" s="112"/>
      <c r="BC465" s="92" t="e">
        <f>VLOOKUP(C465,'[1]PM SELL-OUT JUNE 202 SUMMARY'!$D$9:$H$519,4,FALSE)</f>
        <v>#N/A</v>
      </c>
      <c r="BD465" s="92" t="e">
        <f>VLOOKUP(C465,'[1]PM SELL-OUT JUNE 202 SUMMARY'!$D$9:$H$519,5,FALSE)</f>
        <v>#N/A</v>
      </c>
      <c r="BE465" s="93" t="e">
        <f t="shared" si="165"/>
        <v>#N/A</v>
      </c>
      <c r="BF465" s="113"/>
      <c r="BG465" s="114"/>
      <c r="BH465" s="115"/>
      <c r="BI465" s="107"/>
      <c r="BJ465" s="150"/>
      <c r="BK465" s="107"/>
      <c r="BL465" s="117"/>
      <c r="BM465" s="118"/>
      <c r="BN465" s="119"/>
      <c r="BO465" s="127"/>
      <c r="BP465" s="121"/>
      <c r="BQ465" s="122"/>
      <c r="BR465" s="110"/>
      <c r="BS465" s="158"/>
    </row>
    <row r="466" spans="1:72" s="128" customFormat="1">
      <c r="A466" s="126"/>
      <c r="B466" s="105"/>
      <c r="C466" s="162"/>
      <c r="D466" s="110"/>
      <c r="E466" s="110"/>
      <c r="F466" s="109"/>
      <c r="G466" s="110"/>
      <c r="H466" s="110"/>
      <c r="I466" s="109"/>
      <c r="J466" s="110"/>
      <c r="K466" s="110"/>
      <c r="L466" s="109"/>
      <c r="M466" s="110"/>
      <c r="N466" s="110"/>
      <c r="O466" s="109"/>
      <c r="P466" s="110"/>
      <c r="Q466" s="110"/>
      <c r="R466" s="109"/>
      <c r="S466" s="110"/>
      <c r="T466" s="110"/>
      <c r="U466" s="109"/>
      <c r="V466" s="110"/>
      <c r="W466" s="110"/>
      <c r="X466" s="109"/>
      <c r="Y466" s="110"/>
      <c r="Z466" s="110"/>
      <c r="AA466" s="109"/>
      <c r="AB466" s="110"/>
      <c r="AC466" s="110"/>
      <c r="AD466" s="109"/>
      <c r="AE466" s="110"/>
      <c r="AF466" s="110"/>
      <c r="AG466" s="109"/>
      <c r="AH466" s="110"/>
      <c r="AI466" s="110"/>
      <c r="AJ466" s="109"/>
      <c r="AK466" s="110"/>
      <c r="AL466" s="110"/>
      <c r="AM466" s="109"/>
      <c r="AN466" s="110"/>
      <c r="AO466" s="110"/>
      <c r="AP466" s="109"/>
      <c r="AQ466" s="110"/>
      <c r="AR466" s="110"/>
      <c r="AS466" s="109"/>
      <c r="AT466" s="110"/>
      <c r="AU466" s="110"/>
      <c r="AV466" s="109"/>
      <c r="AW466" s="111"/>
      <c r="AX466" s="111"/>
      <c r="AY466" s="112" t="e">
        <v>#DIV/0!</v>
      </c>
      <c r="AZ466" s="111"/>
      <c r="BA466" s="111"/>
      <c r="BB466" s="112"/>
      <c r="BC466" s="92" t="e">
        <f>VLOOKUP(C466,'[1]PM SELL-OUT JUNE 202 SUMMARY'!$D$9:$H$519,4,FALSE)</f>
        <v>#N/A</v>
      </c>
      <c r="BD466" s="92" t="e">
        <f>VLOOKUP(C466,'[1]PM SELL-OUT JUNE 202 SUMMARY'!$D$9:$H$519,5,FALSE)</f>
        <v>#N/A</v>
      </c>
      <c r="BE466" s="93" t="e">
        <f t="shared" si="165"/>
        <v>#N/A</v>
      </c>
      <c r="BF466" s="113"/>
      <c r="BG466" s="114"/>
      <c r="BH466" s="115"/>
      <c r="BI466" s="107"/>
      <c r="BJ466" s="115"/>
      <c r="BK466" s="110"/>
      <c r="BL466" s="117"/>
      <c r="BM466" s="118"/>
      <c r="BN466" s="119"/>
      <c r="BO466" s="127"/>
      <c r="BP466" s="121"/>
      <c r="BQ466" s="159"/>
      <c r="BR466" s="181"/>
      <c r="BS466" s="124"/>
    </row>
    <row r="467" spans="1:72" s="125" customFormat="1">
      <c r="A467" s="105" t="s">
        <v>118</v>
      </c>
      <c r="B467" s="105" t="s">
        <v>195</v>
      </c>
      <c r="C467" s="106" t="s">
        <v>482</v>
      </c>
      <c r="D467" s="107">
        <v>72805</v>
      </c>
      <c r="E467" s="107">
        <v>500000</v>
      </c>
      <c r="F467" s="108"/>
      <c r="G467" s="107">
        <v>187760</v>
      </c>
      <c r="H467" s="107">
        <v>500000</v>
      </c>
      <c r="I467" s="108"/>
      <c r="J467" s="107"/>
      <c r="K467" s="107">
        <v>500000</v>
      </c>
      <c r="L467" s="108"/>
      <c r="M467" s="107"/>
      <c r="N467" s="107"/>
      <c r="O467" s="109" t="e">
        <v>#DIV/0!</v>
      </c>
      <c r="P467" s="110"/>
      <c r="Q467" s="110"/>
      <c r="R467" s="109"/>
      <c r="S467" s="110"/>
      <c r="T467" s="110"/>
      <c r="U467" s="109"/>
      <c r="V467" s="110"/>
      <c r="W467" s="110"/>
      <c r="X467" s="109"/>
      <c r="Y467" s="110"/>
      <c r="Z467" s="110"/>
      <c r="AA467" s="109"/>
      <c r="AB467" s="110"/>
      <c r="AC467" s="110"/>
      <c r="AD467" s="109"/>
      <c r="AE467" s="110"/>
      <c r="AF467" s="110"/>
      <c r="AG467" s="109"/>
      <c r="AH467" s="110"/>
      <c r="AI467" s="110"/>
      <c r="AJ467" s="109"/>
      <c r="AK467" s="110"/>
      <c r="AL467" s="110"/>
      <c r="AM467" s="109" t="e">
        <v>#DIV/0!</v>
      </c>
      <c r="AN467" s="110">
        <v>0</v>
      </c>
      <c r="AO467" s="110">
        <v>0</v>
      </c>
      <c r="AP467" s="109" t="e">
        <v>#DIV/0!</v>
      </c>
      <c r="AQ467" s="110"/>
      <c r="AR467" s="110"/>
      <c r="AS467" s="109" t="e">
        <v>#DIV/0!</v>
      </c>
      <c r="AT467" s="110"/>
      <c r="AU467" s="110"/>
      <c r="AV467" s="109" t="e">
        <v>#DIV/0!</v>
      </c>
      <c r="AW467" s="111">
        <v>100615</v>
      </c>
      <c r="AX467" s="111">
        <v>311666</v>
      </c>
      <c r="AY467" s="112">
        <v>0.32282956754987713</v>
      </c>
      <c r="AZ467" s="111">
        <v>507210</v>
      </c>
      <c r="BA467" s="111">
        <v>550000</v>
      </c>
      <c r="BB467" s="112">
        <f t="shared" si="156"/>
        <v>0.92220000000000002</v>
      </c>
      <c r="BC467" s="92">
        <f>VLOOKUP(C467,'[1]PM SELL-OUT JUNE 202 SUMMARY'!$D$9:$H$519,4,FALSE)</f>
        <v>368394</v>
      </c>
      <c r="BD467" s="92">
        <f>VLOOKUP(C467,'[1]PM SELL-OUT JUNE 202 SUMMARY'!$D$9:$H$519,5,FALSE)</f>
        <v>550000</v>
      </c>
      <c r="BE467" s="93">
        <f t="shared" si="165"/>
        <v>0.6698072727272727</v>
      </c>
      <c r="BF467" s="113">
        <f t="shared" ref="BF467:BF479" si="167">AW467+AT467+AZ467</f>
        <v>607825</v>
      </c>
      <c r="BG467" s="114">
        <f t="shared" ref="BG467:BG479" si="168">BF467/3</f>
        <v>202608.33333333334</v>
      </c>
      <c r="BH467" s="115">
        <f t="shared" ref="BH467:BH479" si="169">SUM(AQ467+AT467+AW467+AZ467+AK467+AN467)</f>
        <v>607825</v>
      </c>
      <c r="BI467" s="110">
        <f t="shared" ref="BI467:BI479" si="170">BH467/6</f>
        <v>101304.16666666667</v>
      </c>
      <c r="BJ467" s="116"/>
      <c r="BK467" s="107"/>
      <c r="BL467" s="117">
        <f t="shared" ref="BL467:BL479" si="171">BK$480*BP467</f>
        <v>0</v>
      </c>
      <c r="BM467" s="118">
        <v>550000</v>
      </c>
      <c r="BN467" s="119"/>
      <c r="BO467" s="120"/>
      <c r="BP467" s="182">
        <f>BO467/BO$480</f>
        <v>0</v>
      </c>
      <c r="BQ467" s="159"/>
      <c r="BR467" s="181"/>
      <c r="BS467" s="124" t="e">
        <f t="shared" ref="BS467:BS480" si="172">BQ467/BR467</f>
        <v>#DIV/0!</v>
      </c>
    </row>
    <row r="468" spans="1:72" s="128" customFormat="1">
      <c r="A468" s="126" t="s">
        <v>118</v>
      </c>
      <c r="B468" s="105" t="s">
        <v>195</v>
      </c>
      <c r="C468" s="162" t="s">
        <v>483</v>
      </c>
      <c r="D468" s="110">
        <v>1453530</v>
      </c>
      <c r="E468" s="110">
        <v>1200000</v>
      </c>
      <c r="F468" s="109"/>
      <c r="G468" s="110">
        <v>269645</v>
      </c>
      <c r="H468" s="110">
        <v>1300000</v>
      </c>
      <c r="I468" s="109"/>
      <c r="J468" s="110">
        <v>1111420</v>
      </c>
      <c r="K468" s="110">
        <v>1400000</v>
      </c>
      <c r="L468" s="109"/>
      <c r="M468" s="110">
        <v>2363975</v>
      </c>
      <c r="N468" s="110">
        <v>1300000</v>
      </c>
      <c r="O468" s="109">
        <v>1.8184423076923077</v>
      </c>
      <c r="P468" s="110">
        <v>2213465</v>
      </c>
      <c r="Q468" s="110">
        <v>1300000</v>
      </c>
      <c r="R468" s="109">
        <v>1.7026653846153845</v>
      </c>
      <c r="S468" s="110">
        <v>1365295</v>
      </c>
      <c r="T468" s="110">
        <v>1300000</v>
      </c>
      <c r="U468" s="109">
        <v>1.050226923076923</v>
      </c>
      <c r="V468" s="110">
        <v>588920</v>
      </c>
      <c r="W468" s="110">
        <v>1000000</v>
      </c>
      <c r="X468" s="109">
        <v>0.58892</v>
      </c>
      <c r="Y468" s="110">
        <v>1344985</v>
      </c>
      <c r="Z468" s="110">
        <v>1200000</v>
      </c>
      <c r="AA468" s="109">
        <v>1.1208208333333334</v>
      </c>
      <c r="AB468" s="110">
        <v>600095</v>
      </c>
      <c r="AC468" s="110">
        <v>850000</v>
      </c>
      <c r="AD468" s="109"/>
      <c r="AE468" s="110">
        <v>673485</v>
      </c>
      <c r="AF468" s="110">
        <v>850000</v>
      </c>
      <c r="AG468" s="109">
        <v>0.79233529411764714</v>
      </c>
      <c r="AH468" s="110">
        <v>1193530</v>
      </c>
      <c r="AI468" s="110">
        <v>800000</v>
      </c>
      <c r="AJ468" s="109">
        <v>1.4919125</v>
      </c>
      <c r="AK468" s="110">
        <v>1202415</v>
      </c>
      <c r="AL468" s="110">
        <v>900000</v>
      </c>
      <c r="AM468" s="109">
        <v>1.3360166666666666</v>
      </c>
      <c r="AN468" s="110">
        <v>627585</v>
      </c>
      <c r="AO468" s="110">
        <v>900000</v>
      </c>
      <c r="AP468" s="109">
        <v>0.6973166666666667</v>
      </c>
      <c r="AQ468" s="110">
        <v>1300625</v>
      </c>
      <c r="AR468" s="110">
        <v>900000</v>
      </c>
      <c r="AS468" s="109">
        <v>1.445138888888889</v>
      </c>
      <c r="AT468" s="110">
        <v>1727760</v>
      </c>
      <c r="AU468" s="110">
        <v>1000000</v>
      </c>
      <c r="AV468" s="109">
        <v>1.72776</v>
      </c>
      <c r="AW468" s="111">
        <v>919550</v>
      </c>
      <c r="AX468" s="111">
        <v>1100000</v>
      </c>
      <c r="AY468" s="112">
        <v>0.83595454545454551</v>
      </c>
      <c r="AZ468" s="111">
        <v>1074895</v>
      </c>
      <c r="BA468" s="111">
        <v>1100000</v>
      </c>
      <c r="BB468" s="112">
        <f t="shared" si="156"/>
        <v>0.97717727272727273</v>
      </c>
      <c r="BC468" s="92">
        <f>VLOOKUP(C468,'[1]PM SELL-OUT JUNE 202 SUMMARY'!$D$9:$H$519,4,FALSE)</f>
        <v>1118705</v>
      </c>
      <c r="BD468" s="92">
        <f>VLOOKUP(C468,'[1]PM SELL-OUT JUNE 202 SUMMARY'!$D$9:$H$519,5,FALSE)</f>
        <v>1000000</v>
      </c>
      <c r="BE468" s="93">
        <f t="shared" si="165"/>
        <v>1.1187050000000001</v>
      </c>
      <c r="BF468" s="113">
        <f t="shared" si="167"/>
        <v>3722205</v>
      </c>
      <c r="BG468" s="114">
        <f t="shared" si="168"/>
        <v>1240735</v>
      </c>
      <c r="BH468" s="115">
        <f t="shared" si="169"/>
        <v>6852830</v>
      </c>
      <c r="BI468" s="110">
        <f t="shared" si="170"/>
        <v>1142138.3333333333</v>
      </c>
      <c r="BJ468" s="115"/>
      <c r="BK468" s="110"/>
      <c r="BL468" s="117">
        <f t="shared" si="171"/>
        <v>725028.13131708931</v>
      </c>
      <c r="BM468" s="118">
        <v>1000000</v>
      </c>
      <c r="BN468" s="119"/>
      <c r="BO468" s="127">
        <v>588920</v>
      </c>
      <c r="BP468" s="182">
        <f t="shared" ref="BP468:BP479" si="173">BO468/BO$480</f>
        <v>9.5711493846572654E-2</v>
      </c>
      <c r="BQ468" s="159"/>
      <c r="BR468" s="181"/>
      <c r="BS468" s="124" t="e">
        <f t="shared" si="172"/>
        <v>#DIV/0!</v>
      </c>
    </row>
    <row r="469" spans="1:72" s="128" customFormat="1">
      <c r="A469" s="126" t="s">
        <v>118</v>
      </c>
      <c r="B469" s="105" t="s">
        <v>195</v>
      </c>
      <c r="C469" s="162" t="s">
        <v>484</v>
      </c>
      <c r="D469" s="110">
        <v>768275</v>
      </c>
      <c r="E469" s="110">
        <v>900000</v>
      </c>
      <c r="F469" s="109"/>
      <c r="G469" s="110">
        <v>579425</v>
      </c>
      <c r="H469" s="110">
        <v>850000</v>
      </c>
      <c r="I469" s="109"/>
      <c r="J469" s="110">
        <v>868365</v>
      </c>
      <c r="K469" s="110">
        <v>850000</v>
      </c>
      <c r="L469" s="109"/>
      <c r="M469" s="110">
        <v>1643320</v>
      </c>
      <c r="N469" s="110">
        <v>850000</v>
      </c>
      <c r="O469" s="109">
        <v>1.9333176470588236</v>
      </c>
      <c r="P469" s="110">
        <v>1612335</v>
      </c>
      <c r="Q469" s="110">
        <v>1000000</v>
      </c>
      <c r="R469" s="109">
        <v>1.6123350000000001</v>
      </c>
      <c r="S469" s="110">
        <v>1529090</v>
      </c>
      <c r="T469" s="110">
        <v>1000000</v>
      </c>
      <c r="U469" s="109">
        <v>1.5290900000000001</v>
      </c>
      <c r="V469" s="110">
        <v>1437350</v>
      </c>
      <c r="W469" s="110">
        <v>1000000</v>
      </c>
      <c r="X469" s="109">
        <v>1.4373499999999999</v>
      </c>
      <c r="Y469" s="110">
        <v>1245015</v>
      </c>
      <c r="Z469" s="110">
        <v>1000000</v>
      </c>
      <c r="AA469" s="109">
        <v>1.245015</v>
      </c>
      <c r="AB469" s="110">
        <v>473415</v>
      </c>
      <c r="AC469" s="110">
        <v>1100000</v>
      </c>
      <c r="AD469" s="109"/>
      <c r="AE469" s="110">
        <v>1202955</v>
      </c>
      <c r="AF469" s="110">
        <v>850000</v>
      </c>
      <c r="AG469" s="109">
        <v>1.4152411764705883</v>
      </c>
      <c r="AH469" s="110">
        <v>900160</v>
      </c>
      <c r="AI469" s="110">
        <v>950000</v>
      </c>
      <c r="AJ469" s="109">
        <v>0.94753684210526323</v>
      </c>
      <c r="AK469" s="110">
        <v>535415</v>
      </c>
      <c r="AL469" s="110">
        <v>950000</v>
      </c>
      <c r="AM469" s="109">
        <v>0.56359473684210537</v>
      </c>
      <c r="AN469" s="110">
        <v>830260</v>
      </c>
      <c r="AO469" s="110">
        <v>950000</v>
      </c>
      <c r="AP469" s="109">
        <v>0.87395789473684216</v>
      </c>
      <c r="AQ469" s="110">
        <v>879700</v>
      </c>
      <c r="AR469" s="110">
        <v>950000</v>
      </c>
      <c r="AS469" s="109">
        <v>0.92600000000000005</v>
      </c>
      <c r="AT469" s="110">
        <v>877820</v>
      </c>
      <c r="AU469" s="110">
        <v>950000</v>
      </c>
      <c r="AV469" s="109">
        <v>0.92402105263157897</v>
      </c>
      <c r="AW469" s="111">
        <v>855930</v>
      </c>
      <c r="AX469" s="111">
        <v>950000</v>
      </c>
      <c r="AY469" s="112">
        <v>0.9009789473684211</v>
      </c>
      <c r="AZ469" s="111">
        <v>1302505</v>
      </c>
      <c r="BA469" s="111">
        <v>950000</v>
      </c>
      <c r="BB469" s="112">
        <f t="shared" si="156"/>
        <v>1.3710578947368421</v>
      </c>
      <c r="BC469" s="92">
        <f>VLOOKUP(C469,'[1]PM SELL-OUT JUNE 202 SUMMARY'!$D$9:$H$519,4,FALSE)</f>
        <v>1409635</v>
      </c>
      <c r="BD469" s="92">
        <f>VLOOKUP(C469,'[1]PM SELL-OUT JUNE 202 SUMMARY'!$D$9:$H$519,5,FALSE)</f>
        <v>950000</v>
      </c>
      <c r="BE469" s="93">
        <f t="shared" si="165"/>
        <v>1.4838263157894738</v>
      </c>
      <c r="BF469" s="113">
        <f t="shared" si="167"/>
        <v>3036255</v>
      </c>
      <c r="BG469" s="114">
        <f t="shared" si="168"/>
        <v>1012085</v>
      </c>
      <c r="BH469" s="115">
        <f t="shared" si="169"/>
        <v>5281630</v>
      </c>
      <c r="BI469" s="110">
        <f t="shared" si="170"/>
        <v>880271.66666666663</v>
      </c>
      <c r="BJ469" s="115"/>
      <c r="BK469" s="110"/>
      <c r="BL469" s="117">
        <f t="shared" si="171"/>
        <v>1769542.8658368171</v>
      </c>
      <c r="BM469" s="183"/>
      <c r="BN469" s="119"/>
      <c r="BO469" s="127">
        <v>1437350</v>
      </c>
      <c r="BP469" s="182">
        <f t="shared" si="173"/>
        <v>0.23359864783055626</v>
      </c>
      <c r="BQ469" s="159"/>
      <c r="BR469" s="181"/>
      <c r="BS469" s="124" t="e">
        <f t="shared" si="172"/>
        <v>#DIV/0!</v>
      </c>
    </row>
    <row r="470" spans="1:72" s="128" customFormat="1">
      <c r="A470" s="126" t="s">
        <v>118</v>
      </c>
      <c r="B470" s="105" t="s">
        <v>195</v>
      </c>
      <c r="C470" s="106" t="s">
        <v>485</v>
      </c>
      <c r="D470" s="110">
        <v>1234290</v>
      </c>
      <c r="E470" s="110">
        <v>1100000</v>
      </c>
      <c r="F470" s="109"/>
      <c r="G470" s="110">
        <v>1018305</v>
      </c>
      <c r="H470" s="110">
        <v>1000000</v>
      </c>
      <c r="I470" s="109"/>
      <c r="J470" s="110">
        <v>1008315</v>
      </c>
      <c r="K470" s="110">
        <v>1100000</v>
      </c>
      <c r="L470" s="109"/>
      <c r="M470" s="110">
        <v>1568535</v>
      </c>
      <c r="N470" s="110">
        <v>1100000</v>
      </c>
      <c r="O470" s="109">
        <v>1.425940909090909</v>
      </c>
      <c r="P470" s="110">
        <v>1706045</v>
      </c>
      <c r="Q470" s="110">
        <v>1250000</v>
      </c>
      <c r="R470" s="109">
        <v>1.3648359999999999</v>
      </c>
      <c r="S470" s="110">
        <v>1274795</v>
      </c>
      <c r="T470" s="110">
        <v>1250000</v>
      </c>
      <c r="U470" s="109">
        <v>1.019836</v>
      </c>
      <c r="V470" s="110">
        <v>1321735</v>
      </c>
      <c r="W470" s="110">
        <v>1200000</v>
      </c>
      <c r="X470" s="109">
        <v>1.1014458333333332</v>
      </c>
      <c r="Y470" s="110">
        <v>1766435</v>
      </c>
      <c r="Z470" s="110">
        <v>1200000</v>
      </c>
      <c r="AA470" s="109">
        <v>1.4720291666666667</v>
      </c>
      <c r="AB470" s="110">
        <v>674580</v>
      </c>
      <c r="AC470" s="110">
        <v>1300000</v>
      </c>
      <c r="AD470" s="109"/>
      <c r="AE470" s="110">
        <v>1226850</v>
      </c>
      <c r="AF470" s="110">
        <v>850000</v>
      </c>
      <c r="AG470" s="109">
        <v>1.4433529411764705</v>
      </c>
      <c r="AH470" s="110">
        <v>1010450</v>
      </c>
      <c r="AI470" s="110">
        <v>950000</v>
      </c>
      <c r="AJ470" s="109">
        <v>1.0636315789473685</v>
      </c>
      <c r="AK470" s="110">
        <v>819945</v>
      </c>
      <c r="AL470" s="110">
        <v>1200000</v>
      </c>
      <c r="AM470" s="109">
        <v>0.68328750000000016</v>
      </c>
      <c r="AN470" s="110">
        <v>1121020</v>
      </c>
      <c r="AO470" s="110">
        <v>1100000</v>
      </c>
      <c r="AP470" s="109">
        <v>1.019109090909091</v>
      </c>
      <c r="AQ470" s="110">
        <v>1132405</v>
      </c>
      <c r="AR470" s="110">
        <v>1100000</v>
      </c>
      <c r="AS470" s="109">
        <v>1.0294590909090908</v>
      </c>
      <c r="AT470" s="110">
        <v>1120205</v>
      </c>
      <c r="AU470" s="110">
        <v>1100000</v>
      </c>
      <c r="AV470" s="109">
        <v>1.0183681818181818</v>
      </c>
      <c r="AW470" s="111">
        <v>1500640</v>
      </c>
      <c r="AX470" s="111">
        <v>1150000</v>
      </c>
      <c r="AY470" s="112">
        <v>1.3049043478260869</v>
      </c>
      <c r="AZ470" s="111">
        <v>1577035</v>
      </c>
      <c r="BA470" s="111">
        <v>1150000</v>
      </c>
      <c r="BB470" s="112">
        <f t="shared" si="156"/>
        <v>1.3713347826086957</v>
      </c>
      <c r="BC470" s="92">
        <f>VLOOKUP(C470,'[1]PM SELL-OUT JUNE 202 SUMMARY'!$D$9:$H$519,4,FALSE)</f>
        <v>1622135</v>
      </c>
      <c r="BD470" s="92">
        <f>VLOOKUP(C470,'[1]PM SELL-OUT JUNE 202 SUMMARY'!$D$9:$H$519,5,FALSE)</f>
        <v>1100000</v>
      </c>
      <c r="BE470" s="93">
        <f t="shared" si="165"/>
        <v>1.4746681818181817</v>
      </c>
      <c r="BF470" s="113">
        <f t="shared" si="167"/>
        <v>4197880</v>
      </c>
      <c r="BG470" s="114">
        <f t="shared" si="168"/>
        <v>1399293.3333333333</v>
      </c>
      <c r="BH470" s="115">
        <f t="shared" si="169"/>
        <v>7271250</v>
      </c>
      <c r="BI470" s="110">
        <f t="shared" si="170"/>
        <v>1211875</v>
      </c>
      <c r="BJ470" s="115"/>
      <c r="BK470" s="110"/>
      <c r="BL470" s="117">
        <f t="shared" si="171"/>
        <v>1627207.5275867572</v>
      </c>
      <c r="BM470" s="118">
        <v>1150000</v>
      </c>
      <c r="BN470" s="119"/>
      <c r="BO470" s="127">
        <v>1321735</v>
      </c>
      <c r="BP470" s="182">
        <f t="shared" si="173"/>
        <v>0.21480885573473427</v>
      </c>
      <c r="BQ470" s="159"/>
      <c r="BR470" s="181"/>
      <c r="BS470" s="124" t="e">
        <f t="shared" si="172"/>
        <v>#DIV/0!</v>
      </c>
    </row>
    <row r="471" spans="1:72" s="128" customFormat="1">
      <c r="A471" s="126" t="s">
        <v>118</v>
      </c>
      <c r="B471" s="105" t="s">
        <v>195</v>
      </c>
      <c r="C471" s="106" t="s">
        <v>486</v>
      </c>
      <c r="D471" s="110">
        <v>342635</v>
      </c>
      <c r="E471" s="110">
        <v>500000</v>
      </c>
      <c r="F471" s="109"/>
      <c r="G471" s="110">
        <v>115465</v>
      </c>
      <c r="H471" s="110">
        <v>500000</v>
      </c>
      <c r="I471" s="109"/>
      <c r="J471" s="110">
        <v>346118</v>
      </c>
      <c r="K471" s="110">
        <v>500000</v>
      </c>
      <c r="L471" s="109"/>
      <c r="M471" s="110">
        <v>997850</v>
      </c>
      <c r="N471" s="110">
        <v>500000</v>
      </c>
      <c r="O471" s="109">
        <v>1.9957</v>
      </c>
      <c r="P471" s="110">
        <v>646819</v>
      </c>
      <c r="Q471" s="110">
        <v>750000</v>
      </c>
      <c r="R471" s="109">
        <v>0.86242533333333349</v>
      </c>
      <c r="S471" s="110">
        <v>948130</v>
      </c>
      <c r="T471" s="110">
        <v>650000</v>
      </c>
      <c r="U471" s="109">
        <v>1.4586615384615385</v>
      </c>
      <c r="V471" s="110">
        <v>262235</v>
      </c>
      <c r="W471" s="110">
        <v>650000</v>
      </c>
      <c r="X471" s="109">
        <v>0.40343846153846152</v>
      </c>
      <c r="Y471" s="110">
        <v>545080</v>
      </c>
      <c r="Z471" s="110">
        <v>600000</v>
      </c>
      <c r="AA471" s="109">
        <v>0.90846666666666664</v>
      </c>
      <c r="AB471" s="110">
        <v>199150</v>
      </c>
      <c r="AC471" s="110">
        <v>600000</v>
      </c>
      <c r="AD471" s="109"/>
      <c r="AE471" s="110">
        <v>496295</v>
      </c>
      <c r="AF471" s="110">
        <v>550000</v>
      </c>
      <c r="AG471" s="109">
        <v>0.90235454545454552</v>
      </c>
      <c r="AH471" s="110">
        <v>244135</v>
      </c>
      <c r="AI471" s="110">
        <v>550000</v>
      </c>
      <c r="AJ471" s="109">
        <v>0.44388181818181821</v>
      </c>
      <c r="AK471" s="110">
        <v>385130</v>
      </c>
      <c r="AL471" s="110">
        <v>550000</v>
      </c>
      <c r="AM471" s="109">
        <v>0.70023636363636377</v>
      </c>
      <c r="AN471" s="110">
        <v>325840</v>
      </c>
      <c r="AO471" s="110">
        <v>550000</v>
      </c>
      <c r="AP471" s="109">
        <v>0.59243636363636365</v>
      </c>
      <c r="AQ471" s="110">
        <v>360515</v>
      </c>
      <c r="AR471" s="110">
        <v>550000</v>
      </c>
      <c r="AS471" s="109">
        <v>0.65548181818181817</v>
      </c>
      <c r="AT471" s="110">
        <v>593970</v>
      </c>
      <c r="AU471" s="110">
        <v>550000</v>
      </c>
      <c r="AV471" s="109">
        <v>1.0799454545454545</v>
      </c>
      <c r="AW471" s="111">
        <v>1009695</v>
      </c>
      <c r="AX471" s="111">
        <v>550000</v>
      </c>
      <c r="AY471" s="112">
        <v>1.8358090909090909</v>
      </c>
      <c r="AZ471" s="111">
        <v>757940</v>
      </c>
      <c r="BA471" s="111">
        <v>600000</v>
      </c>
      <c r="BB471" s="112">
        <f t="shared" si="156"/>
        <v>1.2632333333333334</v>
      </c>
      <c r="BC471" s="92">
        <f>VLOOKUP(C471,'[1]PM SELL-OUT JUNE 202 SUMMARY'!$D$9:$H$519,4,FALSE)</f>
        <v>619940</v>
      </c>
      <c r="BD471" s="92">
        <f>VLOOKUP(C471,'[1]PM SELL-OUT JUNE 202 SUMMARY'!$D$9:$H$519,5,FALSE)</f>
        <v>700000</v>
      </c>
      <c r="BE471" s="93">
        <f t="shared" si="165"/>
        <v>0.88562857142857143</v>
      </c>
      <c r="BF471" s="113">
        <f t="shared" si="167"/>
        <v>2361605</v>
      </c>
      <c r="BG471" s="114">
        <f t="shared" si="168"/>
        <v>787201.66666666663</v>
      </c>
      <c r="BH471" s="115">
        <f t="shared" si="169"/>
        <v>3433090</v>
      </c>
      <c r="BI471" s="110">
        <f t="shared" si="170"/>
        <v>572181.66666666663</v>
      </c>
      <c r="BJ471" s="115"/>
      <c r="BK471" s="110"/>
      <c r="BL471" s="117">
        <f t="shared" si="171"/>
        <v>322841.391047913</v>
      </c>
      <c r="BM471" s="118">
        <v>650000</v>
      </c>
      <c r="BN471" s="119"/>
      <c r="BO471" s="127">
        <v>262235</v>
      </c>
      <c r="BP471" s="182">
        <f t="shared" si="173"/>
        <v>4.2618528134306832E-2</v>
      </c>
      <c r="BQ471" s="159"/>
      <c r="BR471" s="181"/>
      <c r="BS471" s="124" t="e">
        <f t="shared" si="172"/>
        <v>#DIV/0!</v>
      </c>
    </row>
    <row r="472" spans="1:72" s="125" customFormat="1">
      <c r="A472" s="105" t="s">
        <v>118</v>
      </c>
      <c r="B472" s="105" t="s">
        <v>195</v>
      </c>
      <c r="C472" s="106" t="s">
        <v>487</v>
      </c>
      <c r="D472" s="107">
        <v>839595</v>
      </c>
      <c r="E472" s="107">
        <v>700000</v>
      </c>
      <c r="F472" s="108"/>
      <c r="G472" s="107">
        <v>842680</v>
      </c>
      <c r="H472" s="107">
        <v>800000</v>
      </c>
      <c r="I472" s="108"/>
      <c r="J472" s="107">
        <v>633820</v>
      </c>
      <c r="K472" s="107">
        <v>800000</v>
      </c>
      <c r="L472" s="108"/>
      <c r="M472" s="107">
        <v>1024760</v>
      </c>
      <c r="N472" s="107">
        <v>800000</v>
      </c>
      <c r="O472" s="109">
        <v>1.28095</v>
      </c>
      <c r="P472" s="110">
        <v>1087345</v>
      </c>
      <c r="Q472" s="110">
        <v>800000</v>
      </c>
      <c r="R472" s="109">
        <v>1.35918125</v>
      </c>
      <c r="S472" s="110">
        <v>442025</v>
      </c>
      <c r="T472" s="110">
        <v>800000</v>
      </c>
      <c r="U472" s="109">
        <v>0.55253125000000003</v>
      </c>
      <c r="V472" s="110">
        <v>602610</v>
      </c>
      <c r="W472" s="110">
        <v>650000</v>
      </c>
      <c r="X472" s="109">
        <v>0.92709230769230755</v>
      </c>
      <c r="Y472" s="110">
        <v>0</v>
      </c>
      <c r="Z472" s="110">
        <v>650000</v>
      </c>
      <c r="AA472" s="109">
        <v>0</v>
      </c>
      <c r="AB472" s="110">
        <v>434230</v>
      </c>
      <c r="AC472" s="110">
        <v>333333</v>
      </c>
      <c r="AD472" s="109"/>
      <c r="AE472" s="110">
        <v>949320</v>
      </c>
      <c r="AF472" s="110">
        <v>600000</v>
      </c>
      <c r="AG472" s="109">
        <v>1.5822000000000001</v>
      </c>
      <c r="AH472" s="110">
        <v>919290</v>
      </c>
      <c r="AI472" s="110">
        <v>700000</v>
      </c>
      <c r="AJ472" s="109">
        <v>1.3132714285714286</v>
      </c>
      <c r="AK472" s="110">
        <v>1108440</v>
      </c>
      <c r="AL472" s="110">
        <v>750000</v>
      </c>
      <c r="AM472" s="109">
        <v>1.4779199999999999</v>
      </c>
      <c r="AN472" s="110">
        <v>893890</v>
      </c>
      <c r="AO472" s="110">
        <v>800000</v>
      </c>
      <c r="AP472" s="109">
        <v>1.1173625</v>
      </c>
      <c r="AQ472" s="110">
        <v>481430</v>
      </c>
      <c r="AR472" s="110">
        <v>900000</v>
      </c>
      <c r="AS472" s="109">
        <v>0.53492222222222219</v>
      </c>
      <c r="AT472" s="110">
        <v>1015070</v>
      </c>
      <c r="AU472" s="110">
        <v>900000</v>
      </c>
      <c r="AV472" s="109">
        <v>1.1278555555555556</v>
      </c>
      <c r="AW472" s="111">
        <v>844755</v>
      </c>
      <c r="AX472" s="111">
        <v>900000</v>
      </c>
      <c r="AY472" s="112">
        <v>0.93861666666666665</v>
      </c>
      <c r="AZ472" s="111">
        <v>1444805</v>
      </c>
      <c r="BA472" s="111">
        <v>900000</v>
      </c>
      <c r="BB472" s="112">
        <f t="shared" si="156"/>
        <v>1.6053388888888889</v>
      </c>
      <c r="BC472" s="92">
        <f>VLOOKUP(C472,'[1]PM SELL-OUT JUNE 202 SUMMARY'!$D$9:$H$519,4,FALSE)</f>
        <v>689725</v>
      </c>
      <c r="BD472" s="92">
        <f>VLOOKUP(C472,'[1]PM SELL-OUT JUNE 202 SUMMARY'!$D$9:$H$519,5,FALSE)</f>
        <v>900000</v>
      </c>
      <c r="BE472" s="93">
        <f t="shared" si="165"/>
        <v>0.76636111111111116</v>
      </c>
      <c r="BF472" s="113">
        <f t="shared" si="167"/>
        <v>3304630</v>
      </c>
      <c r="BG472" s="114">
        <f t="shared" si="168"/>
        <v>1101543.3333333333</v>
      </c>
      <c r="BH472" s="115">
        <f t="shared" si="169"/>
        <v>5788390</v>
      </c>
      <c r="BI472" s="110">
        <f t="shared" si="170"/>
        <v>964731.66666666663</v>
      </c>
      <c r="BJ472" s="116"/>
      <c r="BK472" s="107"/>
      <c r="BL472" s="117">
        <f t="shared" si="171"/>
        <v>741882.09300582623</v>
      </c>
      <c r="BM472" s="118">
        <v>850000</v>
      </c>
      <c r="BN472" s="119"/>
      <c r="BO472" s="120">
        <v>602610</v>
      </c>
      <c r="BP472" s="182">
        <f t="shared" si="173"/>
        <v>9.7936397654831114E-2</v>
      </c>
      <c r="BQ472" s="159"/>
      <c r="BR472" s="181"/>
      <c r="BS472" s="124" t="e">
        <f t="shared" si="172"/>
        <v>#DIV/0!</v>
      </c>
    </row>
    <row r="473" spans="1:72" s="125" customFormat="1">
      <c r="A473" s="105" t="s">
        <v>118</v>
      </c>
      <c r="B473" s="105"/>
      <c r="C473" s="106" t="s">
        <v>488</v>
      </c>
      <c r="D473" s="107">
        <v>0</v>
      </c>
      <c r="E473" s="107">
        <v>167741</v>
      </c>
      <c r="F473" s="108"/>
      <c r="G473" s="107">
        <v>111995</v>
      </c>
      <c r="H473" s="107">
        <v>500000</v>
      </c>
      <c r="I473" s="108"/>
      <c r="J473" s="107">
        <v>58899</v>
      </c>
      <c r="K473" s="107">
        <v>500000</v>
      </c>
      <c r="L473" s="108"/>
      <c r="M473" s="107">
        <v>93075</v>
      </c>
      <c r="N473" s="107">
        <v>500000</v>
      </c>
      <c r="O473" s="109">
        <v>0.18615000000000001</v>
      </c>
      <c r="P473" s="110">
        <v>378835</v>
      </c>
      <c r="Q473" s="110">
        <v>500000</v>
      </c>
      <c r="R473" s="109">
        <v>0.75766999999999984</v>
      </c>
      <c r="S473" s="110">
        <v>101510</v>
      </c>
      <c r="T473" s="110">
        <v>500000</v>
      </c>
      <c r="U473" s="109">
        <v>0.20302000000000001</v>
      </c>
      <c r="V473" s="110">
        <v>75590</v>
      </c>
      <c r="W473" s="110">
        <v>500000</v>
      </c>
      <c r="X473" s="109">
        <v>0.15118000000000001</v>
      </c>
      <c r="Y473" s="110">
        <v>26195</v>
      </c>
      <c r="Z473" s="110">
        <v>500000</v>
      </c>
      <c r="AA473" s="109">
        <v>5.2389999999999999E-2</v>
      </c>
      <c r="AB473" s="110">
        <v>0</v>
      </c>
      <c r="AC473" s="110">
        <v>149999</v>
      </c>
      <c r="AD473" s="109"/>
      <c r="AE473" s="110">
        <v>0</v>
      </c>
      <c r="AF473" s="110">
        <v>177419</v>
      </c>
      <c r="AG473" s="109">
        <v>0</v>
      </c>
      <c r="AH473" s="110"/>
      <c r="AI473" s="110"/>
      <c r="AJ473" s="109" t="e">
        <v>#DIV/0!</v>
      </c>
      <c r="AK473" s="110"/>
      <c r="AL473" s="110"/>
      <c r="AM473" s="109" t="e">
        <v>#DIV/0!</v>
      </c>
      <c r="AN473" s="110">
        <v>0</v>
      </c>
      <c r="AO473" s="110">
        <v>0</v>
      </c>
      <c r="AP473" s="109" t="e">
        <v>#DIV/0!</v>
      </c>
      <c r="AQ473" s="110">
        <v>0</v>
      </c>
      <c r="AR473" s="110">
        <v>235714</v>
      </c>
      <c r="AS473" s="109">
        <v>0</v>
      </c>
      <c r="AT473" s="110">
        <v>78680</v>
      </c>
      <c r="AU473" s="110">
        <v>550000</v>
      </c>
      <c r="AV473" s="109">
        <v>0.14305454545454546</v>
      </c>
      <c r="AW473" s="111">
        <v>16990</v>
      </c>
      <c r="AX473" s="111">
        <v>550000</v>
      </c>
      <c r="AY473" s="112">
        <v>3.089090909090909E-2</v>
      </c>
      <c r="AZ473" s="111">
        <v>108770</v>
      </c>
      <c r="BA473" s="111">
        <v>550000</v>
      </c>
      <c r="BB473" s="112">
        <f t="shared" si="156"/>
        <v>0.19776363636363636</v>
      </c>
      <c r="BC473" s="92">
        <f>VLOOKUP(C473,'[1]PM SELL-OUT JUNE 202 SUMMARY'!$D$9:$H$519,4,FALSE)</f>
        <v>27995</v>
      </c>
      <c r="BD473" s="92">
        <f>VLOOKUP(C473,'[1]PM SELL-OUT JUNE 202 SUMMARY'!$D$9:$H$519,5,FALSE)</f>
        <v>550000</v>
      </c>
      <c r="BE473" s="93">
        <f t="shared" si="165"/>
        <v>5.0900000000000001E-2</v>
      </c>
      <c r="BF473" s="113">
        <f t="shared" si="167"/>
        <v>204440</v>
      </c>
      <c r="BG473" s="114">
        <f t="shared" si="168"/>
        <v>68146.666666666672</v>
      </c>
      <c r="BH473" s="115">
        <f t="shared" si="169"/>
        <v>204440</v>
      </c>
      <c r="BI473" s="110">
        <f t="shared" si="170"/>
        <v>34073.333333333336</v>
      </c>
      <c r="BJ473" s="116"/>
      <c r="BK473" s="107"/>
      <c r="BL473" s="117">
        <f t="shared" si="171"/>
        <v>93059.96815570668</v>
      </c>
      <c r="BM473" s="118">
        <v>550000</v>
      </c>
      <c r="BN473" s="119"/>
      <c r="BO473" s="120">
        <v>75590</v>
      </c>
      <c r="BP473" s="182">
        <f t="shared" si="173"/>
        <v>1.2284914453342434E-2</v>
      </c>
      <c r="BQ473" s="159"/>
      <c r="BR473" s="181"/>
      <c r="BS473" s="124" t="e">
        <f t="shared" si="172"/>
        <v>#DIV/0!</v>
      </c>
    </row>
    <row r="474" spans="1:72" s="128" customFormat="1">
      <c r="A474" s="126" t="s">
        <v>118</v>
      </c>
      <c r="B474" s="105" t="s">
        <v>195</v>
      </c>
      <c r="C474" s="106" t="s">
        <v>489</v>
      </c>
      <c r="D474" s="110">
        <v>222463</v>
      </c>
      <c r="E474" s="110">
        <v>500000</v>
      </c>
      <c r="F474" s="109"/>
      <c r="G474" s="110">
        <v>140860</v>
      </c>
      <c r="H474" s="110">
        <v>500000</v>
      </c>
      <c r="I474" s="109"/>
      <c r="J474" s="110">
        <v>130470</v>
      </c>
      <c r="K474" s="110">
        <v>500000</v>
      </c>
      <c r="L474" s="109"/>
      <c r="M474" s="110">
        <v>470015</v>
      </c>
      <c r="N474" s="110">
        <v>500000</v>
      </c>
      <c r="O474" s="109">
        <v>0.94003000000000003</v>
      </c>
      <c r="P474" s="110">
        <v>431785</v>
      </c>
      <c r="Q474" s="110">
        <v>500000</v>
      </c>
      <c r="R474" s="109">
        <v>0.86356999999999995</v>
      </c>
      <c r="S474" s="110">
        <v>297430</v>
      </c>
      <c r="T474" s="110">
        <v>500000</v>
      </c>
      <c r="U474" s="109">
        <v>0.59486000000000017</v>
      </c>
      <c r="V474" s="110">
        <v>229950</v>
      </c>
      <c r="W474" s="110">
        <v>500000</v>
      </c>
      <c r="X474" s="109">
        <v>0.45990000000000003</v>
      </c>
      <c r="Y474" s="110">
        <v>101665</v>
      </c>
      <c r="Z474" s="110">
        <v>500000</v>
      </c>
      <c r="AA474" s="109">
        <v>0.20333000000000001</v>
      </c>
      <c r="AB474" s="110">
        <v>172755</v>
      </c>
      <c r="AC474" s="110">
        <v>500000</v>
      </c>
      <c r="AD474" s="109"/>
      <c r="AE474" s="110">
        <v>192355</v>
      </c>
      <c r="AF474" s="110">
        <v>500000</v>
      </c>
      <c r="AG474" s="109">
        <v>0.38471000000000005</v>
      </c>
      <c r="AH474" s="110">
        <v>541685</v>
      </c>
      <c r="AI474" s="110">
        <v>500000</v>
      </c>
      <c r="AJ474" s="109">
        <v>1.0833699999999999</v>
      </c>
      <c r="AK474" s="110">
        <v>197955</v>
      </c>
      <c r="AL474" s="110">
        <v>500000</v>
      </c>
      <c r="AM474" s="109">
        <v>0.39591000000000004</v>
      </c>
      <c r="AN474" s="110">
        <v>123560</v>
      </c>
      <c r="AO474" s="110">
        <v>550000</v>
      </c>
      <c r="AP474" s="109">
        <v>0.22465454545454547</v>
      </c>
      <c r="AQ474" s="110">
        <v>21390</v>
      </c>
      <c r="AR474" s="110">
        <v>294642</v>
      </c>
      <c r="AS474" s="109">
        <v>7.2596574826399501E-2</v>
      </c>
      <c r="AT474" s="110"/>
      <c r="AU474" s="110"/>
      <c r="AV474" s="109" t="e">
        <v>#DIV/0!</v>
      </c>
      <c r="AW474" s="111"/>
      <c r="AX474" s="111"/>
      <c r="AY474" s="112" t="e">
        <v>#DIV/0!</v>
      </c>
      <c r="AZ474" s="111"/>
      <c r="BA474" s="111"/>
      <c r="BB474" s="112" t="e">
        <f t="shared" si="156"/>
        <v>#DIV/0!</v>
      </c>
      <c r="BC474" s="92" t="e">
        <f>VLOOKUP(C474,'[1]PM SELL-OUT JUNE 202 SUMMARY'!$D$9:$H$519,4,FALSE)</f>
        <v>#N/A</v>
      </c>
      <c r="BD474" s="92" t="e">
        <f>VLOOKUP(C474,'[1]PM SELL-OUT JUNE 202 SUMMARY'!$D$9:$H$519,5,FALSE)</f>
        <v>#N/A</v>
      </c>
      <c r="BE474" s="93" t="e">
        <f t="shared" si="165"/>
        <v>#N/A</v>
      </c>
      <c r="BF474" s="113">
        <f t="shared" si="167"/>
        <v>0</v>
      </c>
      <c r="BG474" s="114">
        <f t="shared" si="168"/>
        <v>0</v>
      </c>
      <c r="BH474" s="115">
        <f t="shared" si="169"/>
        <v>342905</v>
      </c>
      <c r="BI474" s="110">
        <f t="shared" si="170"/>
        <v>57150.833333333336</v>
      </c>
      <c r="BJ474" s="115"/>
      <c r="BK474" s="110"/>
      <c r="BL474" s="117">
        <f t="shared" si="171"/>
        <v>283094.84954894497</v>
      </c>
      <c r="BM474" s="118"/>
      <c r="BN474" s="119"/>
      <c r="BO474" s="127">
        <v>229950</v>
      </c>
      <c r="BP474" s="182">
        <f t="shared" si="173"/>
        <v>3.7371558123377335E-2</v>
      </c>
      <c r="BQ474" s="159"/>
      <c r="BR474" s="181"/>
      <c r="BS474" s="124" t="e">
        <f t="shared" si="172"/>
        <v>#DIV/0!</v>
      </c>
    </row>
    <row r="475" spans="1:72" s="128" customFormat="1">
      <c r="A475" s="126" t="s">
        <v>118</v>
      </c>
      <c r="B475" s="105" t="s">
        <v>195</v>
      </c>
      <c r="C475" s="106" t="s">
        <v>490</v>
      </c>
      <c r="D475" s="110">
        <v>599985</v>
      </c>
      <c r="E475" s="110">
        <v>500000</v>
      </c>
      <c r="F475" s="109"/>
      <c r="G475" s="110">
        <v>135475</v>
      </c>
      <c r="H475" s="110">
        <v>550000</v>
      </c>
      <c r="I475" s="109"/>
      <c r="J475" s="110">
        <v>293035</v>
      </c>
      <c r="K475" s="110">
        <v>550000</v>
      </c>
      <c r="L475" s="109"/>
      <c r="M475" s="110">
        <v>553365</v>
      </c>
      <c r="N475" s="110">
        <v>550000</v>
      </c>
      <c r="O475" s="109">
        <v>1.0061181818181819</v>
      </c>
      <c r="P475" s="110">
        <v>617765</v>
      </c>
      <c r="Q475" s="110">
        <v>550000</v>
      </c>
      <c r="R475" s="109">
        <v>1.1232090909090908</v>
      </c>
      <c r="S475" s="110">
        <v>617570</v>
      </c>
      <c r="T475" s="110">
        <v>550000</v>
      </c>
      <c r="U475" s="109">
        <v>1.1228545454545455</v>
      </c>
      <c r="V475" s="110">
        <v>533590</v>
      </c>
      <c r="W475" s="110">
        <v>550000</v>
      </c>
      <c r="X475" s="109">
        <v>0.97016363636363656</v>
      </c>
      <c r="Y475" s="110">
        <v>349530</v>
      </c>
      <c r="Z475" s="110">
        <v>550000</v>
      </c>
      <c r="AA475" s="109">
        <v>0.63550909090909091</v>
      </c>
      <c r="AB475" s="110">
        <v>454225</v>
      </c>
      <c r="AC475" s="110">
        <v>550000</v>
      </c>
      <c r="AD475" s="109"/>
      <c r="AE475" s="110">
        <v>413835</v>
      </c>
      <c r="AF475" s="110">
        <v>550000</v>
      </c>
      <c r="AG475" s="109">
        <v>0.75242727272727272</v>
      </c>
      <c r="AH475" s="110">
        <v>504115</v>
      </c>
      <c r="AI475" s="110">
        <v>550000</v>
      </c>
      <c r="AJ475" s="109">
        <v>0.91657272727272732</v>
      </c>
      <c r="AK475" s="110">
        <v>490905</v>
      </c>
      <c r="AL475" s="110">
        <v>550000</v>
      </c>
      <c r="AM475" s="109">
        <v>0.89255454545454571</v>
      </c>
      <c r="AN475" s="110">
        <v>421420</v>
      </c>
      <c r="AO475" s="110">
        <v>550000</v>
      </c>
      <c r="AP475" s="109">
        <v>0.7662181818181818</v>
      </c>
      <c r="AQ475" s="110">
        <v>380920</v>
      </c>
      <c r="AR475" s="110">
        <v>550000</v>
      </c>
      <c r="AS475" s="109">
        <v>0.69258181818181819</v>
      </c>
      <c r="AT475" s="110">
        <v>562200</v>
      </c>
      <c r="AU475" s="110">
        <v>550000</v>
      </c>
      <c r="AV475" s="109">
        <v>1.0221818181818181</v>
      </c>
      <c r="AW475" s="111">
        <v>604975</v>
      </c>
      <c r="AX475" s="111">
        <v>550000</v>
      </c>
      <c r="AY475" s="112">
        <v>1.0999545454545454</v>
      </c>
      <c r="AZ475" s="111">
        <v>705145</v>
      </c>
      <c r="BA475" s="111">
        <v>550000</v>
      </c>
      <c r="BB475" s="112">
        <f t="shared" si="156"/>
        <v>1.2820818181818181</v>
      </c>
      <c r="BC475" s="92">
        <f>VLOOKUP(C475,'[1]PM SELL-OUT JUNE 202 SUMMARY'!$D$9:$H$519,4,FALSE)</f>
        <v>354525</v>
      </c>
      <c r="BD475" s="92">
        <f>VLOOKUP(C475,'[1]PM SELL-OUT JUNE 202 SUMMARY'!$D$9:$H$519,5,FALSE)</f>
        <v>550000</v>
      </c>
      <c r="BE475" s="93">
        <f t="shared" si="165"/>
        <v>0.6445909090909091</v>
      </c>
      <c r="BF475" s="113">
        <f t="shared" si="167"/>
        <v>1872320</v>
      </c>
      <c r="BG475" s="114">
        <f t="shared" si="168"/>
        <v>624106.66666666663</v>
      </c>
      <c r="BH475" s="115">
        <f t="shared" si="169"/>
        <v>3165565</v>
      </c>
      <c r="BI475" s="110">
        <f t="shared" si="170"/>
        <v>527594.16666666663</v>
      </c>
      <c r="BJ475" s="115"/>
      <c r="BK475" s="110"/>
      <c r="BL475" s="117">
        <f t="shared" si="171"/>
        <v>656910.54912294657</v>
      </c>
      <c r="BM475" s="118">
        <v>550000</v>
      </c>
      <c r="BN475" s="119"/>
      <c r="BO475" s="127">
        <v>533590</v>
      </c>
      <c r="BP475" s="182">
        <f t="shared" si="173"/>
        <v>8.6719242005013755E-2</v>
      </c>
      <c r="BQ475" s="159"/>
      <c r="BR475" s="181"/>
      <c r="BS475" s="124" t="e">
        <f t="shared" si="172"/>
        <v>#DIV/0!</v>
      </c>
    </row>
    <row r="476" spans="1:72" s="125" customFormat="1">
      <c r="A476" s="105" t="s">
        <v>118</v>
      </c>
      <c r="B476" s="105" t="s">
        <v>195</v>
      </c>
      <c r="C476" s="106" t="s">
        <v>491</v>
      </c>
      <c r="D476" s="107">
        <v>554205</v>
      </c>
      <c r="E476" s="107">
        <v>500000</v>
      </c>
      <c r="F476" s="108"/>
      <c r="G476" s="107">
        <v>361330</v>
      </c>
      <c r="H476" s="107">
        <v>500000</v>
      </c>
      <c r="I476" s="108"/>
      <c r="J476" s="107">
        <v>284850</v>
      </c>
      <c r="K476" s="107">
        <v>550000</v>
      </c>
      <c r="L476" s="108"/>
      <c r="M476" s="107">
        <v>763530</v>
      </c>
      <c r="N476" s="107">
        <v>550000</v>
      </c>
      <c r="O476" s="109">
        <v>1.3882363636363637</v>
      </c>
      <c r="P476" s="110">
        <v>1101145</v>
      </c>
      <c r="Q476" s="110">
        <v>600000</v>
      </c>
      <c r="R476" s="109">
        <v>1.8352416666666667</v>
      </c>
      <c r="S476" s="110">
        <v>618949</v>
      </c>
      <c r="T476" s="110">
        <v>600000</v>
      </c>
      <c r="U476" s="109">
        <v>1.0315816666666666</v>
      </c>
      <c r="V476" s="110">
        <v>121770</v>
      </c>
      <c r="W476" s="110">
        <v>550000</v>
      </c>
      <c r="X476" s="109">
        <v>0.22140000000000001</v>
      </c>
      <c r="Y476" s="110">
        <v>192775</v>
      </c>
      <c r="Z476" s="110">
        <v>550000</v>
      </c>
      <c r="AA476" s="109">
        <v>0.35050000000000003</v>
      </c>
      <c r="AB476" s="110">
        <v>531520</v>
      </c>
      <c r="AC476" s="110">
        <v>550000</v>
      </c>
      <c r="AD476" s="109"/>
      <c r="AE476" s="110">
        <v>441860</v>
      </c>
      <c r="AF476" s="110">
        <v>550000</v>
      </c>
      <c r="AG476" s="109">
        <v>0.8033818181818182</v>
      </c>
      <c r="AH476" s="110">
        <v>164655</v>
      </c>
      <c r="AI476" s="110">
        <v>550000</v>
      </c>
      <c r="AJ476" s="109">
        <v>0.29937272727272729</v>
      </c>
      <c r="AK476" s="110">
        <v>977460</v>
      </c>
      <c r="AL476" s="110">
        <v>550000</v>
      </c>
      <c r="AM476" s="109">
        <v>1.7771999999999999</v>
      </c>
      <c r="AN476" s="110">
        <v>575015</v>
      </c>
      <c r="AO476" s="110">
        <v>550000</v>
      </c>
      <c r="AP476" s="109">
        <v>1.0454818181818182</v>
      </c>
      <c r="AQ476" s="110">
        <v>683700</v>
      </c>
      <c r="AR476" s="110">
        <v>550000</v>
      </c>
      <c r="AS476" s="109">
        <v>1.243090909090909</v>
      </c>
      <c r="AT476" s="110">
        <v>577515</v>
      </c>
      <c r="AU476" s="110">
        <v>550000</v>
      </c>
      <c r="AV476" s="109">
        <v>1.0500272727272728</v>
      </c>
      <c r="AW476" s="111">
        <v>615095</v>
      </c>
      <c r="AX476" s="111">
        <v>550000</v>
      </c>
      <c r="AY476" s="112">
        <v>1.1183545454545454</v>
      </c>
      <c r="AZ476" s="111">
        <v>497175</v>
      </c>
      <c r="BA476" s="111">
        <v>550000</v>
      </c>
      <c r="BB476" s="112">
        <f t="shared" si="156"/>
        <v>0.90395454545454546</v>
      </c>
      <c r="BC476" s="92">
        <f>VLOOKUP(C476,'[1]PM SELL-OUT JUNE 202 SUMMARY'!$D$9:$H$519,4,FALSE)</f>
        <v>647975</v>
      </c>
      <c r="BD476" s="92">
        <f>VLOOKUP(C476,'[1]PM SELL-OUT JUNE 202 SUMMARY'!$D$9:$H$519,5,FALSE)</f>
        <v>550000</v>
      </c>
      <c r="BE476" s="93">
        <f t="shared" si="165"/>
        <v>1.1781363636363635</v>
      </c>
      <c r="BF476" s="113">
        <f t="shared" si="167"/>
        <v>1689785</v>
      </c>
      <c r="BG476" s="114">
        <f t="shared" si="168"/>
        <v>563261.66666666663</v>
      </c>
      <c r="BH476" s="115">
        <f t="shared" si="169"/>
        <v>3925960</v>
      </c>
      <c r="BI476" s="110">
        <f t="shared" si="170"/>
        <v>654326.66666666663</v>
      </c>
      <c r="BJ476" s="116"/>
      <c r="BK476" s="107"/>
      <c r="BL476" s="117">
        <f t="shared" si="171"/>
        <v>149912.84987856069</v>
      </c>
      <c r="BM476" s="118">
        <v>550000</v>
      </c>
      <c r="BN476" s="119"/>
      <c r="BO476" s="120">
        <v>121770</v>
      </c>
      <c r="BP476" s="182">
        <f t="shared" si="173"/>
        <v>1.9790104947526237E-2</v>
      </c>
      <c r="BQ476" s="159"/>
      <c r="BR476" s="181"/>
      <c r="BS476" s="124" t="e">
        <f t="shared" si="172"/>
        <v>#DIV/0!</v>
      </c>
    </row>
    <row r="477" spans="1:72" s="128" customFormat="1">
      <c r="A477" s="126" t="s">
        <v>118</v>
      </c>
      <c r="B477" s="105" t="s">
        <v>195</v>
      </c>
      <c r="C477" s="106" t="s">
        <v>492</v>
      </c>
      <c r="D477" s="110">
        <v>235655</v>
      </c>
      <c r="E477" s="110">
        <v>750000</v>
      </c>
      <c r="F477" s="109"/>
      <c r="G477" s="110">
        <v>393230</v>
      </c>
      <c r="H477" s="110">
        <v>600000</v>
      </c>
      <c r="I477" s="109"/>
      <c r="J477" s="110">
        <v>603015</v>
      </c>
      <c r="K477" s="110">
        <v>550000</v>
      </c>
      <c r="L477" s="109"/>
      <c r="M477" s="110">
        <v>727655</v>
      </c>
      <c r="N477" s="110">
        <v>550000</v>
      </c>
      <c r="O477" s="109">
        <v>1.3230090909090908</v>
      </c>
      <c r="P477" s="110">
        <v>1639660</v>
      </c>
      <c r="Q477" s="110">
        <v>550000</v>
      </c>
      <c r="R477" s="109">
        <v>2.9811999999999999</v>
      </c>
      <c r="S477" s="110">
        <v>992010</v>
      </c>
      <c r="T477" s="110">
        <v>650000</v>
      </c>
      <c r="U477" s="109">
        <v>1.5261692307692307</v>
      </c>
      <c r="V477" s="110">
        <v>688480</v>
      </c>
      <c r="W477" s="110">
        <v>600000</v>
      </c>
      <c r="X477" s="109">
        <v>1.1474666666666666</v>
      </c>
      <c r="Y477" s="110">
        <v>1110095</v>
      </c>
      <c r="Z477" s="110">
        <v>600000</v>
      </c>
      <c r="AA477" s="109">
        <v>1.8501583333333333</v>
      </c>
      <c r="AB477" s="110">
        <v>1339750</v>
      </c>
      <c r="AC477" s="110">
        <v>700000</v>
      </c>
      <c r="AD477" s="109"/>
      <c r="AE477" s="110">
        <v>1146810</v>
      </c>
      <c r="AF477" s="110">
        <v>850000</v>
      </c>
      <c r="AG477" s="109">
        <v>1.3491882352941176</v>
      </c>
      <c r="AH477" s="110">
        <v>866770</v>
      </c>
      <c r="AI477" s="110">
        <v>900000</v>
      </c>
      <c r="AJ477" s="109">
        <v>0.96307777777777781</v>
      </c>
      <c r="AK477" s="110">
        <v>509085</v>
      </c>
      <c r="AL477" s="110">
        <v>1100000</v>
      </c>
      <c r="AM477" s="109">
        <v>0.46280454545454558</v>
      </c>
      <c r="AN477" s="110">
        <v>665455</v>
      </c>
      <c r="AO477" s="110">
        <v>900000</v>
      </c>
      <c r="AP477" s="109">
        <v>0.73939444444444447</v>
      </c>
      <c r="AQ477" s="110">
        <v>323240</v>
      </c>
      <c r="AR477" s="110">
        <v>900000</v>
      </c>
      <c r="AS477" s="109">
        <v>0.35915555555555556</v>
      </c>
      <c r="AT477" s="110">
        <v>385325</v>
      </c>
      <c r="AU477" s="110">
        <v>900000</v>
      </c>
      <c r="AV477" s="109">
        <v>0.4281388888888889</v>
      </c>
      <c r="AW477" s="111">
        <v>1834700</v>
      </c>
      <c r="AX477" s="111">
        <v>900000</v>
      </c>
      <c r="AY477" s="112">
        <v>2.0385555555555555</v>
      </c>
      <c r="AZ477" s="111">
        <v>1435435</v>
      </c>
      <c r="BA477" s="111">
        <v>1000000</v>
      </c>
      <c r="BB477" s="112">
        <f t="shared" si="156"/>
        <v>1.435435</v>
      </c>
      <c r="BC477" s="92">
        <f>VLOOKUP(C477,'[1]PM SELL-OUT JUNE 202 SUMMARY'!$D$9:$H$519,4,FALSE)</f>
        <v>1573010</v>
      </c>
      <c r="BD477" s="92">
        <f>VLOOKUP(C477,'[1]PM SELL-OUT JUNE 202 SUMMARY'!$D$9:$H$519,5,FALSE)</f>
        <v>1000000</v>
      </c>
      <c r="BE477" s="93">
        <f t="shared" si="165"/>
        <v>1.57301</v>
      </c>
      <c r="BF477" s="113">
        <f t="shared" si="167"/>
        <v>3655460</v>
      </c>
      <c r="BG477" s="114">
        <f t="shared" si="168"/>
        <v>1218486.6666666667</v>
      </c>
      <c r="BH477" s="115">
        <f t="shared" si="169"/>
        <v>5153240</v>
      </c>
      <c r="BI477" s="110">
        <f t="shared" si="170"/>
        <v>858873.33333333337</v>
      </c>
      <c r="BJ477" s="115"/>
      <c r="BK477" s="110"/>
      <c r="BL477" s="117">
        <f t="shared" si="171"/>
        <v>847597.92136315571</v>
      </c>
      <c r="BM477" s="118">
        <v>1100000</v>
      </c>
      <c r="BN477" s="119"/>
      <c r="BO477" s="127">
        <v>688480</v>
      </c>
      <c r="BP477" s="182">
        <f t="shared" si="173"/>
        <v>0.11189202146894033</v>
      </c>
      <c r="BQ477" s="159"/>
      <c r="BR477" s="181"/>
      <c r="BS477" s="124" t="e">
        <f t="shared" si="172"/>
        <v>#DIV/0!</v>
      </c>
    </row>
    <row r="478" spans="1:72" s="125" customFormat="1">
      <c r="A478" s="105" t="s">
        <v>118</v>
      </c>
      <c r="B478" s="105" t="s">
        <v>195</v>
      </c>
      <c r="C478" s="106" t="s">
        <v>493</v>
      </c>
      <c r="D478" s="189"/>
      <c r="E478" s="189"/>
      <c r="F478" s="108"/>
      <c r="G478" s="107">
        <v>196990</v>
      </c>
      <c r="H478" s="107">
        <v>400000</v>
      </c>
      <c r="I478" s="108"/>
      <c r="J478" s="107">
        <v>151618</v>
      </c>
      <c r="K478" s="107">
        <v>500000</v>
      </c>
      <c r="L478" s="108"/>
      <c r="M478" s="107">
        <v>201194</v>
      </c>
      <c r="N478" s="107">
        <v>500000</v>
      </c>
      <c r="O478" s="109">
        <v>0.40238800000000002</v>
      </c>
      <c r="P478" s="110">
        <v>419510</v>
      </c>
      <c r="Q478" s="110">
        <v>500000</v>
      </c>
      <c r="R478" s="109">
        <v>0.8390200000000001</v>
      </c>
      <c r="S478" s="110">
        <v>226650</v>
      </c>
      <c r="T478" s="110">
        <v>500000</v>
      </c>
      <c r="U478" s="109">
        <v>0.45330000000000004</v>
      </c>
      <c r="V478" s="110">
        <v>127975</v>
      </c>
      <c r="W478" s="110">
        <v>500000</v>
      </c>
      <c r="X478" s="109">
        <v>0.25595000000000001</v>
      </c>
      <c r="Y478" s="110">
        <v>500605</v>
      </c>
      <c r="Z478" s="110">
        <v>500000</v>
      </c>
      <c r="AA478" s="109">
        <v>1.0012099999999999</v>
      </c>
      <c r="AB478" s="110">
        <v>180865</v>
      </c>
      <c r="AC478" s="110">
        <v>500000</v>
      </c>
      <c r="AD478" s="109"/>
      <c r="AE478" s="110">
        <v>197955</v>
      </c>
      <c r="AF478" s="110">
        <v>500000</v>
      </c>
      <c r="AG478" s="109">
        <v>0.39591000000000004</v>
      </c>
      <c r="AH478" s="110">
        <v>143465</v>
      </c>
      <c r="AI478" s="110">
        <v>500000</v>
      </c>
      <c r="AJ478" s="109">
        <v>0.28693000000000002</v>
      </c>
      <c r="AK478" s="110">
        <v>541175</v>
      </c>
      <c r="AL478" s="110">
        <v>500000</v>
      </c>
      <c r="AM478" s="109">
        <v>1.0823499999999999</v>
      </c>
      <c r="AN478" s="110">
        <v>240950</v>
      </c>
      <c r="AO478" s="110">
        <v>550000</v>
      </c>
      <c r="AP478" s="109">
        <v>0.43809090909090909</v>
      </c>
      <c r="AQ478" s="110">
        <v>163070</v>
      </c>
      <c r="AR478" s="110">
        <v>550000</v>
      </c>
      <c r="AS478" s="109">
        <v>0.29649090909090908</v>
      </c>
      <c r="AT478" s="110">
        <v>262535</v>
      </c>
      <c r="AU478" s="110">
        <v>550000</v>
      </c>
      <c r="AV478" s="109">
        <v>0.47733636363636361</v>
      </c>
      <c r="AW478" s="111">
        <v>548400</v>
      </c>
      <c r="AX478" s="111">
        <v>550000</v>
      </c>
      <c r="AY478" s="112">
        <v>0.99709090909090914</v>
      </c>
      <c r="AZ478" s="111">
        <v>235325</v>
      </c>
      <c r="BA478" s="111">
        <v>550000</v>
      </c>
      <c r="BB478" s="112">
        <f t="shared" si="156"/>
        <v>0.42786363636363639</v>
      </c>
      <c r="BC478" s="92">
        <f>VLOOKUP(C478,'[1]PM SELL-OUT JUNE 202 SUMMARY'!$D$9:$H$519,4,FALSE)</f>
        <v>334315</v>
      </c>
      <c r="BD478" s="92">
        <f>VLOOKUP(C478,'[1]PM SELL-OUT JUNE 202 SUMMARY'!$D$9:$H$519,5,FALSE)</f>
        <v>550000</v>
      </c>
      <c r="BE478" s="93">
        <f t="shared" si="165"/>
        <v>0.60784545454545458</v>
      </c>
      <c r="BF478" s="113">
        <f t="shared" si="167"/>
        <v>1046260</v>
      </c>
      <c r="BG478" s="114">
        <f t="shared" si="168"/>
        <v>348753.33333333331</v>
      </c>
      <c r="BH478" s="115">
        <f t="shared" si="169"/>
        <v>1991455</v>
      </c>
      <c r="BI478" s="110">
        <f t="shared" si="170"/>
        <v>331909.16666666669</v>
      </c>
      <c r="BJ478" s="116"/>
      <c r="BK478" s="107"/>
      <c r="BL478" s="117">
        <f t="shared" si="171"/>
        <v>157551.91724734174</v>
      </c>
      <c r="BM478" s="118">
        <v>550000</v>
      </c>
      <c r="BN478" s="119"/>
      <c r="BO478" s="120">
        <v>127975</v>
      </c>
      <c r="BP478" s="182">
        <f t="shared" si="173"/>
        <v>2.0798543817522133E-2</v>
      </c>
      <c r="BQ478" s="159"/>
      <c r="BR478" s="181"/>
      <c r="BS478" s="124" t="e">
        <f t="shared" si="172"/>
        <v>#DIV/0!</v>
      </c>
    </row>
    <row r="479" spans="1:72" s="128" customFormat="1">
      <c r="A479" s="126" t="s">
        <v>118</v>
      </c>
      <c r="B479" s="105" t="s">
        <v>195</v>
      </c>
      <c r="C479" s="106" t="s">
        <v>494</v>
      </c>
      <c r="D479" s="110">
        <v>57185</v>
      </c>
      <c r="E479" s="110">
        <v>500000</v>
      </c>
      <c r="F479" s="109"/>
      <c r="G479" s="110">
        <v>99570</v>
      </c>
      <c r="H479" s="110">
        <v>500000</v>
      </c>
      <c r="I479" s="109"/>
      <c r="J479" s="110">
        <v>137270</v>
      </c>
      <c r="K479" s="110">
        <v>500000</v>
      </c>
      <c r="L479" s="109"/>
      <c r="M479" s="110">
        <v>500910</v>
      </c>
      <c r="N479" s="110">
        <v>500000</v>
      </c>
      <c r="O479" s="109">
        <v>1.0018199999999999</v>
      </c>
      <c r="P479" s="110">
        <v>673760</v>
      </c>
      <c r="Q479" s="110">
        <v>500000</v>
      </c>
      <c r="R479" s="109">
        <v>1.3475200000000001</v>
      </c>
      <c r="S479" s="110">
        <v>619515</v>
      </c>
      <c r="T479" s="110">
        <v>500000</v>
      </c>
      <c r="U479" s="109">
        <v>1.2390300000000001</v>
      </c>
      <c r="V479" s="110">
        <v>162870</v>
      </c>
      <c r="W479" s="110">
        <v>500000</v>
      </c>
      <c r="X479" s="109">
        <v>0.32574000000000003</v>
      </c>
      <c r="Y479" s="110">
        <v>207560</v>
      </c>
      <c r="Z479" s="110">
        <v>500000</v>
      </c>
      <c r="AA479" s="109">
        <v>0.41512000000000004</v>
      </c>
      <c r="AB479" s="110">
        <v>152455</v>
      </c>
      <c r="AC479" s="110">
        <v>500000</v>
      </c>
      <c r="AD479" s="109"/>
      <c r="AE479" s="110">
        <v>306630</v>
      </c>
      <c r="AF479" s="110">
        <v>500000</v>
      </c>
      <c r="AG479" s="109">
        <v>0.61326000000000003</v>
      </c>
      <c r="AH479" s="110">
        <v>212645</v>
      </c>
      <c r="AI479" s="110">
        <v>183333</v>
      </c>
      <c r="AJ479" s="109">
        <v>1.1598839270616856</v>
      </c>
      <c r="AK479" s="110">
        <v>441735</v>
      </c>
      <c r="AL479" s="110">
        <v>500000</v>
      </c>
      <c r="AM479" s="109">
        <v>0.88347000000000009</v>
      </c>
      <c r="AN479" s="110">
        <v>305850</v>
      </c>
      <c r="AO479" s="110">
        <v>550000</v>
      </c>
      <c r="AP479" s="109">
        <v>0.55609090909090908</v>
      </c>
      <c r="AQ479" s="110">
        <v>268745</v>
      </c>
      <c r="AR479" s="110">
        <v>550000</v>
      </c>
      <c r="AS479" s="109">
        <v>0.48862727272727274</v>
      </c>
      <c r="AT479" s="110">
        <v>79180</v>
      </c>
      <c r="AU479" s="110">
        <v>550000</v>
      </c>
      <c r="AV479" s="109">
        <v>0.14396363636363638</v>
      </c>
      <c r="AW479" s="111">
        <v>150660</v>
      </c>
      <c r="AX479" s="111">
        <v>550000</v>
      </c>
      <c r="AY479" s="112">
        <v>0.27392727272727274</v>
      </c>
      <c r="AZ479" s="111"/>
      <c r="BA479" s="111"/>
      <c r="BB479" s="112"/>
      <c r="BC479" s="92">
        <f>VLOOKUP(C479,'[1]PM SELL-OUT JUNE 202 SUMMARY'!$D$9:$H$519,4,FALSE)</f>
        <v>92980</v>
      </c>
      <c r="BD479" s="92">
        <f>VLOOKUP(C479,'[1]PM SELL-OUT JUNE 202 SUMMARY'!$D$9:$H$519,5,FALSE)</f>
        <v>256666</v>
      </c>
      <c r="BE479" s="93">
        <f t="shared" si="165"/>
        <v>0.36226068119657456</v>
      </c>
      <c r="BF479" s="113">
        <f t="shared" si="167"/>
        <v>229840</v>
      </c>
      <c r="BG479" s="114">
        <f t="shared" si="168"/>
        <v>76613.333333333328</v>
      </c>
      <c r="BH479" s="115">
        <f t="shared" si="169"/>
        <v>1246170</v>
      </c>
      <c r="BI479" s="110">
        <f t="shared" si="170"/>
        <v>207695</v>
      </c>
      <c r="BJ479" s="148"/>
      <c r="BK479" s="149"/>
      <c r="BL479" s="117">
        <f t="shared" si="171"/>
        <v>200511.66838893964</v>
      </c>
      <c r="BM479" s="118">
        <v>550000</v>
      </c>
      <c r="BN479" s="119"/>
      <c r="BO479" s="127">
        <v>162870</v>
      </c>
      <c r="BP479" s="182">
        <f t="shared" si="173"/>
        <v>2.6469691983276655E-2</v>
      </c>
      <c r="BQ479" s="159"/>
      <c r="BR479" s="181"/>
      <c r="BS479" s="124" t="e">
        <f t="shared" si="172"/>
        <v>#DIV/0!</v>
      </c>
    </row>
    <row r="480" spans="1:72" s="128" customFormat="1">
      <c r="A480" s="126"/>
      <c r="B480" s="105"/>
      <c r="C480" s="106"/>
      <c r="D480" s="110"/>
      <c r="E480" s="110"/>
      <c r="F480" s="109"/>
      <c r="G480" s="110"/>
      <c r="H480" s="110"/>
      <c r="I480" s="109"/>
      <c r="J480" s="107">
        <v>5627195</v>
      </c>
      <c r="K480" s="110"/>
      <c r="L480" s="109"/>
      <c r="M480" s="151">
        <v>10908184</v>
      </c>
      <c r="N480" s="151">
        <v>8200000</v>
      </c>
      <c r="O480" s="109"/>
      <c r="P480" s="107">
        <v>12528469</v>
      </c>
      <c r="Q480" s="107">
        <v>8800000</v>
      </c>
      <c r="R480" s="108">
        <v>1.4236896590909092</v>
      </c>
      <c r="S480" s="107">
        <v>9032969</v>
      </c>
      <c r="T480" s="107">
        <v>8800000</v>
      </c>
      <c r="U480" s="109">
        <v>1.0264737500000001</v>
      </c>
      <c r="V480" s="107">
        <v>6153075</v>
      </c>
      <c r="W480" s="107">
        <v>8200000</v>
      </c>
      <c r="X480" s="108">
        <v>0.75037500000000001</v>
      </c>
      <c r="Y480" s="107">
        <v>7389940</v>
      </c>
      <c r="Z480" s="107">
        <v>8350000</v>
      </c>
      <c r="AA480" s="109">
        <v>0.88502275449101797</v>
      </c>
      <c r="AB480" s="107">
        <v>5213040</v>
      </c>
      <c r="AC480" s="107">
        <v>7633332</v>
      </c>
      <c r="AD480" s="109"/>
      <c r="AE480" s="107">
        <v>7248350</v>
      </c>
      <c r="AF480" s="107">
        <v>7327419</v>
      </c>
      <c r="AG480" s="109">
        <v>0.98920916082456867</v>
      </c>
      <c r="AH480" s="107">
        <v>6700900</v>
      </c>
      <c r="AI480" s="107">
        <v>7133333</v>
      </c>
      <c r="AJ480" s="109">
        <v>0.93937854856909131</v>
      </c>
      <c r="AK480" s="107">
        <v>7209660</v>
      </c>
      <c r="AL480" s="107">
        <v>8050000</v>
      </c>
      <c r="AM480" s="109">
        <v>0.89560993788819876</v>
      </c>
      <c r="AN480" s="107">
        <v>6130845</v>
      </c>
      <c r="AO480" s="107">
        <v>7950000</v>
      </c>
      <c r="AP480" s="108">
        <v>0.77117547169811318</v>
      </c>
      <c r="AQ480" s="107">
        <v>5995740</v>
      </c>
      <c r="AR480" s="107">
        <v>8030356</v>
      </c>
      <c r="AS480" s="180">
        <v>0.74663439578519308</v>
      </c>
      <c r="AT480" s="110"/>
      <c r="AU480" s="110"/>
      <c r="AV480" s="109" t="e">
        <v>#DIV/0!</v>
      </c>
      <c r="AW480" s="152">
        <v>9002005</v>
      </c>
      <c r="AX480" s="152">
        <v>8611666</v>
      </c>
      <c r="AY480" s="112">
        <v>1.0453267695240387</v>
      </c>
      <c r="AZ480" s="152">
        <v>9646240</v>
      </c>
      <c r="BA480" s="152">
        <v>8450000</v>
      </c>
      <c r="BB480" s="153">
        <f t="shared" si="156"/>
        <v>1.1415668639053254</v>
      </c>
      <c r="BC480" s="92" t="e">
        <f>VLOOKUP(C480,'[1]PM SELL-OUT JUNE 202 SUMMARY'!$D$9:$H$519,4,FALSE)</f>
        <v>#N/A</v>
      </c>
      <c r="BD480" s="92" t="e">
        <f>VLOOKUP(C480,'[1]PM SELL-OUT JUNE 202 SUMMARY'!$D$9:$H$519,5,FALSE)</f>
        <v>#N/A</v>
      </c>
      <c r="BE480" s="93" t="e">
        <f t="shared" si="165"/>
        <v>#N/A</v>
      </c>
      <c r="BF480" s="107">
        <f>SUM(BF468:BF479)</f>
        <v>25320680</v>
      </c>
      <c r="BG480" s="107">
        <f>SUM(BG468:BG479)</f>
        <v>8440226.6666666679</v>
      </c>
      <c r="BH480" s="107">
        <f>SUM(BH467:BH479)</f>
        <v>45264750</v>
      </c>
      <c r="BI480" s="107">
        <f>SUM(BI467:BI479)</f>
        <v>7544125</v>
      </c>
      <c r="BJ480" s="169">
        <f>SUM('[2]2025 TARGET W GROUP'!$J$69:$J$70)</f>
        <v>5717088.0999999996</v>
      </c>
      <c r="BK480" s="155">
        <f>BJ480*132.5%</f>
        <v>7575141.732499999</v>
      </c>
      <c r="BL480" s="107">
        <f>SUM(BL467:BL479)</f>
        <v>7575141.7324999981</v>
      </c>
      <c r="BM480" s="118"/>
      <c r="BN480" s="119">
        <f>SUM(BM467:BM479)</f>
        <v>8050000</v>
      </c>
      <c r="BO480" s="193">
        <f>SUM(BO467:BO479)</f>
        <v>6153075</v>
      </c>
      <c r="BP480" s="108">
        <f>SUM(BP467:BP479)</f>
        <v>0.99999999999999989</v>
      </c>
      <c r="BQ480" s="193"/>
      <c r="BR480" s="193"/>
      <c r="BS480" s="124" t="e">
        <f t="shared" si="172"/>
        <v>#DIV/0!</v>
      </c>
      <c r="BT480" s="128">
        <v>11</v>
      </c>
    </row>
    <row r="481" spans="1:72" s="128" customFormat="1">
      <c r="A481" s="126"/>
      <c r="B481" s="105"/>
      <c r="C481" s="106"/>
      <c r="D481" s="110"/>
      <c r="E481" s="110"/>
      <c r="F481" s="109"/>
      <c r="G481" s="110"/>
      <c r="H481" s="110"/>
      <c r="I481" s="109"/>
      <c r="J481" s="110"/>
      <c r="K481" s="110"/>
      <c r="L481" s="109"/>
      <c r="M481" s="110"/>
      <c r="N481" s="110"/>
      <c r="O481" s="109"/>
      <c r="P481" s="110"/>
      <c r="Q481" s="110"/>
      <c r="R481" s="109"/>
      <c r="S481" s="110"/>
      <c r="T481" s="110"/>
      <c r="U481" s="109"/>
      <c r="V481" s="110"/>
      <c r="W481" s="110"/>
      <c r="X481" s="109"/>
      <c r="Y481" s="110"/>
      <c r="Z481" s="110"/>
      <c r="AA481" s="109"/>
      <c r="AB481" s="110"/>
      <c r="AC481" s="110"/>
      <c r="AD481" s="109"/>
      <c r="AE481" s="110"/>
      <c r="AF481" s="110"/>
      <c r="AG481" s="109"/>
      <c r="AH481" s="110"/>
      <c r="AI481" s="110"/>
      <c r="AJ481" s="109"/>
      <c r="AK481" s="110"/>
      <c r="AL481" s="110"/>
      <c r="AM481" s="109"/>
      <c r="AN481" s="110"/>
      <c r="AO481" s="110"/>
      <c r="AP481" s="109"/>
      <c r="AQ481" s="110"/>
      <c r="AR481" s="110"/>
      <c r="AS481" s="109"/>
      <c r="AT481" s="110"/>
      <c r="AU481" s="110"/>
      <c r="AV481" s="109" t="e">
        <v>#DIV/0!</v>
      </c>
      <c r="AW481" s="111"/>
      <c r="AX481" s="111"/>
      <c r="AY481" s="112" t="e">
        <v>#DIV/0!</v>
      </c>
      <c r="AZ481" s="111"/>
      <c r="BA481" s="111"/>
      <c r="BB481" s="112"/>
      <c r="BC481" s="92" t="e">
        <f>VLOOKUP(C481,'[1]PM SELL-OUT JUNE 202 SUMMARY'!$D$9:$H$519,4,FALSE)</f>
        <v>#N/A</v>
      </c>
      <c r="BD481" s="92" t="e">
        <f>VLOOKUP(C481,'[1]PM SELL-OUT JUNE 202 SUMMARY'!$D$9:$H$519,5,FALSE)</f>
        <v>#N/A</v>
      </c>
      <c r="BE481" s="93" t="e">
        <f t="shared" si="165"/>
        <v>#N/A</v>
      </c>
      <c r="BF481" s="113"/>
      <c r="BG481" s="114"/>
      <c r="BH481" s="115"/>
      <c r="BI481" s="107"/>
      <c r="BJ481" s="115"/>
      <c r="BK481" s="110"/>
      <c r="BL481" s="117"/>
      <c r="BM481" s="118"/>
      <c r="BN481" s="119"/>
      <c r="BO481" s="127"/>
      <c r="BP481" s="121"/>
      <c r="BQ481" s="159"/>
      <c r="BR481" s="181"/>
      <c r="BS481" s="124"/>
    </row>
    <row r="482" spans="1:72" s="128" customFormat="1">
      <c r="A482" s="126"/>
      <c r="B482" s="105"/>
      <c r="C482" s="106"/>
      <c r="D482" s="110"/>
      <c r="E482" s="110"/>
      <c r="F482" s="109"/>
      <c r="G482" s="110"/>
      <c r="H482" s="110"/>
      <c r="I482" s="109"/>
      <c r="J482" s="110"/>
      <c r="K482" s="110"/>
      <c r="L482" s="109"/>
      <c r="M482" s="110"/>
      <c r="N482" s="110"/>
      <c r="O482" s="109"/>
      <c r="P482" s="110"/>
      <c r="Q482" s="110"/>
      <c r="R482" s="109"/>
      <c r="S482" s="110"/>
      <c r="T482" s="110"/>
      <c r="U482" s="109"/>
      <c r="V482" s="110"/>
      <c r="W482" s="110"/>
      <c r="X482" s="109"/>
      <c r="Y482" s="110"/>
      <c r="Z482" s="110"/>
      <c r="AA482" s="109"/>
      <c r="AB482" s="110"/>
      <c r="AC482" s="110"/>
      <c r="AD482" s="109"/>
      <c r="AE482" s="110"/>
      <c r="AF482" s="110"/>
      <c r="AG482" s="109"/>
      <c r="AH482" s="110"/>
      <c r="AI482" s="110"/>
      <c r="AJ482" s="109"/>
      <c r="AK482" s="110"/>
      <c r="AL482" s="110"/>
      <c r="AM482" s="109"/>
      <c r="AN482" s="110"/>
      <c r="AO482" s="110"/>
      <c r="AP482" s="109"/>
      <c r="AQ482" s="110"/>
      <c r="AR482" s="110"/>
      <c r="AS482" s="109"/>
      <c r="AT482" s="110"/>
      <c r="AU482" s="110"/>
      <c r="AV482" s="109" t="e">
        <v>#DIV/0!</v>
      </c>
      <c r="AW482" s="111"/>
      <c r="AX482" s="111"/>
      <c r="AY482" s="112" t="e">
        <v>#DIV/0!</v>
      </c>
      <c r="AZ482" s="111"/>
      <c r="BA482" s="111"/>
      <c r="BB482" s="112"/>
      <c r="BC482" s="92" t="e">
        <f>VLOOKUP(C482,'[1]PM SELL-OUT JUNE 202 SUMMARY'!$D$9:$H$519,4,FALSE)</f>
        <v>#N/A</v>
      </c>
      <c r="BD482" s="92" t="e">
        <f>VLOOKUP(C482,'[1]PM SELL-OUT JUNE 202 SUMMARY'!$D$9:$H$519,5,FALSE)</f>
        <v>#N/A</v>
      </c>
      <c r="BE482" s="93" t="e">
        <f t="shared" si="165"/>
        <v>#N/A</v>
      </c>
      <c r="BF482" s="113"/>
      <c r="BG482" s="114"/>
      <c r="BH482" s="115"/>
      <c r="BI482" s="107"/>
      <c r="BJ482" s="115"/>
      <c r="BK482" s="110"/>
      <c r="BL482" s="117"/>
      <c r="BM482" s="118"/>
      <c r="BN482" s="119"/>
      <c r="BO482" s="127"/>
      <c r="BP482" s="121"/>
      <c r="BQ482" s="159"/>
      <c r="BR482" s="181"/>
      <c r="BS482" s="124"/>
    </row>
    <row r="483" spans="1:72" s="125" customFormat="1">
      <c r="A483" s="105" t="s">
        <v>200</v>
      </c>
      <c r="B483" s="105" t="s">
        <v>334</v>
      </c>
      <c r="C483" s="106" t="s">
        <v>495</v>
      </c>
      <c r="D483" s="107"/>
      <c r="E483" s="107">
        <v>500000</v>
      </c>
      <c r="F483" s="108"/>
      <c r="G483" s="107">
        <v>0</v>
      </c>
      <c r="H483" s="107">
        <v>220689</v>
      </c>
      <c r="I483" s="108">
        <v>0</v>
      </c>
      <c r="J483" s="107">
        <v>275040</v>
      </c>
      <c r="K483" s="107">
        <v>500000</v>
      </c>
      <c r="L483" s="108">
        <v>0.55008000000000001</v>
      </c>
      <c r="M483" s="107">
        <v>449910</v>
      </c>
      <c r="N483" s="107">
        <v>500000</v>
      </c>
      <c r="O483" s="109">
        <v>0.89981999999999995</v>
      </c>
      <c r="P483" s="110">
        <v>363895</v>
      </c>
      <c r="Q483" s="110">
        <v>500000</v>
      </c>
      <c r="R483" s="109">
        <v>0.72779000000000005</v>
      </c>
      <c r="S483" s="110">
        <v>111680</v>
      </c>
      <c r="T483" s="110">
        <v>500000</v>
      </c>
      <c r="U483" s="109">
        <v>0.22336000000000003</v>
      </c>
      <c r="V483" s="110">
        <v>707560</v>
      </c>
      <c r="W483" s="110">
        <v>500000</v>
      </c>
      <c r="X483" s="109">
        <v>1.4151199999999999</v>
      </c>
      <c r="Y483" s="110">
        <v>793100</v>
      </c>
      <c r="Z483" s="110">
        <v>500000</v>
      </c>
      <c r="AA483" s="109">
        <v>1.5862000000000001</v>
      </c>
      <c r="AB483" s="110">
        <v>1456465</v>
      </c>
      <c r="AC483" s="110">
        <v>500000</v>
      </c>
      <c r="AD483" s="109"/>
      <c r="AE483" s="110">
        <v>464420</v>
      </c>
      <c r="AF483" s="110">
        <v>600000</v>
      </c>
      <c r="AG483" s="109">
        <v>0.77403333333333335</v>
      </c>
      <c r="AH483" s="110">
        <v>170995</v>
      </c>
      <c r="AI483" s="110">
        <v>600000</v>
      </c>
      <c r="AJ483" s="109">
        <v>0.28499166666666664</v>
      </c>
      <c r="AK483" s="110">
        <v>361065</v>
      </c>
      <c r="AL483" s="110">
        <v>600000</v>
      </c>
      <c r="AM483" s="109">
        <v>0.60177500000000006</v>
      </c>
      <c r="AN483" s="110">
        <v>518525</v>
      </c>
      <c r="AO483" s="110">
        <v>600000</v>
      </c>
      <c r="AP483" s="109">
        <v>0.86420833333333336</v>
      </c>
      <c r="AQ483" s="110">
        <v>374430</v>
      </c>
      <c r="AR483" s="110">
        <v>600000</v>
      </c>
      <c r="AS483" s="109">
        <v>0.62404999999999999</v>
      </c>
      <c r="AT483" s="110">
        <v>169045</v>
      </c>
      <c r="AU483" s="110">
        <v>600000</v>
      </c>
      <c r="AV483" s="109">
        <v>0.28174166666666667</v>
      </c>
      <c r="AW483" s="111">
        <v>173925</v>
      </c>
      <c r="AX483" s="111">
        <v>600000</v>
      </c>
      <c r="AY483" s="112">
        <v>0.28987499999999999</v>
      </c>
      <c r="AZ483" s="111">
        <v>675930</v>
      </c>
      <c r="BA483" s="111">
        <v>600000</v>
      </c>
      <c r="BB483" s="112">
        <f t="shared" si="156"/>
        <v>1.1265499999999999</v>
      </c>
      <c r="BC483" s="92">
        <f>VLOOKUP(C483,'[1]PM SELL-OUT JUNE 202 SUMMARY'!$D$9:$H$519,4,FALSE)</f>
        <v>376705</v>
      </c>
      <c r="BD483" s="92">
        <f>VLOOKUP(C483,'[1]PM SELL-OUT JUNE 202 SUMMARY'!$D$9:$H$519,5,FALSE)</f>
        <v>550000</v>
      </c>
      <c r="BE483" s="93">
        <f t="shared" si="165"/>
        <v>0.68491818181818187</v>
      </c>
      <c r="BF483" s="113">
        <f t="shared" ref="BF483:BF484" si="174">AW483+AT483+AZ483</f>
        <v>1018900</v>
      </c>
      <c r="BG483" s="114">
        <f t="shared" ref="BG483:BG484" si="175">BF483/3</f>
        <v>339633.33333333331</v>
      </c>
      <c r="BH483" s="115">
        <f t="shared" ref="BH483:BH484" si="176">SUM(AQ483+AT483+AW483+AZ483+AK483+AN483)</f>
        <v>2272920</v>
      </c>
      <c r="BI483" s="110">
        <f t="shared" ref="BI483:BI484" si="177">BH483/6</f>
        <v>378820</v>
      </c>
      <c r="BJ483" s="169">
        <v>164801.09999999998</v>
      </c>
      <c r="BK483" s="155">
        <f>BJ483*128%</f>
        <v>210945.40799999997</v>
      </c>
      <c r="BL483" s="117">
        <f>BK$483*BP483</f>
        <v>210945.40799999997</v>
      </c>
      <c r="BM483" s="118">
        <v>550000</v>
      </c>
      <c r="BN483" s="119"/>
      <c r="BO483" s="120">
        <v>707560</v>
      </c>
      <c r="BP483" s="182">
        <f>BO483/BO$485</f>
        <v>1</v>
      </c>
      <c r="BQ483" s="159"/>
      <c r="BR483" s="181"/>
      <c r="BS483" s="124" t="e">
        <f t="shared" ref="BS483:BS485" si="178">BQ483/BR483</f>
        <v>#DIV/0!</v>
      </c>
      <c r="BT483" s="125">
        <v>1</v>
      </c>
    </row>
    <row r="484" spans="1:72" s="128" customFormat="1">
      <c r="A484" s="126" t="s">
        <v>115</v>
      </c>
      <c r="B484" s="105" t="s">
        <v>195</v>
      </c>
      <c r="C484" s="106" t="s">
        <v>496</v>
      </c>
      <c r="D484" s="110">
        <v>0</v>
      </c>
      <c r="E484" s="110">
        <v>500000</v>
      </c>
      <c r="F484" s="109"/>
      <c r="G484" s="110">
        <v>0</v>
      </c>
      <c r="H484" s="110">
        <v>500000</v>
      </c>
      <c r="I484" s="109">
        <v>0</v>
      </c>
      <c r="J484" s="110">
        <v>0</v>
      </c>
      <c r="K484" s="110">
        <v>500000</v>
      </c>
      <c r="L484" s="109">
        <v>0</v>
      </c>
      <c r="M484" s="110">
        <v>0</v>
      </c>
      <c r="N484" s="110">
        <v>500000</v>
      </c>
      <c r="O484" s="109">
        <v>0</v>
      </c>
      <c r="P484" s="110">
        <v>0</v>
      </c>
      <c r="Q484" s="110">
        <v>500000</v>
      </c>
      <c r="R484" s="109">
        <v>0</v>
      </c>
      <c r="S484" s="110">
        <v>0</v>
      </c>
      <c r="T484" s="110">
        <v>500000</v>
      </c>
      <c r="U484" s="109">
        <v>0</v>
      </c>
      <c r="V484" s="110">
        <v>0</v>
      </c>
      <c r="W484" s="110">
        <v>500000</v>
      </c>
      <c r="X484" s="109">
        <v>0</v>
      </c>
      <c r="Y484" s="110"/>
      <c r="Z484" s="110"/>
      <c r="AA484" s="109"/>
      <c r="AB484" s="110"/>
      <c r="AC484" s="110"/>
      <c r="AD484" s="109"/>
      <c r="AE484" s="110"/>
      <c r="AF484" s="110"/>
      <c r="AG484" s="109" t="e">
        <v>#DIV/0!</v>
      </c>
      <c r="AH484" s="110"/>
      <c r="AI484" s="110"/>
      <c r="AJ484" s="109" t="e">
        <v>#DIV/0!</v>
      </c>
      <c r="AK484" s="110"/>
      <c r="AL484" s="110"/>
      <c r="AM484" s="109"/>
      <c r="AN484" s="110"/>
      <c r="AO484" s="110"/>
      <c r="AP484" s="109"/>
      <c r="AQ484" s="110"/>
      <c r="AR484" s="110"/>
      <c r="AS484" s="109"/>
      <c r="AT484" s="110"/>
      <c r="AU484" s="110"/>
      <c r="AV484" s="109" t="e">
        <v>#DIV/0!</v>
      </c>
      <c r="AW484" s="111"/>
      <c r="AX484" s="111"/>
      <c r="AY484" s="112" t="e">
        <v>#DIV/0!</v>
      </c>
      <c r="AZ484" s="111"/>
      <c r="BA484" s="111"/>
      <c r="BB484" s="112"/>
      <c r="BC484" s="92" t="e">
        <f>VLOOKUP(C484,'[1]PM SELL-OUT JUNE 202 SUMMARY'!$D$9:$H$519,4,FALSE)</f>
        <v>#N/A</v>
      </c>
      <c r="BD484" s="92" t="e">
        <f>VLOOKUP(C484,'[1]PM SELL-OUT JUNE 202 SUMMARY'!$D$9:$H$519,5,FALSE)</f>
        <v>#N/A</v>
      </c>
      <c r="BE484" s="93" t="e">
        <f t="shared" si="165"/>
        <v>#N/A</v>
      </c>
      <c r="BF484" s="113">
        <f t="shared" si="174"/>
        <v>0</v>
      </c>
      <c r="BG484" s="114">
        <f t="shared" si="175"/>
        <v>0</v>
      </c>
      <c r="BH484" s="115">
        <f t="shared" si="176"/>
        <v>0</v>
      </c>
      <c r="BI484" s="110">
        <f t="shared" si="177"/>
        <v>0</v>
      </c>
      <c r="BJ484" s="148"/>
      <c r="BK484" s="149"/>
      <c r="BL484" s="117"/>
      <c r="BM484" s="118"/>
      <c r="BN484" s="119"/>
      <c r="BO484" s="127">
        <v>0</v>
      </c>
      <c r="BP484" s="182">
        <f>BO484/BO$485</f>
        <v>0</v>
      </c>
      <c r="BQ484" s="159"/>
      <c r="BR484" s="181"/>
      <c r="BS484" s="124" t="e">
        <f t="shared" si="178"/>
        <v>#DIV/0!</v>
      </c>
    </row>
    <row r="485" spans="1:72" s="128" customFormat="1">
      <c r="A485" s="126"/>
      <c r="B485" s="105"/>
      <c r="C485" s="106"/>
      <c r="D485" s="110"/>
      <c r="E485" s="110"/>
      <c r="F485" s="109"/>
      <c r="G485" s="110"/>
      <c r="H485" s="110"/>
      <c r="I485" s="109"/>
      <c r="J485" s="110"/>
      <c r="K485" s="110"/>
      <c r="L485" s="109"/>
      <c r="M485" s="151">
        <v>449910</v>
      </c>
      <c r="N485" s="151">
        <v>1000000</v>
      </c>
      <c r="O485" s="109"/>
      <c r="P485" s="107">
        <v>363895</v>
      </c>
      <c r="Q485" s="107">
        <v>1000000</v>
      </c>
      <c r="R485" s="108">
        <v>0.36389500000000002</v>
      </c>
      <c r="S485" s="107">
        <v>111680</v>
      </c>
      <c r="T485" s="107">
        <v>1000000</v>
      </c>
      <c r="U485" s="109">
        <v>0.11168000000000002</v>
      </c>
      <c r="V485" s="110"/>
      <c r="W485" s="110"/>
      <c r="X485" s="109"/>
      <c r="Y485" s="107">
        <v>793100</v>
      </c>
      <c r="Z485" s="107">
        <v>500000</v>
      </c>
      <c r="AA485" s="109">
        <v>1.5862000000000001</v>
      </c>
      <c r="AB485" s="110"/>
      <c r="AC485" s="110"/>
      <c r="AD485" s="109"/>
      <c r="AE485" s="107">
        <v>464420</v>
      </c>
      <c r="AF485" s="107">
        <v>600000</v>
      </c>
      <c r="AG485" s="109">
        <v>0.77403333333333335</v>
      </c>
      <c r="AH485" s="107">
        <v>170995</v>
      </c>
      <c r="AI485" s="107">
        <v>600000</v>
      </c>
      <c r="AJ485" s="109">
        <v>0.28499166666666664</v>
      </c>
      <c r="AK485" s="107">
        <v>361065</v>
      </c>
      <c r="AL485" s="107">
        <v>600000</v>
      </c>
      <c r="AM485" s="109">
        <v>0.60177500000000006</v>
      </c>
      <c r="AN485" s="107"/>
      <c r="AO485" s="107"/>
      <c r="AP485" s="108"/>
      <c r="AQ485" s="107"/>
      <c r="AR485" s="107"/>
      <c r="AS485" s="108"/>
      <c r="AT485" s="110"/>
      <c r="AU485" s="110"/>
      <c r="AV485" s="109" t="e">
        <v>#DIV/0!</v>
      </c>
      <c r="AW485" s="111"/>
      <c r="AX485" s="111"/>
      <c r="AY485" s="112" t="e">
        <v>#DIV/0!</v>
      </c>
      <c r="AZ485" s="152">
        <v>675930</v>
      </c>
      <c r="BA485" s="152">
        <v>600000</v>
      </c>
      <c r="BB485" s="153">
        <f t="shared" si="156"/>
        <v>1.1265499999999999</v>
      </c>
      <c r="BC485" s="92" t="e">
        <f>VLOOKUP(C485,'[1]PM SELL-OUT JUNE 202 SUMMARY'!$D$9:$H$519,4,FALSE)</f>
        <v>#N/A</v>
      </c>
      <c r="BD485" s="92" t="e">
        <f>VLOOKUP(C485,'[1]PM SELL-OUT JUNE 202 SUMMARY'!$D$9:$H$519,5,FALSE)</f>
        <v>#N/A</v>
      </c>
      <c r="BE485" s="93" t="e">
        <f t="shared" si="165"/>
        <v>#N/A</v>
      </c>
      <c r="BF485" s="107">
        <f>SUM(BF483:BF484)</f>
        <v>1018900</v>
      </c>
      <c r="BG485" s="107">
        <f>SUM(BG483:BG484)</f>
        <v>339633.33333333331</v>
      </c>
      <c r="BH485" s="107">
        <f>SUM(BH483:BH484)</f>
        <v>2272920</v>
      </c>
      <c r="BI485" s="107">
        <f>SUM(BI483:BI484)</f>
        <v>378820</v>
      </c>
      <c r="BJ485" s="115"/>
      <c r="BK485" s="110"/>
      <c r="BL485" s="117"/>
      <c r="BM485" s="118"/>
      <c r="BN485" s="119">
        <f>SUM(BM483)</f>
        <v>550000</v>
      </c>
      <c r="BO485" s="193">
        <f>SUM(BO483:BO484)</f>
        <v>707560</v>
      </c>
      <c r="BP485" s="108">
        <f>SUM(BP483:BP484)</f>
        <v>1</v>
      </c>
      <c r="BQ485" s="193"/>
      <c r="BR485" s="193"/>
      <c r="BS485" s="124" t="e">
        <f t="shared" si="178"/>
        <v>#DIV/0!</v>
      </c>
    </row>
    <row r="486" spans="1:72" s="128" customFormat="1">
      <c r="A486" s="126"/>
      <c r="B486" s="105"/>
      <c r="C486" s="106"/>
      <c r="D486" s="110"/>
      <c r="E486" s="110"/>
      <c r="F486" s="109"/>
      <c r="G486" s="110"/>
      <c r="H486" s="110"/>
      <c r="I486" s="109"/>
      <c r="J486" s="110"/>
      <c r="K486" s="110"/>
      <c r="L486" s="109"/>
      <c r="M486" s="110"/>
      <c r="N486" s="110"/>
      <c r="O486" s="109"/>
      <c r="P486" s="110"/>
      <c r="Q486" s="110"/>
      <c r="R486" s="109"/>
      <c r="S486" s="110"/>
      <c r="T486" s="110"/>
      <c r="U486" s="109"/>
      <c r="V486" s="110"/>
      <c r="W486" s="110"/>
      <c r="X486" s="109"/>
      <c r="Y486" s="110"/>
      <c r="Z486" s="110"/>
      <c r="AA486" s="109"/>
      <c r="AB486" s="110"/>
      <c r="AC486" s="110"/>
      <c r="AD486" s="109"/>
      <c r="AE486" s="110"/>
      <c r="AF486" s="110"/>
      <c r="AG486" s="109"/>
      <c r="AH486" s="110"/>
      <c r="AI486" s="110"/>
      <c r="AJ486" s="109"/>
      <c r="AK486" s="110"/>
      <c r="AL486" s="110"/>
      <c r="AM486" s="109"/>
      <c r="AN486" s="110"/>
      <c r="AO486" s="110"/>
      <c r="AP486" s="109"/>
      <c r="AQ486" s="110"/>
      <c r="AR486" s="110"/>
      <c r="AS486" s="109"/>
      <c r="AT486" s="110"/>
      <c r="AU486" s="110"/>
      <c r="AV486" s="109" t="e">
        <v>#DIV/0!</v>
      </c>
      <c r="AW486" s="111"/>
      <c r="AX486" s="111"/>
      <c r="AY486" s="112" t="e">
        <v>#DIV/0!</v>
      </c>
      <c r="AZ486" s="111"/>
      <c r="BA486" s="111"/>
      <c r="BB486" s="112"/>
      <c r="BC486" s="92" t="e">
        <f>VLOOKUP(C486,'[1]PM SELL-OUT JUNE 202 SUMMARY'!$D$9:$H$519,4,FALSE)</f>
        <v>#N/A</v>
      </c>
      <c r="BD486" s="92" t="e">
        <f>VLOOKUP(C486,'[1]PM SELL-OUT JUNE 202 SUMMARY'!$D$9:$H$519,5,FALSE)</f>
        <v>#N/A</v>
      </c>
      <c r="BE486" s="93" t="e">
        <f t="shared" si="165"/>
        <v>#N/A</v>
      </c>
      <c r="BF486" s="113"/>
      <c r="BG486" s="114"/>
      <c r="BH486" s="115"/>
      <c r="BI486" s="107"/>
      <c r="BJ486" s="115"/>
      <c r="BK486" s="110"/>
      <c r="BL486" s="117"/>
      <c r="BM486" s="118"/>
      <c r="BN486" s="119"/>
      <c r="BO486" s="127"/>
      <c r="BP486" s="121"/>
      <c r="BQ486" s="159"/>
      <c r="BR486" s="181"/>
      <c r="BS486" s="124"/>
    </row>
    <row r="487" spans="1:72" s="128" customFormat="1">
      <c r="A487" s="126"/>
      <c r="B487" s="105"/>
      <c r="C487" s="106"/>
      <c r="D487" s="110"/>
      <c r="E487" s="110"/>
      <c r="F487" s="109"/>
      <c r="G487" s="110"/>
      <c r="H487" s="110"/>
      <c r="I487" s="109"/>
      <c r="J487" s="110"/>
      <c r="K487" s="110"/>
      <c r="L487" s="109"/>
      <c r="M487" s="110"/>
      <c r="N487" s="110"/>
      <c r="O487" s="109"/>
      <c r="P487" s="110"/>
      <c r="Q487" s="110"/>
      <c r="R487" s="109"/>
      <c r="S487" s="110"/>
      <c r="T487" s="110"/>
      <c r="U487" s="109"/>
      <c r="V487" s="110"/>
      <c r="W487" s="110"/>
      <c r="X487" s="109"/>
      <c r="Y487" s="110"/>
      <c r="Z487" s="110"/>
      <c r="AA487" s="109"/>
      <c r="AB487" s="110"/>
      <c r="AC487" s="110"/>
      <c r="AD487" s="109"/>
      <c r="AE487" s="110"/>
      <c r="AF487" s="110"/>
      <c r="AG487" s="109"/>
      <c r="AH487" s="110"/>
      <c r="AI487" s="110"/>
      <c r="AJ487" s="109"/>
      <c r="AK487" s="110"/>
      <c r="AL487" s="110"/>
      <c r="AM487" s="109"/>
      <c r="AN487" s="110"/>
      <c r="AO487" s="110"/>
      <c r="AP487" s="109"/>
      <c r="AQ487" s="110"/>
      <c r="AR487" s="110"/>
      <c r="AS487" s="109"/>
      <c r="AT487" s="110"/>
      <c r="AU487" s="110"/>
      <c r="AV487" s="109" t="e">
        <v>#DIV/0!</v>
      </c>
      <c r="AW487" s="111"/>
      <c r="AX487" s="111"/>
      <c r="AY487" s="112" t="e">
        <v>#DIV/0!</v>
      </c>
      <c r="AZ487" s="111"/>
      <c r="BA487" s="111"/>
      <c r="BB487" s="112"/>
      <c r="BC487" s="92" t="e">
        <f>VLOOKUP(C487,'[1]PM SELL-OUT JUNE 202 SUMMARY'!$D$9:$H$519,4,FALSE)</f>
        <v>#N/A</v>
      </c>
      <c r="BD487" s="92" t="e">
        <f>VLOOKUP(C487,'[1]PM SELL-OUT JUNE 202 SUMMARY'!$D$9:$H$519,5,FALSE)</f>
        <v>#N/A</v>
      </c>
      <c r="BE487" s="93" t="e">
        <f t="shared" si="165"/>
        <v>#N/A</v>
      </c>
      <c r="BF487" s="113"/>
      <c r="BG487" s="114"/>
      <c r="BH487" s="115"/>
      <c r="BI487" s="107"/>
      <c r="BJ487" s="115"/>
      <c r="BK487" s="110"/>
      <c r="BL487" s="117"/>
      <c r="BM487" s="118"/>
      <c r="BN487" s="119"/>
      <c r="BO487" s="127"/>
      <c r="BP487" s="121"/>
      <c r="BQ487" s="159"/>
      <c r="BR487" s="181"/>
      <c r="BS487" s="124"/>
    </row>
    <row r="488" spans="1:72" s="125" customFormat="1">
      <c r="A488" s="105" t="s">
        <v>115</v>
      </c>
      <c r="B488" s="105" t="s">
        <v>304</v>
      </c>
      <c r="C488" s="106" t="s">
        <v>497</v>
      </c>
      <c r="D488" s="107">
        <v>35385</v>
      </c>
      <c r="E488" s="107">
        <v>500000</v>
      </c>
      <c r="F488" s="108"/>
      <c r="G488" s="107">
        <v>49185</v>
      </c>
      <c r="H488" s="107">
        <v>500000</v>
      </c>
      <c r="I488" s="108">
        <v>9.8369999999999999E-2</v>
      </c>
      <c r="J488" s="107">
        <v>148165</v>
      </c>
      <c r="K488" s="107">
        <v>500000</v>
      </c>
      <c r="L488" s="108">
        <v>0.29633000000000004</v>
      </c>
      <c r="M488" s="107">
        <v>312035</v>
      </c>
      <c r="N488" s="107">
        <v>500000</v>
      </c>
      <c r="O488" s="109">
        <v>0.62407000000000001</v>
      </c>
      <c r="P488" s="110">
        <v>177355</v>
      </c>
      <c r="Q488" s="110">
        <v>500000</v>
      </c>
      <c r="R488" s="109">
        <v>0.35471000000000008</v>
      </c>
      <c r="S488" s="110">
        <v>83980</v>
      </c>
      <c r="T488" s="110">
        <v>500000</v>
      </c>
      <c r="U488" s="109">
        <v>0.16796000000000003</v>
      </c>
      <c r="V488" s="110">
        <v>96875</v>
      </c>
      <c r="W488" s="110">
        <v>500000</v>
      </c>
      <c r="X488" s="109">
        <v>0.19375000000000001</v>
      </c>
      <c r="Y488" s="110">
        <v>77880</v>
      </c>
      <c r="Z488" s="110">
        <v>500000</v>
      </c>
      <c r="AA488" s="109">
        <v>0.15576000000000001</v>
      </c>
      <c r="AB488" s="110">
        <v>98375</v>
      </c>
      <c r="AC488" s="110">
        <v>500000</v>
      </c>
      <c r="AD488" s="109"/>
      <c r="AE488" s="110">
        <v>117965</v>
      </c>
      <c r="AF488" s="110">
        <v>500000</v>
      </c>
      <c r="AG488" s="109">
        <v>0.23593000000000003</v>
      </c>
      <c r="AH488" s="110">
        <v>116665</v>
      </c>
      <c r="AI488" s="110">
        <v>500000</v>
      </c>
      <c r="AJ488" s="109">
        <v>0.23333000000000001</v>
      </c>
      <c r="AK488" s="110">
        <v>141660</v>
      </c>
      <c r="AL488" s="110">
        <v>500000</v>
      </c>
      <c r="AM488" s="109">
        <v>0.28332000000000002</v>
      </c>
      <c r="AN488" s="110">
        <v>52580</v>
      </c>
      <c r="AO488" s="110">
        <v>550000</v>
      </c>
      <c r="AP488" s="109">
        <v>9.5600000000000004E-2</v>
      </c>
      <c r="AQ488" s="110">
        <v>374255</v>
      </c>
      <c r="AR488" s="110">
        <v>550000</v>
      </c>
      <c r="AS488" s="109">
        <v>0.68046363636363638</v>
      </c>
      <c r="AT488" s="110">
        <v>16195</v>
      </c>
      <c r="AU488" s="110">
        <v>550000</v>
      </c>
      <c r="AV488" s="109">
        <v>2.9445454545454545E-2</v>
      </c>
      <c r="AW488" s="111">
        <v>83880</v>
      </c>
      <c r="AX488" s="111">
        <v>550000</v>
      </c>
      <c r="AY488" s="112">
        <v>0.1525090909090909</v>
      </c>
      <c r="AZ488" s="111">
        <v>128265</v>
      </c>
      <c r="BA488" s="111">
        <v>550000</v>
      </c>
      <c r="BB488" s="112">
        <f t="shared" si="156"/>
        <v>0.23320909090909092</v>
      </c>
      <c r="BC488" s="92">
        <f>VLOOKUP(C488,'[1]PM SELL-OUT JUNE 202 SUMMARY'!$D$9:$H$519,4,FALSE)</f>
        <v>209745</v>
      </c>
      <c r="BD488" s="92">
        <f>VLOOKUP(C488,'[1]PM SELL-OUT JUNE 202 SUMMARY'!$D$9:$H$519,5,FALSE)</f>
        <v>550000</v>
      </c>
      <c r="BE488" s="93">
        <f t="shared" si="165"/>
        <v>0.38135454545454545</v>
      </c>
      <c r="BF488" s="113">
        <f t="shared" ref="BF488:BF489" si="179">AW488+AT488+AZ488</f>
        <v>228340</v>
      </c>
      <c r="BG488" s="114">
        <f t="shared" ref="BG488:BG489" si="180">BF488/3</f>
        <v>76113.333333333328</v>
      </c>
      <c r="BH488" s="115">
        <f t="shared" ref="BH488:BH489" si="181">SUM(AQ488+AT488+AW488+AZ488+AK488+AN488)</f>
        <v>796835</v>
      </c>
      <c r="BI488" s="110">
        <f t="shared" ref="BI488:BI489" si="182">BH488/6</f>
        <v>132805.83333333334</v>
      </c>
      <c r="BJ488" s="188"/>
      <c r="BK488" s="189"/>
      <c r="BL488" s="117">
        <f>BK$490*BP488</f>
        <v>74140.988750318196</v>
      </c>
      <c r="BM488" s="118">
        <v>550000</v>
      </c>
      <c r="BN488" s="119"/>
      <c r="BO488" s="120">
        <v>96875</v>
      </c>
      <c r="BP488" s="182">
        <f>BO488/BO$490</f>
        <v>5.2468951920837552E-2</v>
      </c>
      <c r="BQ488" s="159"/>
      <c r="BR488" s="181"/>
      <c r="BS488" s="124" t="e">
        <f t="shared" ref="BS488:BS490" si="183">BQ488/BR488</f>
        <v>#DIV/0!</v>
      </c>
    </row>
    <row r="489" spans="1:72" s="128" customFormat="1">
      <c r="A489" s="126" t="s">
        <v>115</v>
      </c>
      <c r="B489" s="105" t="s">
        <v>304</v>
      </c>
      <c r="C489" s="106" t="s">
        <v>498</v>
      </c>
      <c r="D489" s="110">
        <v>1519720</v>
      </c>
      <c r="E489" s="110">
        <v>1450000</v>
      </c>
      <c r="F489" s="109"/>
      <c r="G489" s="110">
        <v>1522905</v>
      </c>
      <c r="H489" s="110">
        <v>1400000</v>
      </c>
      <c r="I489" s="109">
        <v>1.0877892857142857</v>
      </c>
      <c r="J489" s="110">
        <v>1510810</v>
      </c>
      <c r="K489" s="110">
        <v>1450000</v>
      </c>
      <c r="L489" s="109">
        <v>1.0419379310344827</v>
      </c>
      <c r="M489" s="110">
        <v>1686975</v>
      </c>
      <c r="N489" s="110">
        <v>1450000</v>
      </c>
      <c r="O489" s="109">
        <v>1.1634310344827585</v>
      </c>
      <c r="P489" s="110">
        <v>2072865</v>
      </c>
      <c r="Q489" s="110">
        <v>1450000</v>
      </c>
      <c r="R489" s="109">
        <v>1.4295620689655173</v>
      </c>
      <c r="S489" s="110">
        <v>2029820</v>
      </c>
      <c r="T489" s="110">
        <v>1450000</v>
      </c>
      <c r="U489" s="109">
        <v>1.3998758620689655</v>
      </c>
      <c r="V489" s="110">
        <v>1749455</v>
      </c>
      <c r="W489" s="110">
        <v>1350000</v>
      </c>
      <c r="X489" s="109">
        <v>1.2958925925925926</v>
      </c>
      <c r="Y489" s="110">
        <v>509020</v>
      </c>
      <c r="Z489" s="110">
        <v>1350000</v>
      </c>
      <c r="AA489" s="109">
        <v>0.37705185185185197</v>
      </c>
      <c r="AB489" s="110">
        <v>1298555</v>
      </c>
      <c r="AC489" s="110">
        <v>1250000</v>
      </c>
      <c r="AD489" s="109"/>
      <c r="AE489" s="110">
        <v>1668295</v>
      </c>
      <c r="AF489" s="110">
        <v>1250000</v>
      </c>
      <c r="AG489" s="109">
        <v>1.3346359999999999</v>
      </c>
      <c r="AH489" s="110">
        <v>2485610</v>
      </c>
      <c r="AI489" s="110">
        <v>1650000</v>
      </c>
      <c r="AJ489" s="109">
        <v>1.506430303030303</v>
      </c>
      <c r="AK489" s="110">
        <v>1302010</v>
      </c>
      <c r="AL489" s="110">
        <v>1900000</v>
      </c>
      <c r="AM489" s="109">
        <v>0.68526842105263153</v>
      </c>
      <c r="AN489" s="110">
        <v>540920</v>
      </c>
      <c r="AO489" s="110">
        <v>1800000</v>
      </c>
      <c r="AP489" s="109">
        <v>0.30051111111111112</v>
      </c>
      <c r="AQ489" s="110">
        <v>1390320</v>
      </c>
      <c r="AR489" s="110">
        <v>1600000</v>
      </c>
      <c r="AS489" s="109">
        <v>0.86895</v>
      </c>
      <c r="AT489" s="110">
        <v>1620815</v>
      </c>
      <c r="AU489" s="110">
        <v>1600000</v>
      </c>
      <c r="AV489" s="109">
        <v>1.013009375</v>
      </c>
      <c r="AW489" s="111">
        <v>264935</v>
      </c>
      <c r="AX489" s="111">
        <v>1600000</v>
      </c>
      <c r="AY489" s="112">
        <v>0.16558437500000001</v>
      </c>
      <c r="AZ489" s="111">
        <v>1635940</v>
      </c>
      <c r="BA489" s="111">
        <v>1600000</v>
      </c>
      <c r="BB489" s="112">
        <f t="shared" si="156"/>
        <v>1.0224625000000001</v>
      </c>
      <c r="BC489" s="92">
        <f>VLOOKUP(C489,'[1]PM SELL-OUT JUNE 202 SUMMARY'!$D$9:$H$519,4,FALSE)</f>
        <v>2358395</v>
      </c>
      <c r="BD489" s="92">
        <f>VLOOKUP(C489,'[1]PM SELL-OUT JUNE 202 SUMMARY'!$D$9:$H$519,5,FALSE)</f>
        <v>1400000</v>
      </c>
      <c r="BE489" s="93">
        <f t="shared" si="165"/>
        <v>1.6845678571428571</v>
      </c>
      <c r="BF489" s="113">
        <f t="shared" si="179"/>
        <v>3521690</v>
      </c>
      <c r="BG489" s="114">
        <f t="shared" si="180"/>
        <v>1173896.6666666667</v>
      </c>
      <c r="BH489" s="115">
        <f t="shared" si="181"/>
        <v>6754940</v>
      </c>
      <c r="BI489" s="110">
        <f t="shared" si="182"/>
        <v>1125823.3333333333</v>
      </c>
      <c r="BJ489" s="148"/>
      <c r="BK489" s="149"/>
      <c r="BL489" s="117">
        <f>BK$490*BP489</f>
        <v>1338903.9842496817</v>
      </c>
      <c r="BM489" s="118">
        <v>1400000</v>
      </c>
      <c r="BN489" s="119"/>
      <c r="BO489" s="127">
        <v>1749455</v>
      </c>
      <c r="BP489" s="182">
        <f>BO489/BO$490</f>
        <v>0.94753104807916244</v>
      </c>
      <c r="BQ489" s="159"/>
      <c r="BR489" s="181"/>
      <c r="BS489" s="124" t="e">
        <f t="shared" si="183"/>
        <v>#DIV/0!</v>
      </c>
    </row>
    <row r="490" spans="1:72" s="128" customFormat="1">
      <c r="A490" s="126"/>
      <c r="B490" s="105"/>
      <c r="C490" s="106"/>
      <c r="D490" s="110"/>
      <c r="E490" s="110"/>
      <c r="F490" s="109"/>
      <c r="G490" s="110"/>
      <c r="H490" s="110"/>
      <c r="I490" s="109"/>
      <c r="J490" s="107">
        <v>1658975</v>
      </c>
      <c r="K490" s="110"/>
      <c r="L490" s="109"/>
      <c r="M490" s="151">
        <v>1999010</v>
      </c>
      <c r="N490" s="151">
        <v>1950000</v>
      </c>
      <c r="O490" s="109"/>
      <c r="P490" s="107">
        <v>2250220</v>
      </c>
      <c r="Q490" s="107">
        <v>1950000</v>
      </c>
      <c r="R490" s="108">
        <v>1.1539589743589744</v>
      </c>
      <c r="S490" s="107">
        <v>2113800</v>
      </c>
      <c r="T490" s="107">
        <v>1950000</v>
      </c>
      <c r="U490" s="109">
        <v>1.0840000000000001</v>
      </c>
      <c r="V490" s="107">
        <v>1846330</v>
      </c>
      <c r="W490" s="107">
        <v>1850000</v>
      </c>
      <c r="X490" s="108">
        <v>0.99801621621621606</v>
      </c>
      <c r="Y490" s="107">
        <v>586900</v>
      </c>
      <c r="Z490" s="107">
        <v>1850000</v>
      </c>
      <c r="AA490" s="109">
        <v>0.31724324324324332</v>
      </c>
      <c r="AB490" s="107">
        <v>1396930</v>
      </c>
      <c r="AC490" s="107">
        <v>1750000</v>
      </c>
      <c r="AD490" s="109"/>
      <c r="AE490" s="107">
        <v>1786260</v>
      </c>
      <c r="AF490" s="107">
        <v>1750000</v>
      </c>
      <c r="AG490" s="109">
        <v>1.0207200000000001</v>
      </c>
      <c r="AH490" s="107">
        <v>2602275</v>
      </c>
      <c r="AI490" s="107">
        <v>2150000</v>
      </c>
      <c r="AJ490" s="109">
        <v>1.2103604651162791</v>
      </c>
      <c r="AK490" s="107">
        <v>1443670</v>
      </c>
      <c r="AL490" s="107">
        <v>2400000</v>
      </c>
      <c r="AM490" s="109">
        <v>0.60152916666666667</v>
      </c>
      <c r="AN490" s="107">
        <v>593500</v>
      </c>
      <c r="AO490" s="107">
        <v>2350000</v>
      </c>
      <c r="AP490" s="109">
        <v>0.25255319148936173</v>
      </c>
      <c r="AQ490" s="151">
        <v>1764575</v>
      </c>
      <c r="AR490" s="151">
        <v>2150000</v>
      </c>
      <c r="AS490" s="180">
        <v>0.82073255813953483</v>
      </c>
      <c r="AT490" s="110"/>
      <c r="AU490" s="110"/>
      <c r="AV490" s="109" t="e">
        <v>#DIV/0!</v>
      </c>
      <c r="AW490" s="152">
        <v>348815</v>
      </c>
      <c r="AX490" s="152">
        <v>2150000</v>
      </c>
      <c r="AY490" s="112">
        <v>0.16223953488372092</v>
      </c>
      <c r="AZ490" s="152">
        <v>1764205</v>
      </c>
      <c r="BA490" s="152">
        <v>2150000</v>
      </c>
      <c r="BB490" s="153">
        <f t="shared" si="156"/>
        <v>0.82056046511627911</v>
      </c>
      <c r="BC490" s="92" t="e">
        <f>VLOOKUP(C490,'[1]PM SELL-OUT JUNE 202 SUMMARY'!$D$9:$H$519,4,FALSE)</f>
        <v>#N/A</v>
      </c>
      <c r="BD490" s="92" t="e">
        <f>VLOOKUP(C490,'[1]PM SELL-OUT JUNE 202 SUMMARY'!$D$9:$H$519,5,FALSE)</f>
        <v>#N/A</v>
      </c>
      <c r="BE490" s="93" t="e">
        <f t="shared" si="165"/>
        <v>#N/A</v>
      </c>
      <c r="BF490" s="151">
        <f>SUM(BF488:BF489)</f>
        <v>3750030</v>
      </c>
      <c r="BG490" s="151">
        <f>SUM(BG488:BG489)</f>
        <v>1250010</v>
      </c>
      <c r="BH490" s="107">
        <f>SUM(BH488:BH489)</f>
        <v>7551775</v>
      </c>
      <c r="BI490" s="107">
        <f>SUM(BI488:BI489)</f>
        <v>1258629.1666666665</v>
      </c>
      <c r="BJ490" s="169">
        <v>1095383.7</v>
      </c>
      <c r="BK490" s="155">
        <f>BJ490*129%</f>
        <v>1413044.973</v>
      </c>
      <c r="BL490" s="156">
        <f>SUM(BL488:BL489)</f>
        <v>1413044.973</v>
      </c>
      <c r="BM490" s="118" t="s">
        <v>499</v>
      </c>
      <c r="BN490" s="119">
        <f>SUM(BM488:BM489)</f>
        <v>1950000</v>
      </c>
      <c r="BO490" s="107">
        <f>SUM(BO488:BO489)</f>
        <v>1846330</v>
      </c>
      <c r="BP490" s="108">
        <f>SUM(BP488:BP489)</f>
        <v>1</v>
      </c>
      <c r="BQ490" s="107"/>
      <c r="BR490" s="107"/>
      <c r="BS490" s="124" t="e">
        <f t="shared" si="183"/>
        <v>#DIV/0!</v>
      </c>
      <c r="BT490" s="128">
        <v>2</v>
      </c>
    </row>
    <row r="491" spans="1:72" s="128" customFormat="1">
      <c r="A491" s="126"/>
      <c r="B491" s="105"/>
      <c r="C491" s="106"/>
      <c r="D491" s="110"/>
      <c r="E491" s="110"/>
      <c r="F491" s="109"/>
      <c r="G491" s="110"/>
      <c r="H491" s="110"/>
      <c r="I491" s="109"/>
      <c r="J491" s="110"/>
      <c r="K491" s="110"/>
      <c r="L491" s="109"/>
      <c r="M491" s="110"/>
      <c r="N491" s="110"/>
      <c r="O491" s="109"/>
      <c r="P491" s="110"/>
      <c r="Q491" s="110"/>
      <c r="R491" s="109"/>
      <c r="S491" s="110"/>
      <c r="T491" s="110"/>
      <c r="U491" s="109"/>
      <c r="V491" s="110"/>
      <c r="W491" s="110"/>
      <c r="X491" s="109"/>
      <c r="Y491" s="110"/>
      <c r="Z491" s="110"/>
      <c r="AA491" s="109"/>
      <c r="AB491" s="110"/>
      <c r="AC491" s="110"/>
      <c r="AD491" s="109"/>
      <c r="AE491" s="110"/>
      <c r="AF491" s="110"/>
      <c r="AG491" s="109"/>
      <c r="AH491" s="110"/>
      <c r="AI491" s="110"/>
      <c r="AJ491" s="109"/>
      <c r="AK491" s="110"/>
      <c r="AL491" s="110"/>
      <c r="AM491" s="109"/>
      <c r="AN491" s="110"/>
      <c r="AO491" s="110"/>
      <c r="AP491" s="109"/>
      <c r="AQ491" s="110"/>
      <c r="AR491" s="110"/>
      <c r="AS491" s="109"/>
      <c r="AT491" s="110"/>
      <c r="AU491" s="110"/>
      <c r="AV491" s="109" t="e">
        <v>#DIV/0!</v>
      </c>
      <c r="AW491" s="111"/>
      <c r="AX491" s="111"/>
      <c r="AY491" s="112" t="e">
        <v>#DIV/0!</v>
      </c>
      <c r="AZ491" s="111"/>
      <c r="BA491" s="111"/>
      <c r="BB491" s="112"/>
      <c r="BC491" s="92" t="e">
        <f>VLOOKUP(C491,'[1]PM SELL-OUT JUNE 202 SUMMARY'!$D$9:$H$519,4,FALSE)</f>
        <v>#N/A</v>
      </c>
      <c r="BD491" s="92" t="e">
        <f>VLOOKUP(C491,'[1]PM SELL-OUT JUNE 202 SUMMARY'!$D$9:$H$519,5,FALSE)</f>
        <v>#N/A</v>
      </c>
      <c r="BE491" s="93" t="e">
        <f t="shared" si="165"/>
        <v>#N/A</v>
      </c>
      <c r="BF491" s="113"/>
      <c r="BG491" s="114"/>
      <c r="BH491" s="115"/>
      <c r="BI491" s="107"/>
      <c r="BJ491" s="115"/>
      <c r="BK491" s="110"/>
      <c r="BL491" s="156"/>
      <c r="BM491" s="118"/>
      <c r="BN491" s="119"/>
      <c r="BO491" s="127"/>
      <c r="BP491" s="121"/>
      <c r="BQ491" s="159"/>
      <c r="BR491" s="181"/>
      <c r="BS491" s="124"/>
    </row>
    <row r="492" spans="1:72" s="128" customFormat="1">
      <c r="A492" s="126"/>
      <c r="B492" s="105"/>
      <c r="C492" s="106"/>
      <c r="D492" s="110"/>
      <c r="E492" s="110"/>
      <c r="F492" s="109"/>
      <c r="G492" s="110"/>
      <c r="H492" s="110"/>
      <c r="I492" s="109"/>
      <c r="J492" s="110"/>
      <c r="K492" s="110"/>
      <c r="L492" s="109"/>
      <c r="M492" s="110"/>
      <c r="N492" s="110"/>
      <c r="O492" s="109"/>
      <c r="P492" s="110"/>
      <c r="Q492" s="110"/>
      <c r="R492" s="109"/>
      <c r="S492" s="110"/>
      <c r="T492" s="110"/>
      <c r="U492" s="109"/>
      <c r="V492" s="110"/>
      <c r="W492" s="110"/>
      <c r="X492" s="109"/>
      <c r="Y492" s="110"/>
      <c r="Z492" s="110"/>
      <c r="AA492" s="109"/>
      <c r="AB492" s="110"/>
      <c r="AC492" s="110"/>
      <c r="AD492" s="109"/>
      <c r="AE492" s="110"/>
      <c r="AF492" s="110"/>
      <c r="AG492" s="109"/>
      <c r="AH492" s="110"/>
      <c r="AI492" s="110"/>
      <c r="AJ492" s="109"/>
      <c r="AK492" s="110"/>
      <c r="AL492" s="110"/>
      <c r="AM492" s="109"/>
      <c r="AN492" s="110"/>
      <c r="AO492" s="110"/>
      <c r="AP492" s="109"/>
      <c r="AQ492" s="110"/>
      <c r="AR492" s="110"/>
      <c r="AS492" s="109"/>
      <c r="AT492" s="110"/>
      <c r="AU492" s="110"/>
      <c r="AV492" s="109" t="e">
        <v>#DIV/0!</v>
      </c>
      <c r="AW492" s="111"/>
      <c r="AX492" s="111"/>
      <c r="AY492" s="112" t="e">
        <v>#DIV/0!</v>
      </c>
      <c r="AZ492" s="111"/>
      <c r="BA492" s="111"/>
      <c r="BB492" s="112"/>
      <c r="BC492" s="92" t="e">
        <f>VLOOKUP(C492,'[1]PM SELL-OUT JUNE 202 SUMMARY'!$D$9:$H$519,4,FALSE)</f>
        <v>#N/A</v>
      </c>
      <c r="BD492" s="92" t="e">
        <f>VLOOKUP(C492,'[1]PM SELL-OUT JUNE 202 SUMMARY'!$D$9:$H$519,5,FALSE)</f>
        <v>#N/A</v>
      </c>
      <c r="BE492" s="93" t="e">
        <f t="shared" si="165"/>
        <v>#N/A</v>
      </c>
      <c r="BF492" s="113"/>
      <c r="BG492" s="114"/>
      <c r="BH492" s="115"/>
      <c r="BI492" s="107"/>
      <c r="BJ492" s="115"/>
      <c r="BK492" s="110"/>
      <c r="BL492" s="117"/>
      <c r="BM492" s="118"/>
      <c r="BN492" s="119"/>
      <c r="BO492" s="127"/>
      <c r="BP492" s="121"/>
      <c r="BQ492" s="159"/>
      <c r="BR492" s="181"/>
      <c r="BS492" s="124"/>
    </row>
    <row r="493" spans="1:72" s="125" customFormat="1">
      <c r="A493" s="105" t="s">
        <v>41</v>
      </c>
      <c r="B493" s="105" t="s">
        <v>42</v>
      </c>
      <c r="C493" s="106" t="s">
        <v>500</v>
      </c>
      <c r="D493" s="107">
        <v>533635</v>
      </c>
      <c r="E493" s="107">
        <v>500000</v>
      </c>
      <c r="F493" s="108"/>
      <c r="G493" s="107">
        <v>216955</v>
      </c>
      <c r="H493" s="107">
        <v>500000</v>
      </c>
      <c r="I493" s="108">
        <v>0.43391000000000002</v>
      </c>
      <c r="J493" s="107"/>
      <c r="K493" s="107"/>
      <c r="L493" s="108"/>
      <c r="M493" s="107"/>
      <c r="N493" s="107"/>
      <c r="O493" s="109" t="e">
        <v>#DIV/0!</v>
      </c>
      <c r="P493" s="110">
        <v>646950</v>
      </c>
      <c r="Q493" s="110">
        <v>419354</v>
      </c>
      <c r="R493" s="109">
        <v>1.5427300085369402</v>
      </c>
      <c r="S493" s="110">
        <v>518515</v>
      </c>
      <c r="T493" s="110">
        <v>500000</v>
      </c>
      <c r="U493" s="109">
        <v>1.0370299999999999</v>
      </c>
      <c r="V493" s="110">
        <v>503600</v>
      </c>
      <c r="W493" s="110">
        <v>500000</v>
      </c>
      <c r="X493" s="109">
        <v>1.0072000000000001</v>
      </c>
      <c r="Y493" s="110">
        <v>759240</v>
      </c>
      <c r="Z493" s="110">
        <v>500000</v>
      </c>
      <c r="AA493" s="109">
        <v>1.5184800000000001</v>
      </c>
      <c r="AB493" s="110">
        <v>302450</v>
      </c>
      <c r="AC493" s="110">
        <v>550000</v>
      </c>
      <c r="AD493" s="109"/>
      <c r="AE493" s="110">
        <v>296435</v>
      </c>
      <c r="AF493" s="110">
        <v>550000</v>
      </c>
      <c r="AG493" s="109">
        <v>0.53897272727272727</v>
      </c>
      <c r="AH493" s="110">
        <v>530425</v>
      </c>
      <c r="AI493" s="110">
        <v>550000</v>
      </c>
      <c r="AJ493" s="109">
        <v>0.96440909090909099</v>
      </c>
      <c r="AK493" s="110">
        <v>258055</v>
      </c>
      <c r="AL493" s="110">
        <v>550000</v>
      </c>
      <c r="AM493" s="109">
        <v>0.4691909090909091</v>
      </c>
      <c r="AN493" s="110">
        <v>356450</v>
      </c>
      <c r="AO493" s="110">
        <v>550000</v>
      </c>
      <c r="AP493" s="109">
        <v>0.64809090909090905</v>
      </c>
      <c r="AQ493" s="110">
        <v>253450</v>
      </c>
      <c r="AR493" s="110">
        <v>550000</v>
      </c>
      <c r="AS493" s="109">
        <v>0.46081818181818179</v>
      </c>
      <c r="AT493" s="110">
        <v>365405</v>
      </c>
      <c r="AU493" s="110">
        <v>550000</v>
      </c>
      <c r="AV493" s="109">
        <v>0.66437272727272723</v>
      </c>
      <c r="AW493" s="111">
        <v>728540</v>
      </c>
      <c r="AX493" s="111">
        <v>550000</v>
      </c>
      <c r="AY493" s="112">
        <v>1.3246181818181819</v>
      </c>
      <c r="AZ493" s="111">
        <v>790655</v>
      </c>
      <c r="BA493" s="111">
        <v>550000</v>
      </c>
      <c r="BB493" s="112">
        <f t="shared" si="156"/>
        <v>1.4375545454545455</v>
      </c>
      <c r="BC493" s="92">
        <f>VLOOKUP(C493,'[1]PM SELL-OUT JUNE 202 SUMMARY'!$D$9:$H$519,4,FALSE)</f>
        <v>881360</v>
      </c>
      <c r="BD493" s="92">
        <f>VLOOKUP(C493,'[1]PM SELL-OUT JUNE 202 SUMMARY'!$D$9:$H$519,5,FALSE)</f>
        <v>550000</v>
      </c>
      <c r="BE493" s="93">
        <f t="shared" si="165"/>
        <v>1.6024727272727273</v>
      </c>
      <c r="BF493" s="113">
        <f t="shared" ref="BF493:BF494" si="184">AW493+AT493+AZ493</f>
        <v>1884600</v>
      </c>
      <c r="BG493" s="114">
        <f t="shared" ref="BG493:BG494" si="185">BF493/3</f>
        <v>628200</v>
      </c>
      <c r="BH493" s="115">
        <f t="shared" ref="BH493:BH494" si="186">SUM(AQ493+AT493+AW493+AZ493+AK493+AN493)</f>
        <v>2752555</v>
      </c>
      <c r="BI493" s="110">
        <f t="shared" ref="BI493:BI494" si="187">BH493/6</f>
        <v>458759.16666666669</v>
      </c>
      <c r="BJ493" s="150"/>
      <c r="BK493" s="107"/>
      <c r="BL493" s="117">
        <f>BK$495*BP493</f>
        <v>286551.43175236566</v>
      </c>
      <c r="BM493" s="118">
        <v>650000</v>
      </c>
      <c r="BN493" s="119"/>
      <c r="BO493" s="120">
        <v>503600</v>
      </c>
      <c r="BP493" s="182">
        <f>BO493/BO$495</f>
        <v>0.15860593071541165</v>
      </c>
      <c r="BQ493" s="122"/>
      <c r="BR493" s="123"/>
      <c r="BS493" s="124" t="e">
        <f t="shared" ref="BS493:BS495" si="188">BQ493/BR493</f>
        <v>#DIV/0!</v>
      </c>
    </row>
    <row r="494" spans="1:72" s="128" customFormat="1">
      <c r="A494" s="126" t="s">
        <v>41</v>
      </c>
      <c r="B494" s="105" t="s">
        <v>42</v>
      </c>
      <c r="C494" s="106" t="s">
        <v>501</v>
      </c>
      <c r="D494" s="110">
        <v>1034060</v>
      </c>
      <c r="E494" s="110">
        <v>1000000</v>
      </c>
      <c r="F494" s="109"/>
      <c r="G494" s="110">
        <v>476625</v>
      </c>
      <c r="H494" s="110">
        <v>850000</v>
      </c>
      <c r="I494" s="109">
        <v>0.56073529411764711</v>
      </c>
      <c r="J494" s="110">
        <v>811875</v>
      </c>
      <c r="K494" s="110">
        <v>1400000</v>
      </c>
      <c r="L494" s="109">
        <v>0.57991071428571439</v>
      </c>
      <c r="M494" s="110">
        <v>2987770</v>
      </c>
      <c r="N494" s="110">
        <v>1400000</v>
      </c>
      <c r="O494" s="109">
        <v>2.1341214285714285</v>
      </c>
      <c r="P494" s="110">
        <v>1929240</v>
      </c>
      <c r="Q494" s="110">
        <v>1500000</v>
      </c>
      <c r="R494" s="109">
        <v>1.28616</v>
      </c>
      <c r="S494" s="110">
        <v>2609595</v>
      </c>
      <c r="T494" s="110">
        <v>1500000</v>
      </c>
      <c r="U494" s="109">
        <v>1.7397300000000002</v>
      </c>
      <c r="V494" s="110">
        <v>2671565</v>
      </c>
      <c r="W494" s="110">
        <v>1300000</v>
      </c>
      <c r="X494" s="109">
        <v>2.05505</v>
      </c>
      <c r="Y494" s="110">
        <v>1412110</v>
      </c>
      <c r="Z494" s="110">
        <v>1300000</v>
      </c>
      <c r="AA494" s="109">
        <v>1.0862384615384615</v>
      </c>
      <c r="AB494" s="110">
        <v>1425015</v>
      </c>
      <c r="AC494" s="110">
        <v>1350000</v>
      </c>
      <c r="AD494" s="109"/>
      <c r="AE494" s="110">
        <v>4516995</v>
      </c>
      <c r="AF494" s="110">
        <v>1350000</v>
      </c>
      <c r="AG494" s="109">
        <v>3.3459222222222222</v>
      </c>
      <c r="AH494" s="110">
        <v>1044950</v>
      </c>
      <c r="AI494" s="110">
        <v>1550000</v>
      </c>
      <c r="AJ494" s="109">
        <v>0.67416129032258076</v>
      </c>
      <c r="AK494" s="110">
        <v>544615</v>
      </c>
      <c r="AL494" s="110">
        <v>2400000</v>
      </c>
      <c r="AM494" s="109">
        <v>0.2269229166666667</v>
      </c>
      <c r="AN494" s="110">
        <v>627100</v>
      </c>
      <c r="AO494" s="110">
        <v>2100000</v>
      </c>
      <c r="AP494" s="109">
        <v>0.29861904761904762</v>
      </c>
      <c r="AQ494" s="110">
        <v>352020</v>
      </c>
      <c r="AR494" s="110">
        <v>1900000</v>
      </c>
      <c r="AS494" s="109">
        <v>0.18527368421052631</v>
      </c>
      <c r="AT494" s="110">
        <v>1367685</v>
      </c>
      <c r="AU494" s="110">
        <v>1700000</v>
      </c>
      <c r="AV494" s="109">
        <v>0.80452058823529415</v>
      </c>
      <c r="AW494" s="111">
        <v>1756710</v>
      </c>
      <c r="AX494" s="111">
        <v>1700000</v>
      </c>
      <c r="AY494" s="112">
        <v>1.0333588235294118</v>
      </c>
      <c r="AZ494" s="111">
        <v>1200945</v>
      </c>
      <c r="BA494" s="111">
        <v>1700000</v>
      </c>
      <c r="BB494" s="112">
        <f t="shared" si="156"/>
        <v>0.70643823529411764</v>
      </c>
      <c r="BC494" s="92">
        <f>VLOOKUP(C494,'[1]PM SELL-OUT JUNE 202 SUMMARY'!$D$9:$H$519,4,FALSE)</f>
        <v>58840</v>
      </c>
      <c r="BD494" s="92">
        <f>VLOOKUP(C494,'[1]PM SELL-OUT JUNE 202 SUMMARY'!$D$9:$H$519,5,FALSE)</f>
        <v>750000</v>
      </c>
      <c r="BE494" s="93">
        <f t="shared" si="165"/>
        <v>7.8453333333333333E-2</v>
      </c>
      <c r="BF494" s="113">
        <f t="shared" si="184"/>
        <v>4325340</v>
      </c>
      <c r="BG494" s="114">
        <f t="shared" si="185"/>
        <v>1441780</v>
      </c>
      <c r="BH494" s="115">
        <f t="shared" si="186"/>
        <v>5849075</v>
      </c>
      <c r="BI494" s="110">
        <f t="shared" si="187"/>
        <v>974845.83333333337</v>
      </c>
      <c r="BJ494" s="148"/>
      <c r="BK494" s="149"/>
      <c r="BL494" s="117">
        <f>BK$495*BP494</f>
        <v>1520136.5682476345</v>
      </c>
      <c r="BM494" s="118"/>
      <c r="BN494" s="119"/>
      <c r="BO494" s="127">
        <v>2671565</v>
      </c>
      <c r="BP494" s="182">
        <f>BO494/BO$495</f>
        <v>0.84139406928458838</v>
      </c>
      <c r="BQ494" s="122"/>
      <c r="BR494" s="123"/>
      <c r="BS494" s="124" t="e">
        <f t="shared" si="188"/>
        <v>#DIV/0!</v>
      </c>
    </row>
    <row r="495" spans="1:72" s="128" customFormat="1">
      <c r="A495" s="126"/>
      <c r="B495" s="105"/>
      <c r="C495" s="106"/>
      <c r="D495" s="110"/>
      <c r="E495" s="110"/>
      <c r="F495" s="109"/>
      <c r="G495" s="110"/>
      <c r="H495" s="110"/>
      <c r="I495" s="109"/>
      <c r="J495" s="107">
        <v>811875</v>
      </c>
      <c r="K495" s="110"/>
      <c r="L495" s="109"/>
      <c r="M495" s="151">
        <v>2987770</v>
      </c>
      <c r="N495" s="151">
        <v>1400000</v>
      </c>
      <c r="O495" s="109"/>
      <c r="P495" s="107">
        <v>2576190</v>
      </c>
      <c r="Q495" s="107">
        <v>1919354</v>
      </c>
      <c r="R495" s="108">
        <v>1.3422172251705522</v>
      </c>
      <c r="S495" s="107">
        <v>3128110</v>
      </c>
      <c r="T495" s="107">
        <v>2000000</v>
      </c>
      <c r="U495" s="109">
        <v>1.564055</v>
      </c>
      <c r="V495" s="107">
        <v>3175165</v>
      </c>
      <c r="W495" s="107">
        <v>1800000</v>
      </c>
      <c r="X495" s="108">
        <v>1.7639805555555557</v>
      </c>
      <c r="Y495" s="107">
        <v>2171350</v>
      </c>
      <c r="Z495" s="107">
        <v>1800000</v>
      </c>
      <c r="AA495" s="109">
        <v>1.2063055555555555</v>
      </c>
      <c r="AB495" s="107">
        <v>1727465</v>
      </c>
      <c r="AC495" s="107">
        <v>1900000</v>
      </c>
      <c r="AD495" s="109"/>
      <c r="AE495" s="107">
        <v>4813430</v>
      </c>
      <c r="AF495" s="107">
        <v>1900000</v>
      </c>
      <c r="AG495" s="109">
        <v>2.5333842105263158</v>
      </c>
      <c r="AH495" s="107">
        <v>1575375</v>
      </c>
      <c r="AI495" s="107">
        <v>2100000</v>
      </c>
      <c r="AJ495" s="109">
        <v>0.75017857142857136</v>
      </c>
      <c r="AK495" s="107">
        <v>802670</v>
      </c>
      <c r="AL495" s="107">
        <v>2950000</v>
      </c>
      <c r="AM495" s="109">
        <v>0.27209152542372889</v>
      </c>
      <c r="AN495" s="107">
        <v>983550</v>
      </c>
      <c r="AO495" s="107">
        <v>2650000</v>
      </c>
      <c r="AP495" s="109">
        <v>0.3711509433962264</v>
      </c>
      <c r="AQ495" s="151">
        <v>605470</v>
      </c>
      <c r="AR495" s="151">
        <v>2450000</v>
      </c>
      <c r="AS495" s="180">
        <v>0.24713061224489796</v>
      </c>
      <c r="AT495" s="110"/>
      <c r="AU495" s="110"/>
      <c r="AV495" s="109" t="e">
        <v>#DIV/0!</v>
      </c>
      <c r="AW495" s="152">
        <v>2485250</v>
      </c>
      <c r="AX495" s="152">
        <v>2250000</v>
      </c>
      <c r="AY495" s="112">
        <v>1.1045555555555555</v>
      </c>
      <c r="AZ495" s="152">
        <v>1991600</v>
      </c>
      <c r="BA495" s="152">
        <v>2250000</v>
      </c>
      <c r="BB495" s="153">
        <f t="shared" si="156"/>
        <v>0.88515555555555558</v>
      </c>
      <c r="BC495" s="92" t="e">
        <f>VLOOKUP(C495,'[1]PM SELL-OUT JUNE 202 SUMMARY'!$D$9:$H$519,4,FALSE)</f>
        <v>#N/A</v>
      </c>
      <c r="BD495" s="92" t="e">
        <f>VLOOKUP(C495,'[1]PM SELL-OUT JUNE 202 SUMMARY'!$D$9:$H$519,5,FALSE)</f>
        <v>#N/A</v>
      </c>
      <c r="BE495" s="93" t="e">
        <f t="shared" si="165"/>
        <v>#N/A</v>
      </c>
      <c r="BF495" s="107">
        <f>SUM(BF493:BF494)</f>
        <v>6209940</v>
      </c>
      <c r="BG495" s="107">
        <f>SUM(BG493:BG494)</f>
        <v>2069980</v>
      </c>
      <c r="BH495" s="107">
        <f>SUM(BH493:BH494)</f>
        <v>8601630</v>
      </c>
      <c r="BI495" s="107">
        <f>SUM(BI493:BI494)</f>
        <v>1433605</v>
      </c>
      <c r="BJ495" s="169">
        <v>1411475</v>
      </c>
      <c r="BK495" s="155">
        <f>BJ495*128%</f>
        <v>1806688</v>
      </c>
      <c r="BL495" s="107">
        <f>SUM(BL493:BL494)</f>
        <v>1806688</v>
      </c>
      <c r="BM495" s="194"/>
      <c r="BN495" s="119">
        <f>SUM(BM493:BM494)</f>
        <v>650000</v>
      </c>
      <c r="BO495" s="107">
        <f>SUM(BO493:BO494)</f>
        <v>3175165</v>
      </c>
      <c r="BP495" s="108">
        <f>SUM(BP493:BP494)</f>
        <v>1</v>
      </c>
      <c r="BQ495" s="107"/>
      <c r="BR495" s="107"/>
      <c r="BS495" s="124" t="e">
        <f t="shared" si="188"/>
        <v>#DIV/0!</v>
      </c>
      <c r="BT495" s="128">
        <v>2</v>
      </c>
    </row>
    <row r="496" spans="1:72" s="128" customFormat="1">
      <c r="A496" s="126"/>
      <c r="B496" s="105"/>
      <c r="C496" s="106"/>
      <c r="D496" s="110"/>
      <c r="E496" s="110"/>
      <c r="F496" s="109"/>
      <c r="G496" s="110"/>
      <c r="H496" s="110"/>
      <c r="I496" s="109"/>
      <c r="J496" s="110"/>
      <c r="K496" s="110"/>
      <c r="L496" s="109"/>
      <c r="M496" s="110"/>
      <c r="N496" s="110"/>
      <c r="O496" s="109"/>
      <c r="P496" s="110"/>
      <c r="Q496" s="110"/>
      <c r="R496" s="109"/>
      <c r="S496" s="110"/>
      <c r="T496" s="110"/>
      <c r="U496" s="109"/>
      <c r="V496" s="110"/>
      <c r="W496" s="110"/>
      <c r="X496" s="109"/>
      <c r="Y496" s="110"/>
      <c r="Z496" s="110"/>
      <c r="AA496" s="109"/>
      <c r="AB496" s="110"/>
      <c r="AC496" s="110"/>
      <c r="AD496" s="109"/>
      <c r="AE496" s="110"/>
      <c r="AF496" s="110"/>
      <c r="AG496" s="109"/>
      <c r="AH496" s="110"/>
      <c r="AI496" s="110"/>
      <c r="AJ496" s="109"/>
      <c r="AK496" s="110"/>
      <c r="AL496" s="110"/>
      <c r="AM496" s="109"/>
      <c r="AN496" s="110"/>
      <c r="AO496" s="110"/>
      <c r="AP496" s="109"/>
      <c r="AQ496" s="110"/>
      <c r="AR496" s="110"/>
      <c r="AS496" s="109"/>
      <c r="AT496" s="110"/>
      <c r="AU496" s="110"/>
      <c r="AV496" s="109" t="e">
        <v>#DIV/0!</v>
      </c>
      <c r="AW496" s="111"/>
      <c r="AX496" s="111"/>
      <c r="AY496" s="112" t="e">
        <v>#DIV/0!</v>
      </c>
      <c r="AZ496" s="111"/>
      <c r="BA496" s="111"/>
      <c r="BB496" s="112"/>
      <c r="BC496" s="92" t="e">
        <f>VLOOKUP(C496,'[1]PM SELL-OUT JUNE 202 SUMMARY'!$D$9:$H$519,4,FALSE)</f>
        <v>#N/A</v>
      </c>
      <c r="BD496" s="92" t="e">
        <f>VLOOKUP(C496,'[1]PM SELL-OUT JUNE 202 SUMMARY'!$D$9:$H$519,5,FALSE)</f>
        <v>#N/A</v>
      </c>
      <c r="BE496" s="93" t="e">
        <f t="shared" si="165"/>
        <v>#N/A</v>
      </c>
      <c r="BF496" s="113"/>
      <c r="BG496" s="114"/>
      <c r="BH496" s="115"/>
      <c r="BI496" s="107"/>
      <c r="BJ496" s="115"/>
      <c r="BK496" s="110"/>
      <c r="BL496" s="117"/>
      <c r="BM496" s="118"/>
      <c r="BN496" s="119"/>
      <c r="BO496" s="127"/>
      <c r="BP496" s="121"/>
      <c r="BQ496" s="159"/>
      <c r="BR496" s="181"/>
      <c r="BS496" s="124"/>
    </row>
    <row r="497" spans="1:72" s="128" customFormat="1">
      <c r="A497" s="126"/>
      <c r="B497" s="105"/>
      <c r="C497" s="106"/>
      <c r="D497" s="110"/>
      <c r="E497" s="110"/>
      <c r="F497" s="109"/>
      <c r="G497" s="110"/>
      <c r="H497" s="110"/>
      <c r="I497" s="109"/>
      <c r="J497" s="110"/>
      <c r="K497" s="110"/>
      <c r="L497" s="109"/>
      <c r="M497" s="110"/>
      <c r="N497" s="110"/>
      <c r="O497" s="109"/>
      <c r="P497" s="110"/>
      <c r="Q497" s="110"/>
      <c r="R497" s="109"/>
      <c r="S497" s="110"/>
      <c r="T497" s="110"/>
      <c r="U497" s="109"/>
      <c r="V497" s="110"/>
      <c r="W497" s="110"/>
      <c r="X497" s="109"/>
      <c r="Y497" s="110"/>
      <c r="Z497" s="110"/>
      <c r="AA497" s="109"/>
      <c r="AB497" s="110"/>
      <c r="AC497" s="110"/>
      <c r="AD497" s="109"/>
      <c r="AE497" s="110"/>
      <c r="AF497" s="110"/>
      <c r="AG497" s="109"/>
      <c r="AH497" s="110"/>
      <c r="AI497" s="110"/>
      <c r="AJ497" s="109"/>
      <c r="AK497" s="110"/>
      <c r="AL497" s="110"/>
      <c r="AM497" s="109"/>
      <c r="AN497" s="110"/>
      <c r="AO497" s="110"/>
      <c r="AP497" s="109"/>
      <c r="AQ497" s="110"/>
      <c r="AR497" s="110"/>
      <c r="AS497" s="109"/>
      <c r="AT497" s="110"/>
      <c r="AU497" s="110"/>
      <c r="AV497" s="109" t="e">
        <v>#DIV/0!</v>
      </c>
      <c r="AW497" s="111"/>
      <c r="AX497" s="111"/>
      <c r="AY497" s="112" t="e">
        <v>#DIV/0!</v>
      </c>
      <c r="AZ497" s="111"/>
      <c r="BA497" s="111"/>
      <c r="BB497" s="112"/>
      <c r="BC497" s="92" t="e">
        <f>VLOOKUP(C497,'[1]PM SELL-OUT JUNE 202 SUMMARY'!$D$9:$H$519,4,FALSE)</f>
        <v>#N/A</v>
      </c>
      <c r="BD497" s="92" t="e">
        <f>VLOOKUP(C497,'[1]PM SELL-OUT JUNE 202 SUMMARY'!$D$9:$H$519,5,FALSE)</f>
        <v>#N/A</v>
      </c>
      <c r="BE497" s="93" t="e">
        <f t="shared" si="165"/>
        <v>#N/A</v>
      </c>
      <c r="BF497" s="113"/>
      <c r="BG497" s="114"/>
      <c r="BH497" s="115"/>
      <c r="BI497" s="107"/>
      <c r="BJ497" s="115"/>
      <c r="BK497" s="110"/>
      <c r="BL497" s="117"/>
      <c r="BM497" s="118"/>
      <c r="BN497" s="119"/>
      <c r="BO497" s="127"/>
      <c r="BP497" s="121"/>
      <c r="BQ497" s="159"/>
      <c r="BR497" s="181"/>
      <c r="BS497" s="124"/>
    </row>
    <row r="498" spans="1:72" s="128" customFormat="1">
      <c r="A498" s="126" t="s">
        <v>91</v>
      </c>
      <c r="B498" s="105" t="s">
        <v>191</v>
      </c>
      <c r="C498" s="106" t="s">
        <v>502</v>
      </c>
      <c r="D498" s="110">
        <v>516745</v>
      </c>
      <c r="E498" s="110">
        <v>550000</v>
      </c>
      <c r="F498" s="109"/>
      <c r="G498" s="110">
        <v>630035</v>
      </c>
      <c r="H498" s="110">
        <v>500000</v>
      </c>
      <c r="I498" s="109">
        <v>1.26007</v>
      </c>
      <c r="J498" s="110">
        <v>369540</v>
      </c>
      <c r="K498" s="110">
        <v>500000</v>
      </c>
      <c r="L498" s="109">
        <v>0.73907999999999985</v>
      </c>
      <c r="M498" s="110">
        <v>1071875</v>
      </c>
      <c r="N498" s="110">
        <v>500000</v>
      </c>
      <c r="O498" s="109">
        <v>2.1437499999999998</v>
      </c>
      <c r="P498" s="110">
        <v>1190770</v>
      </c>
      <c r="Q498" s="110">
        <v>500000</v>
      </c>
      <c r="R498" s="109">
        <v>2.3815400000000002</v>
      </c>
      <c r="S498" s="110">
        <v>372420</v>
      </c>
      <c r="T498" s="110">
        <v>500000</v>
      </c>
      <c r="U498" s="109">
        <v>0.74483999999999995</v>
      </c>
      <c r="V498" s="110">
        <v>1636625</v>
      </c>
      <c r="W498" s="110">
        <v>500000</v>
      </c>
      <c r="X498" s="109">
        <v>3.27325</v>
      </c>
      <c r="Y498" s="110">
        <v>1561170</v>
      </c>
      <c r="Z498" s="110">
        <v>500000</v>
      </c>
      <c r="AA498" s="109">
        <v>3.1223399999999999</v>
      </c>
      <c r="AB498" s="110">
        <v>1866700</v>
      </c>
      <c r="AC498" s="110">
        <v>550000</v>
      </c>
      <c r="AD498" s="109"/>
      <c r="AE498" s="110">
        <v>1115555</v>
      </c>
      <c r="AF498" s="110">
        <v>550000</v>
      </c>
      <c r="AG498" s="109">
        <v>2.0282818181818181</v>
      </c>
      <c r="AH498" s="110">
        <v>2292815</v>
      </c>
      <c r="AI498" s="110">
        <v>850000</v>
      </c>
      <c r="AJ498" s="109">
        <v>2.697429411764706</v>
      </c>
      <c r="AK498" s="110">
        <v>542165</v>
      </c>
      <c r="AL498" s="110">
        <v>1000000</v>
      </c>
      <c r="AM498" s="109">
        <v>0.54216500000000001</v>
      </c>
      <c r="AN498" s="110">
        <v>1413845</v>
      </c>
      <c r="AO498" s="110">
        <v>1000000</v>
      </c>
      <c r="AP498" s="109">
        <v>1.413845</v>
      </c>
      <c r="AQ498" s="110">
        <v>1813650</v>
      </c>
      <c r="AR498" s="110">
        <v>1000000</v>
      </c>
      <c r="AS498" s="109">
        <v>1.81365</v>
      </c>
      <c r="AT498" s="110">
        <v>859300</v>
      </c>
      <c r="AU498" s="110">
        <v>1150000</v>
      </c>
      <c r="AV498" s="109">
        <v>0.74721739130434783</v>
      </c>
      <c r="AW498" s="111">
        <v>830570</v>
      </c>
      <c r="AX498" s="111">
        <v>1150000</v>
      </c>
      <c r="AY498" s="112">
        <v>0.72223478260869567</v>
      </c>
      <c r="AZ498" s="111">
        <v>1205320</v>
      </c>
      <c r="BA498" s="111">
        <v>1150000</v>
      </c>
      <c r="BB498" s="112">
        <f t="shared" si="156"/>
        <v>1.048104347826087</v>
      </c>
      <c r="BC498" s="92">
        <f>VLOOKUP(C498,'[1]PM SELL-OUT JUNE 202 SUMMARY'!$D$9:$H$519,4,FALSE)</f>
        <v>319860</v>
      </c>
      <c r="BD498" s="92">
        <f>VLOOKUP(C498,'[1]PM SELL-OUT JUNE 202 SUMMARY'!$D$9:$H$519,5,FALSE)</f>
        <v>1000000</v>
      </c>
      <c r="BE498" s="93">
        <f t="shared" si="165"/>
        <v>0.31985999999999998</v>
      </c>
      <c r="BF498" s="113">
        <f t="shared" ref="BF498:BF501" si="189">AW498+AT498+AZ498</f>
        <v>2895190</v>
      </c>
      <c r="BG498" s="114">
        <f t="shared" ref="BG498:BG501" si="190">BF498/3</f>
        <v>965063.33333333337</v>
      </c>
      <c r="BH498" s="115">
        <f t="shared" ref="BH498:BH501" si="191">SUM(AQ498+AT498+AW498+AZ498+AK498+AN498)</f>
        <v>6664850</v>
      </c>
      <c r="BI498" s="110">
        <f t="shared" ref="BI498:BI501" si="192">BH498/6</f>
        <v>1110808.3333333333</v>
      </c>
      <c r="BJ498" s="115"/>
      <c r="BK498" s="110"/>
      <c r="BL498" s="117">
        <f>BK$502*BP498</f>
        <v>1775291.9033275808</v>
      </c>
      <c r="BM498" s="118">
        <v>900000</v>
      </c>
      <c r="BN498" s="119"/>
      <c r="BO498" s="127">
        <v>1636625</v>
      </c>
      <c r="BP498" s="121">
        <f>BO498/BO$502</f>
        <v>0.63934285340380603</v>
      </c>
      <c r="BQ498" s="159"/>
      <c r="BR498" s="181"/>
      <c r="BS498" s="124" t="e">
        <f t="shared" ref="BS498:BS502" si="193">BQ498/BR498</f>
        <v>#DIV/0!</v>
      </c>
    </row>
    <row r="499" spans="1:72" s="128" customFormat="1">
      <c r="A499" s="126" t="s">
        <v>109</v>
      </c>
      <c r="B499" s="105" t="s">
        <v>208</v>
      </c>
      <c r="C499" s="106" t="s">
        <v>503</v>
      </c>
      <c r="D499" s="110">
        <v>1477170</v>
      </c>
      <c r="E499" s="110">
        <v>1100000</v>
      </c>
      <c r="F499" s="109"/>
      <c r="G499" s="110">
        <v>831385</v>
      </c>
      <c r="H499" s="110">
        <v>1400000</v>
      </c>
      <c r="I499" s="109">
        <v>0.59384642857142855</v>
      </c>
      <c r="J499" s="110">
        <v>1169455</v>
      </c>
      <c r="K499" s="110">
        <v>1400000</v>
      </c>
      <c r="L499" s="109">
        <v>0.8353250000000001</v>
      </c>
      <c r="M499" s="110">
        <v>3537835</v>
      </c>
      <c r="N499" s="110">
        <v>1400000</v>
      </c>
      <c r="O499" s="109">
        <v>2.5270250000000001</v>
      </c>
      <c r="P499" s="110">
        <v>2811180</v>
      </c>
      <c r="Q499" s="110">
        <v>1400000</v>
      </c>
      <c r="R499" s="109">
        <v>2.0079857142857143</v>
      </c>
      <c r="S499" s="110">
        <v>2354290</v>
      </c>
      <c r="T499" s="110">
        <v>1200000</v>
      </c>
      <c r="U499" s="109">
        <v>1.9619083333333334</v>
      </c>
      <c r="V499" s="110">
        <v>923230</v>
      </c>
      <c r="W499" s="110">
        <v>1100000</v>
      </c>
      <c r="X499" s="109">
        <v>0.83930000000000005</v>
      </c>
      <c r="Y499" s="110">
        <v>1115865</v>
      </c>
      <c r="Z499" s="110">
        <v>900000</v>
      </c>
      <c r="AA499" s="109">
        <v>1.2398499999999999</v>
      </c>
      <c r="AB499" s="110">
        <v>2198270</v>
      </c>
      <c r="AC499" s="110">
        <v>900000</v>
      </c>
      <c r="AD499" s="109"/>
      <c r="AE499" s="110">
        <v>1948020</v>
      </c>
      <c r="AF499" s="110">
        <v>1000000</v>
      </c>
      <c r="AG499" s="109">
        <v>1.9480200000000001</v>
      </c>
      <c r="AH499" s="110">
        <v>1808545</v>
      </c>
      <c r="AI499" s="110">
        <v>1650000</v>
      </c>
      <c r="AJ499" s="109">
        <v>1.0960878787878787</v>
      </c>
      <c r="AK499" s="110">
        <v>1166090</v>
      </c>
      <c r="AL499" s="110">
        <v>1950000</v>
      </c>
      <c r="AM499" s="109">
        <v>0.59799487179487176</v>
      </c>
      <c r="AN499" s="110">
        <v>773174</v>
      </c>
      <c r="AO499" s="110">
        <v>1700000</v>
      </c>
      <c r="AP499" s="109">
        <v>0.45480823529411762</v>
      </c>
      <c r="AQ499" s="110">
        <v>1236750</v>
      </c>
      <c r="AR499" s="110">
        <v>1500000</v>
      </c>
      <c r="AS499" s="109">
        <v>0.82450000000000001</v>
      </c>
      <c r="AT499" s="110">
        <v>1914865</v>
      </c>
      <c r="AU499" s="110">
        <v>1500000</v>
      </c>
      <c r="AV499" s="109">
        <v>1.2765766666666667</v>
      </c>
      <c r="AW499" s="111">
        <v>1914595</v>
      </c>
      <c r="AX499" s="111">
        <v>1500000</v>
      </c>
      <c r="AY499" s="112">
        <v>1.2763966666666666</v>
      </c>
      <c r="AZ499" s="111">
        <v>1241025</v>
      </c>
      <c r="BA499" s="111">
        <v>1500000</v>
      </c>
      <c r="BB499" s="112">
        <f t="shared" si="156"/>
        <v>0.82735000000000003</v>
      </c>
      <c r="BC499" s="92">
        <f>VLOOKUP(C499,'[1]PM SELL-OUT JUNE 202 SUMMARY'!$D$9:$H$519,4,FALSE)</f>
        <v>1143405</v>
      </c>
      <c r="BD499" s="92">
        <f>VLOOKUP(C499,'[1]PM SELL-OUT JUNE 202 SUMMARY'!$D$9:$H$519,5,FALSE)</f>
        <v>1500000</v>
      </c>
      <c r="BE499" s="93">
        <f t="shared" si="165"/>
        <v>0.76227</v>
      </c>
      <c r="BF499" s="113">
        <f t="shared" si="189"/>
        <v>5070485</v>
      </c>
      <c r="BG499" s="114">
        <f t="shared" si="190"/>
        <v>1690161.6666666667</v>
      </c>
      <c r="BH499" s="115">
        <f t="shared" si="191"/>
        <v>8246499</v>
      </c>
      <c r="BI499" s="110">
        <f t="shared" si="192"/>
        <v>1374416.5</v>
      </c>
      <c r="BJ499" s="148"/>
      <c r="BK499" s="149"/>
      <c r="BL499" s="117">
        <f>BK$502*BP499</f>
        <v>1001452.8336724188</v>
      </c>
      <c r="BM499" s="118">
        <v>1400000</v>
      </c>
      <c r="BN499" s="119"/>
      <c r="BO499" s="127">
        <v>923230</v>
      </c>
      <c r="BP499" s="121">
        <f>BO499/BO$502</f>
        <v>0.36065714659619391</v>
      </c>
      <c r="BQ499" s="159"/>
      <c r="BR499" s="181"/>
      <c r="BS499" s="124" t="e">
        <f t="shared" si="193"/>
        <v>#DIV/0!</v>
      </c>
    </row>
    <row r="500" spans="1:72" s="128" customFormat="1">
      <c r="A500" s="126" t="s">
        <v>91</v>
      </c>
      <c r="B500" s="105"/>
      <c r="C500" s="106" t="s">
        <v>504</v>
      </c>
      <c r="D500" s="110"/>
      <c r="E500" s="110"/>
      <c r="F500" s="109"/>
      <c r="G500" s="110"/>
      <c r="H500" s="110"/>
      <c r="I500" s="109"/>
      <c r="J500" s="110"/>
      <c r="K500" s="110"/>
      <c r="L500" s="109"/>
      <c r="M500" s="110"/>
      <c r="N500" s="110"/>
      <c r="O500" s="109"/>
      <c r="P500" s="110"/>
      <c r="Q500" s="110"/>
      <c r="R500" s="109"/>
      <c r="S500" s="110"/>
      <c r="T500" s="110"/>
      <c r="U500" s="109"/>
      <c r="V500" s="110"/>
      <c r="W500" s="110"/>
      <c r="X500" s="109"/>
      <c r="Y500" s="110"/>
      <c r="Z500" s="110"/>
      <c r="AA500" s="109"/>
      <c r="AB500" s="110"/>
      <c r="AC500" s="110"/>
      <c r="AD500" s="109"/>
      <c r="AE500" s="110"/>
      <c r="AF500" s="110"/>
      <c r="AG500" s="109"/>
      <c r="AH500" s="110"/>
      <c r="AI500" s="110"/>
      <c r="AJ500" s="109"/>
      <c r="AK500" s="110"/>
      <c r="AL500" s="110"/>
      <c r="AM500" s="109"/>
      <c r="AN500" s="110"/>
      <c r="AO500" s="110"/>
      <c r="AP500" s="109"/>
      <c r="AQ500" s="110"/>
      <c r="AR500" s="110"/>
      <c r="AS500" s="109"/>
      <c r="AT500" s="110"/>
      <c r="AU500" s="110"/>
      <c r="AV500" s="109"/>
      <c r="AW500" s="111">
        <v>41995</v>
      </c>
      <c r="AX500" s="111">
        <v>36666</v>
      </c>
      <c r="AY500" s="112">
        <v>1.1453390061637485</v>
      </c>
      <c r="AZ500" s="111">
        <v>32995</v>
      </c>
      <c r="BA500" s="111">
        <v>550000</v>
      </c>
      <c r="BB500" s="112">
        <f t="shared" si="156"/>
        <v>5.9990909090909088E-2</v>
      </c>
      <c r="BC500" s="92">
        <f>VLOOKUP(C500,'[1]PM SELL-OUT JUNE 202 SUMMARY'!$D$9:$H$519,4,FALSE)</f>
        <v>31290</v>
      </c>
      <c r="BD500" s="92">
        <f>VLOOKUP(C500,'[1]PM SELL-OUT JUNE 202 SUMMARY'!$D$9:$H$519,5,FALSE)</f>
        <v>550000</v>
      </c>
      <c r="BE500" s="93">
        <f t="shared" si="165"/>
        <v>5.6890909090909089E-2</v>
      </c>
      <c r="BF500" s="113">
        <f t="shared" si="189"/>
        <v>74990</v>
      </c>
      <c r="BG500" s="114">
        <f t="shared" si="190"/>
        <v>24996.666666666668</v>
      </c>
      <c r="BH500" s="115">
        <f t="shared" si="191"/>
        <v>74990</v>
      </c>
      <c r="BI500" s="110">
        <f t="shared" si="192"/>
        <v>12498.333333333334</v>
      </c>
      <c r="BJ500" s="148"/>
      <c r="BK500" s="149"/>
      <c r="BL500" s="117"/>
      <c r="BM500" s="118">
        <v>550000</v>
      </c>
      <c r="BN500" s="119"/>
      <c r="BO500" s="195"/>
      <c r="BP500" s="121"/>
      <c r="BQ500" s="159"/>
      <c r="BR500" s="181"/>
      <c r="BS500" s="124"/>
    </row>
    <row r="501" spans="1:72" s="128" customFormat="1">
      <c r="A501" s="126" t="s">
        <v>91</v>
      </c>
      <c r="B501" s="105"/>
      <c r="C501" s="106" t="s">
        <v>505</v>
      </c>
      <c r="D501" s="110"/>
      <c r="E501" s="110"/>
      <c r="F501" s="109"/>
      <c r="G501" s="110"/>
      <c r="H501" s="110"/>
      <c r="I501" s="109"/>
      <c r="J501" s="110"/>
      <c r="K501" s="110"/>
      <c r="L501" s="109"/>
      <c r="M501" s="110"/>
      <c r="N501" s="110"/>
      <c r="O501" s="109"/>
      <c r="P501" s="110"/>
      <c r="Q501" s="110"/>
      <c r="R501" s="109"/>
      <c r="S501" s="110"/>
      <c r="T501" s="110"/>
      <c r="U501" s="109"/>
      <c r="V501" s="110"/>
      <c r="W501" s="110"/>
      <c r="X501" s="109"/>
      <c r="Y501" s="110"/>
      <c r="Z501" s="110"/>
      <c r="AA501" s="109"/>
      <c r="AB501" s="110">
        <v>10695</v>
      </c>
      <c r="AC501" s="110">
        <v>349999</v>
      </c>
      <c r="AD501" s="109"/>
      <c r="AE501" s="110">
        <v>174065</v>
      </c>
      <c r="AF501" s="110">
        <v>500000</v>
      </c>
      <c r="AG501" s="109">
        <v>0.34813000000000005</v>
      </c>
      <c r="AH501" s="110">
        <v>449630</v>
      </c>
      <c r="AI501" s="110">
        <v>500000</v>
      </c>
      <c r="AJ501" s="109">
        <v>0.89925999999999995</v>
      </c>
      <c r="AK501" s="110">
        <v>152270</v>
      </c>
      <c r="AL501" s="110">
        <v>500000</v>
      </c>
      <c r="AM501" s="109">
        <v>0.30454000000000003</v>
      </c>
      <c r="AN501" s="110">
        <v>212875</v>
      </c>
      <c r="AO501" s="110">
        <v>550000</v>
      </c>
      <c r="AP501" s="109">
        <v>0.38704545454545453</v>
      </c>
      <c r="AQ501" s="110">
        <v>94685</v>
      </c>
      <c r="AR501" s="110">
        <v>550000</v>
      </c>
      <c r="AS501" s="109">
        <v>0.17215454545454545</v>
      </c>
      <c r="AT501" s="110">
        <v>99275</v>
      </c>
      <c r="AU501" s="110">
        <v>550000</v>
      </c>
      <c r="AV501" s="109">
        <v>0.18049999999999999</v>
      </c>
      <c r="AW501" s="111">
        <v>280655</v>
      </c>
      <c r="AX501" s="111">
        <v>550000</v>
      </c>
      <c r="AY501" s="112">
        <v>0.51028181818181817</v>
      </c>
      <c r="AZ501" s="111">
        <v>65185</v>
      </c>
      <c r="BA501" s="111">
        <v>177419</v>
      </c>
      <c r="BB501" s="112">
        <f t="shared" si="156"/>
        <v>0.36740709845056052</v>
      </c>
      <c r="BC501" s="92">
        <f>VLOOKUP(C501,'[1]PM SELL-OUT JUNE 202 SUMMARY'!$D$9:$H$519,4,FALSE)</f>
        <v>26195</v>
      </c>
      <c r="BD501" s="92">
        <f>VLOOKUP(C501,'[1]PM SELL-OUT JUNE 202 SUMMARY'!$D$9:$H$519,5,FALSE)</f>
        <v>54999</v>
      </c>
      <c r="BE501" s="93">
        <f t="shared" si="165"/>
        <v>0.47628138693430788</v>
      </c>
      <c r="BF501" s="113">
        <f t="shared" si="189"/>
        <v>445115</v>
      </c>
      <c r="BG501" s="114">
        <f t="shared" si="190"/>
        <v>148371.66666666666</v>
      </c>
      <c r="BH501" s="115">
        <f t="shared" si="191"/>
        <v>904945</v>
      </c>
      <c r="BI501" s="110">
        <f t="shared" si="192"/>
        <v>150824.16666666666</v>
      </c>
      <c r="BJ501" s="148"/>
      <c r="BK501" s="149"/>
      <c r="BL501" s="117">
        <f>BK$502*BP501</f>
        <v>0</v>
      </c>
      <c r="BM501" s="118"/>
      <c r="BN501" s="119"/>
      <c r="BO501" s="195"/>
      <c r="BP501" s="121">
        <f>BO501/BO$502</f>
        <v>0</v>
      </c>
      <c r="BQ501" s="159"/>
      <c r="BR501" s="181"/>
      <c r="BS501" s="124" t="e">
        <f t="shared" si="193"/>
        <v>#DIV/0!</v>
      </c>
    </row>
    <row r="502" spans="1:72" s="128" customFormat="1">
      <c r="A502" s="126"/>
      <c r="B502" s="105"/>
      <c r="C502" s="106"/>
      <c r="D502" s="110"/>
      <c r="E502" s="110"/>
      <c r="F502" s="109"/>
      <c r="G502" s="110"/>
      <c r="H502" s="110"/>
      <c r="I502" s="109"/>
      <c r="J502" s="107">
        <v>1538995</v>
      </c>
      <c r="K502" s="110"/>
      <c r="L502" s="109"/>
      <c r="M502" s="151">
        <v>4609710</v>
      </c>
      <c r="N502" s="151">
        <v>1900000</v>
      </c>
      <c r="O502" s="109"/>
      <c r="P502" s="107">
        <v>4001950</v>
      </c>
      <c r="Q502" s="107">
        <v>1900000</v>
      </c>
      <c r="R502" s="108">
        <v>2.1062894736842104</v>
      </c>
      <c r="S502" s="107">
        <v>2726710</v>
      </c>
      <c r="T502" s="107">
        <v>1700000</v>
      </c>
      <c r="U502" s="109">
        <v>1.6039470588235294</v>
      </c>
      <c r="V502" s="107">
        <v>2559855</v>
      </c>
      <c r="W502" s="107">
        <v>1600000</v>
      </c>
      <c r="X502" s="108">
        <v>1.5999093750000002</v>
      </c>
      <c r="Y502" s="107">
        <v>2677035</v>
      </c>
      <c r="Z502" s="107">
        <v>1400000</v>
      </c>
      <c r="AA502" s="109">
        <v>1.9121678571428573</v>
      </c>
      <c r="AB502" s="107">
        <v>4064970</v>
      </c>
      <c r="AC502" s="107">
        <v>1450000</v>
      </c>
      <c r="AD502" s="109"/>
      <c r="AE502" s="107">
        <v>3063575</v>
      </c>
      <c r="AF502" s="107">
        <v>1550000</v>
      </c>
      <c r="AG502" s="109">
        <v>1.9765000000000001</v>
      </c>
      <c r="AH502" s="107">
        <v>4101360</v>
      </c>
      <c r="AI502" s="107">
        <v>2500000</v>
      </c>
      <c r="AJ502" s="109">
        <v>1.640544</v>
      </c>
      <c r="AK502" s="107">
        <v>1708255</v>
      </c>
      <c r="AL502" s="107">
        <v>2950000</v>
      </c>
      <c r="AM502" s="109">
        <v>0.57906949152542375</v>
      </c>
      <c r="AN502" s="107">
        <v>2399894</v>
      </c>
      <c r="AO502" s="107">
        <v>3250000</v>
      </c>
      <c r="AP502" s="109">
        <v>0.73842892307692309</v>
      </c>
      <c r="AQ502" s="151">
        <v>3145085</v>
      </c>
      <c r="AR502" s="151">
        <v>3050000</v>
      </c>
      <c r="AS502" s="180">
        <v>1.0311754098360655</v>
      </c>
      <c r="AT502" s="110"/>
      <c r="AU502" s="110"/>
      <c r="AV502" s="109" t="e">
        <v>#DIV/0!</v>
      </c>
      <c r="AW502" s="152">
        <v>3067815</v>
      </c>
      <c r="AX502" s="152">
        <v>3236666</v>
      </c>
      <c r="AY502" s="112">
        <v>0.94783181211777801</v>
      </c>
      <c r="AZ502" s="152">
        <v>2544525</v>
      </c>
      <c r="BA502" s="152">
        <v>3377419</v>
      </c>
      <c r="BB502" s="153">
        <f t="shared" ref="BB502:BB566" si="194">AZ502/BA502</f>
        <v>0.75339334562871829</v>
      </c>
      <c r="BC502" s="92" t="e">
        <f>VLOOKUP(C502,'[1]PM SELL-OUT JUNE 202 SUMMARY'!$D$9:$H$519,4,FALSE)</f>
        <v>#N/A</v>
      </c>
      <c r="BD502" s="92" t="e">
        <f>VLOOKUP(C502,'[1]PM SELL-OUT JUNE 202 SUMMARY'!$D$9:$H$519,5,FALSE)</f>
        <v>#N/A</v>
      </c>
      <c r="BE502" s="93" t="e">
        <f t="shared" si="165"/>
        <v>#N/A</v>
      </c>
      <c r="BF502" s="107">
        <f>SUM(BF498:BF501)</f>
        <v>8485780</v>
      </c>
      <c r="BG502" s="107">
        <f>SUM(BG498:BG501)</f>
        <v>2828593.333333333</v>
      </c>
      <c r="BH502" s="107">
        <f>SUM(BH498:BH501)</f>
        <v>15891284</v>
      </c>
      <c r="BI502" s="107">
        <f>SUM(BI498:BI501)</f>
        <v>2648547.333333333</v>
      </c>
      <c r="BJ502" s="169">
        <v>2152515.2999999998</v>
      </c>
      <c r="BK502" s="155">
        <f>BJ502*129%</f>
        <v>2776744.7369999997</v>
      </c>
      <c r="BL502" s="107">
        <f>SUM(BL498:BL501)</f>
        <v>2776744.7369999997</v>
      </c>
      <c r="BM502" s="118"/>
      <c r="BN502" s="119">
        <f>SUM(BM498:BM501)</f>
        <v>2850000</v>
      </c>
      <c r="BO502" s="107">
        <f>SUM(BO498:BO501)</f>
        <v>2559855</v>
      </c>
      <c r="BP502" s="108">
        <v>1</v>
      </c>
      <c r="BQ502" s="107"/>
      <c r="BR502" s="107"/>
      <c r="BS502" s="124" t="e">
        <f t="shared" si="193"/>
        <v>#DIV/0!</v>
      </c>
      <c r="BT502" s="128">
        <v>3</v>
      </c>
    </row>
    <row r="503" spans="1:72" s="128" customFormat="1">
      <c r="A503" s="126"/>
      <c r="B503" s="105"/>
      <c r="C503" s="106"/>
      <c r="D503" s="110"/>
      <c r="E503" s="110"/>
      <c r="F503" s="109"/>
      <c r="G503" s="110"/>
      <c r="H503" s="110"/>
      <c r="I503" s="109"/>
      <c r="J503" s="110"/>
      <c r="K503" s="110"/>
      <c r="L503" s="109"/>
      <c r="M503" s="110"/>
      <c r="N503" s="110"/>
      <c r="O503" s="109"/>
      <c r="P503" s="110"/>
      <c r="Q503" s="110"/>
      <c r="R503" s="109"/>
      <c r="S503" s="110"/>
      <c r="T503" s="110"/>
      <c r="U503" s="109"/>
      <c r="V503" s="110"/>
      <c r="W503" s="110"/>
      <c r="X503" s="109"/>
      <c r="Y503" s="110"/>
      <c r="Z503" s="110"/>
      <c r="AA503" s="109"/>
      <c r="AB503" s="110"/>
      <c r="AC503" s="110"/>
      <c r="AD503" s="109"/>
      <c r="AE503" s="110"/>
      <c r="AF503" s="110"/>
      <c r="AG503" s="109"/>
      <c r="AH503" s="110"/>
      <c r="AI503" s="110"/>
      <c r="AJ503" s="109"/>
      <c r="AK503" s="110"/>
      <c r="AL503" s="110"/>
      <c r="AM503" s="109"/>
      <c r="AN503" s="110"/>
      <c r="AO503" s="110"/>
      <c r="AP503" s="109"/>
      <c r="AQ503" s="110"/>
      <c r="AR503" s="110"/>
      <c r="AS503" s="109"/>
      <c r="AT503" s="110"/>
      <c r="AU503" s="110"/>
      <c r="AV503" s="109" t="e">
        <v>#DIV/0!</v>
      </c>
      <c r="AW503" s="111"/>
      <c r="AX503" s="111"/>
      <c r="AY503" s="112" t="e">
        <v>#DIV/0!</v>
      </c>
      <c r="AZ503" s="111"/>
      <c r="BA503" s="111"/>
      <c r="BB503" s="112"/>
      <c r="BC503" s="92" t="e">
        <f>VLOOKUP(C503,'[1]PM SELL-OUT JUNE 202 SUMMARY'!$D$9:$H$519,4,FALSE)</f>
        <v>#N/A</v>
      </c>
      <c r="BD503" s="92" t="e">
        <f>VLOOKUP(C503,'[1]PM SELL-OUT JUNE 202 SUMMARY'!$D$9:$H$519,5,FALSE)</f>
        <v>#N/A</v>
      </c>
      <c r="BE503" s="93" t="e">
        <f t="shared" si="165"/>
        <v>#N/A</v>
      </c>
      <c r="BF503" s="113"/>
      <c r="BG503" s="114"/>
      <c r="BH503" s="115"/>
      <c r="BI503" s="107"/>
      <c r="BJ503" s="115"/>
      <c r="BK503" s="110"/>
      <c r="BL503" s="117"/>
      <c r="BM503" s="118"/>
      <c r="BN503" s="119"/>
      <c r="BO503" s="127"/>
      <c r="BP503" s="121"/>
      <c r="BQ503" s="159"/>
      <c r="BR503" s="181"/>
      <c r="BS503" s="124"/>
    </row>
    <row r="504" spans="1:72" s="128" customFormat="1">
      <c r="A504" s="126"/>
      <c r="B504" s="105"/>
      <c r="C504" s="106"/>
      <c r="D504" s="110"/>
      <c r="E504" s="110"/>
      <c r="F504" s="109"/>
      <c r="G504" s="110"/>
      <c r="H504" s="110"/>
      <c r="I504" s="109"/>
      <c r="J504" s="110"/>
      <c r="K504" s="110"/>
      <c r="L504" s="109"/>
      <c r="M504" s="110"/>
      <c r="N504" s="110"/>
      <c r="O504" s="109"/>
      <c r="P504" s="110"/>
      <c r="Q504" s="110"/>
      <c r="R504" s="109"/>
      <c r="S504" s="110"/>
      <c r="T504" s="110"/>
      <c r="U504" s="109"/>
      <c r="V504" s="110"/>
      <c r="W504" s="110"/>
      <c r="X504" s="109"/>
      <c r="Y504" s="110"/>
      <c r="Z504" s="110"/>
      <c r="AA504" s="109"/>
      <c r="AB504" s="110"/>
      <c r="AC504" s="110"/>
      <c r="AD504" s="109"/>
      <c r="AE504" s="110"/>
      <c r="AF504" s="110"/>
      <c r="AG504" s="109"/>
      <c r="AH504" s="110"/>
      <c r="AI504" s="110"/>
      <c r="AJ504" s="109"/>
      <c r="AK504" s="110"/>
      <c r="AL504" s="110"/>
      <c r="AM504" s="109"/>
      <c r="AN504" s="110"/>
      <c r="AO504" s="110"/>
      <c r="AP504" s="109"/>
      <c r="AQ504" s="110"/>
      <c r="AR504" s="110"/>
      <c r="AS504" s="109"/>
      <c r="AT504" s="110"/>
      <c r="AU504" s="110"/>
      <c r="AV504" s="109" t="e">
        <v>#DIV/0!</v>
      </c>
      <c r="AW504" s="111"/>
      <c r="AX504" s="111"/>
      <c r="AY504" s="112" t="e">
        <v>#DIV/0!</v>
      </c>
      <c r="AZ504" s="111"/>
      <c r="BA504" s="111"/>
      <c r="BB504" s="112"/>
      <c r="BC504" s="92" t="e">
        <f>VLOOKUP(C504,'[1]PM SELL-OUT JUNE 202 SUMMARY'!$D$9:$H$519,4,FALSE)</f>
        <v>#N/A</v>
      </c>
      <c r="BD504" s="92" t="e">
        <f>VLOOKUP(C504,'[1]PM SELL-OUT JUNE 202 SUMMARY'!$D$9:$H$519,5,FALSE)</f>
        <v>#N/A</v>
      </c>
      <c r="BE504" s="93" t="e">
        <f t="shared" si="165"/>
        <v>#N/A</v>
      </c>
      <c r="BF504" s="113"/>
      <c r="BG504" s="114"/>
      <c r="BH504" s="115"/>
      <c r="BI504" s="107"/>
      <c r="BJ504" s="115"/>
      <c r="BK504" s="110"/>
      <c r="BL504" s="117"/>
      <c r="BM504" s="118"/>
      <c r="BN504" s="119"/>
      <c r="BO504" s="127"/>
      <c r="BP504" s="121"/>
      <c r="BQ504" s="159"/>
      <c r="BR504" s="181"/>
      <c r="BS504" s="124"/>
    </row>
    <row r="505" spans="1:72" s="128" customFormat="1">
      <c r="A505" s="126" t="s">
        <v>66</v>
      </c>
      <c r="B505" s="105" t="s">
        <v>506</v>
      </c>
      <c r="C505" s="162" t="s">
        <v>507</v>
      </c>
      <c r="D505" s="110">
        <v>1606045</v>
      </c>
      <c r="E505" s="110">
        <v>1200000</v>
      </c>
      <c r="F505" s="109"/>
      <c r="G505" s="110">
        <v>2390215</v>
      </c>
      <c r="H505" s="110">
        <v>1700000</v>
      </c>
      <c r="I505" s="109">
        <v>1.4060088235294117</v>
      </c>
      <c r="J505" s="110">
        <v>1757110</v>
      </c>
      <c r="K505" s="110">
        <v>1700000</v>
      </c>
      <c r="L505" s="109">
        <v>1.0335941176470589</v>
      </c>
      <c r="M505" s="110">
        <v>2392575</v>
      </c>
      <c r="N505" s="110">
        <v>1800000</v>
      </c>
      <c r="O505" s="109">
        <v>1.3292083333333333</v>
      </c>
      <c r="P505" s="110">
        <v>2629740</v>
      </c>
      <c r="Q505" s="110">
        <v>1800000</v>
      </c>
      <c r="R505" s="109">
        <v>1.4609666666666667</v>
      </c>
      <c r="S505" s="110">
        <v>1667605</v>
      </c>
      <c r="T505" s="110">
        <v>1600000</v>
      </c>
      <c r="U505" s="109">
        <v>1.042253125</v>
      </c>
      <c r="V505" s="110">
        <v>2200165</v>
      </c>
      <c r="W505" s="110">
        <v>1550000</v>
      </c>
      <c r="X505" s="109">
        <v>1.4194612903225807</v>
      </c>
      <c r="Y505" s="110">
        <v>814660</v>
      </c>
      <c r="Z505" s="110">
        <v>1550000</v>
      </c>
      <c r="AA505" s="109">
        <v>0.52558709677419369</v>
      </c>
      <c r="AB505" s="110">
        <v>1268570</v>
      </c>
      <c r="AC505" s="110">
        <v>1550000</v>
      </c>
      <c r="AD505" s="109"/>
      <c r="AE505" s="110">
        <v>1006075</v>
      </c>
      <c r="AF505" s="110">
        <v>1200000</v>
      </c>
      <c r="AG505" s="109">
        <v>0.83839583333333334</v>
      </c>
      <c r="AH505" s="110">
        <v>1304455</v>
      </c>
      <c r="AI505" s="110">
        <v>1500000</v>
      </c>
      <c r="AJ505" s="109">
        <v>0.86963666666666661</v>
      </c>
      <c r="AK505" s="110">
        <v>206575</v>
      </c>
      <c r="AL505" s="110">
        <v>1400000</v>
      </c>
      <c r="AM505" s="109">
        <v>0.14755357142857142</v>
      </c>
      <c r="AN505" s="110">
        <v>828490</v>
      </c>
      <c r="AO505" s="110">
        <v>1400000</v>
      </c>
      <c r="AP505" s="109">
        <v>0.59177857142857138</v>
      </c>
      <c r="AQ505" s="110">
        <v>1038650</v>
      </c>
      <c r="AR505" s="110">
        <v>1300000</v>
      </c>
      <c r="AS505" s="109">
        <v>0.7989615384615385</v>
      </c>
      <c r="AT505" s="110">
        <v>803100</v>
      </c>
      <c r="AU505" s="110">
        <v>1300000</v>
      </c>
      <c r="AV505" s="109">
        <v>0.61776923076923074</v>
      </c>
      <c r="AW505" s="111">
        <v>2255410</v>
      </c>
      <c r="AX505" s="111">
        <v>1300000</v>
      </c>
      <c r="AY505" s="112">
        <v>1.7349307692307692</v>
      </c>
      <c r="AZ505" s="111">
        <v>666415</v>
      </c>
      <c r="BA505" s="111">
        <v>1300000</v>
      </c>
      <c r="BB505" s="112">
        <f t="shared" si="194"/>
        <v>0.51262692307692304</v>
      </c>
      <c r="BC505" s="92">
        <f>VLOOKUP(C505,'[1]PM SELL-OUT JUNE 202 SUMMARY'!$D$9:$H$519,4,FALSE)</f>
        <v>647105</v>
      </c>
      <c r="BD505" s="92">
        <f>VLOOKUP(C505,'[1]PM SELL-OUT JUNE 202 SUMMARY'!$D$9:$H$519,5,FALSE)</f>
        <v>1300000</v>
      </c>
      <c r="BE505" s="93">
        <f t="shared" si="165"/>
        <v>0.49777307692307693</v>
      </c>
      <c r="BF505" s="113">
        <f t="shared" ref="BF505:BF508" si="195">AW505+AT505+AZ505</f>
        <v>3724925</v>
      </c>
      <c r="BG505" s="114">
        <f t="shared" ref="BG505:BG508" si="196">BF505/3</f>
        <v>1241641.6666666667</v>
      </c>
      <c r="BH505" s="115">
        <f t="shared" ref="BH505:BH508" si="197">SUM(AQ505+AT505+AW505+AZ505+AK505+AN505)</f>
        <v>5798640</v>
      </c>
      <c r="BI505" s="110">
        <f t="shared" ref="BI505:BI508" si="198">BH505/6</f>
        <v>966440</v>
      </c>
      <c r="BJ505" s="115"/>
      <c r="BK505" s="110"/>
      <c r="BL505" s="117">
        <f>BK$509*BP505</f>
        <v>1520951.6792255356</v>
      </c>
      <c r="BM505" s="118">
        <v>1300000</v>
      </c>
      <c r="BN505" s="119"/>
      <c r="BO505" s="127">
        <v>2200165</v>
      </c>
      <c r="BP505" s="121">
        <f>BO505/BO$509</f>
        <v>0.25121932142757236</v>
      </c>
      <c r="BQ505" s="161"/>
      <c r="BR505" s="123"/>
      <c r="BS505" s="124" t="e">
        <f t="shared" ref="BS505:BS509" si="199">BQ505/BR505</f>
        <v>#DIV/0!</v>
      </c>
      <c r="BT505" s="165">
        <f t="shared" ref="BT505:BT508" si="200">AVERAGE(BG505,BI505,BL505,BO505)</f>
        <v>1482299.5864730505</v>
      </c>
    </row>
    <row r="506" spans="1:72" s="128" customFormat="1">
      <c r="A506" s="126" t="s">
        <v>66</v>
      </c>
      <c r="B506" s="105" t="s">
        <v>506</v>
      </c>
      <c r="C506" s="106" t="s">
        <v>508</v>
      </c>
      <c r="D506" s="110">
        <v>1339240</v>
      </c>
      <c r="E506" s="110">
        <v>1300000</v>
      </c>
      <c r="F506" s="109"/>
      <c r="G506" s="110">
        <v>1373250</v>
      </c>
      <c r="H506" s="110">
        <v>1000000</v>
      </c>
      <c r="I506" s="109">
        <v>1.3732500000000001</v>
      </c>
      <c r="J506" s="110">
        <v>1506710</v>
      </c>
      <c r="K506" s="110">
        <v>1000000</v>
      </c>
      <c r="L506" s="109">
        <v>1.50671</v>
      </c>
      <c r="M506" s="110">
        <v>1308795</v>
      </c>
      <c r="N506" s="110">
        <v>1200000</v>
      </c>
      <c r="O506" s="109">
        <v>1.0906625000000001</v>
      </c>
      <c r="P506" s="110">
        <v>3789900</v>
      </c>
      <c r="Q506" s="110">
        <v>1200000</v>
      </c>
      <c r="R506" s="109">
        <v>3.1582499999999998</v>
      </c>
      <c r="S506" s="110">
        <v>2230360</v>
      </c>
      <c r="T506" s="110">
        <v>1300000</v>
      </c>
      <c r="U506" s="109">
        <v>1.7156615384615386</v>
      </c>
      <c r="V506" s="110">
        <v>2338470</v>
      </c>
      <c r="W506" s="110">
        <v>1400000</v>
      </c>
      <c r="X506" s="109">
        <v>1.6703357142857143</v>
      </c>
      <c r="Y506" s="110">
        <v>2121110</v>
      </c>
      <c r="Z506" s="110">
        <v>1500000</v>
      </c>
      <c r="AA506" s="109">
        <v>1.4140733333333333</v>
      </c>
      <c r="AB506" s="110">
        <v>1932070</v>
      </c>
      <c r="AC506" s="110">
        <v>1500000</v>
      </c>
      <c r="AD506" s="109"/>
      <c r="AE506" s="110">
        <v>1159450</v>
      </c>
      <c r="AF506" s="110">
        <v>1650000</v>
      </c>
      <c r="AG506" s="109">
        <v>0.70269696969696971</v>
      </c>
      <c r="AH506" s="110">
        <v>1164560</v>
      </c>
      <c r="AI506" s="110">
        <v>1750000</v>
      </c>
      <c r="AJ506" s="109">
        <v>0.66546285714285713</v>
      </c>
      <c r="AK506" s="110">
        <v>110730</v>
      </c>
      <c r="AL506" s="110">
        <v>1650000</v>
      </c>
      <c r="AM506" s="109">
        <v>6.710909090909091E-2</v>
      </c>
      <c r="AN506" s="110">
        <v>1656420</v>
      </c>
      <c r="AO506" s="110">
        <v>1650000</v>
      </c>
      <c r="AP506" s="109">
        <v>1.0038909090909092</v>
      </c>
      <c r="AQ506" s="110">
        <v>2942270</v>
      </c>
      <c r="AR506" s="110">
        <v>1650000</v>
      </c>
      <c r="AS506" s="109">
        <v>1.7831939393939393</v>
      </c>
      <c r="AT506" s="110">
        <v>1170220</v>
      </c>
      <c r="AU506" s="110">
        <v>1750000</v>
      </c>
      <c r="AV506" s="109">
        <v>0.66869714285714288</v>
      </c>
      <c r="AW506" s="111">
        <v>1876835</v>
      </c>
      <c r="AX506" s="111">
        <v>1850000</v>
      </c>
      <c r="AY506" s="112">
        <v>1.0145054054054055</v>
      </c>
      <c r="AZ506" s="111">
        <v>1122230</v>
      </c>
      <c r="BA506" s="111">
        <v>1850000</v>
      </c>
      <c r="BB506" s="112">
        <f t="shared" si="194"/>
        <v>0.60661081081081081</v>
      </c>
      <c r="BC506" s="92">
        <f>VLOOKUP(C506,'[1]PM SELL-OUT JUNE 202 SUMMARY'!$D$9:$H$519,4,FALSE)</f>
        <v>1122640</v>
      </c>
      <c r="BD506" s="92">
        <f>VLOOKUP(C506,'[1]PM SELL-OUT JUNE 202 SUMMARY'!$D$9:$H$519,5,FALSE)</f>
        <v>1850000</v>
      </c>
      <c r="BE506" s="93">
        <f t="shared" si="165"/>
        <v>0.60683243243243246</v>
      </c>
      <c r="BF506" s="113">
        <f t="shared" si="195"/>
        <v>4169285</v>
      </c>
      <c r="BG506" s="114">
        <f t="shared" si="196"/>
        <v>1389761.6666666667</v>
      </c>
      <c r="BH506" s="115">
        <f t="shared" si="197"/>
        <v>8878705</v>
      </c>
      <c r="BI506" s="110">
        <f t="shared" si="198"/>
        <v>1479784.1666666667</v>
      </c>
      <c r="BJ506" s="115"/>
      <c r="BK506" s="110"/>
      <c r="BL506" s="117">
        <f>BK$509*BP506</f>
        <v>1616560.5185604433</v>
      </c>
      <c r="BM506" s="118">
        <v>1850000</v>
      </c>
      <c r="BN506" s="119"/>
      <c r="BO506" s="127">
        <v>2338470</v>
      </c>
      <c r="BP506" s="121">
        <f>BO506/BO$509</f>
        <v>0.26701126805432096</v>
      </c>
      <c r="BQ506" s="161"/>
      <c r="BR506" s="123"/>
      <c r="BS506" s="124" t="e">
        <f t="shared" si="199"/>
        <v>#DIV/0!</v>
      </c>
      <c r="BT506" s="165">
        <f t="shared" si="200"/>
        <v>1706144.0879734443</v>
      </c>
    </row>
    <row r="507" spans="1:72" s="128" customFormat="1">
      <c r="A507" s="126" t="s">
        <v>66</v>
      </c>
      <c r="B507" s="105"/>
      <c r="C507" s="106" t="s">
        <v>509</v>
      </c>
      <c r="D507" s="110"/>
      <c r="E507" s="110"/>
      <c r="F507" s="109"/>
      <c r="G507" s="110"/>
      <c r="H507" s="110"/>
      <c r="I507" s="109"/>
      <c r="J507" s="110"/>
      <c r="K507" s="110"/>
      <c r="L507" s="109"/>
      <c r="M507" s="110">
        <v>0</v>
      </c>
      <c r="N507" s="110">
        <v>18333</v>
      </c>
      <c r="O507" s="109">
        <v>0</v>
      </c>
      <c r="P507" s="110">
        <v>1993050</v>
      </c>
      <c r="Q507" s="110">
        <v>550000</v>
      </c>
      <c r="R507" s="109">
        <v>3.6237272727272729</v>
      </c>
      <c r="S507" s="110">
        <v>1279230</v>
      </c>
      <c r="T507" s="110">
        <v>550000</v>
      </c>
      <c r="U507" s="109">
        <v>2.3258727272727273</v>
      </c>
      <c r="V507" s="110">
        <v>620430</v>
      </c>
      <c r="W507" s="110">
        <v>850000</v>
      </c>
      <c r="X507" s="109">
        <v>0.72991764705882356</v>
      </c>
      <c r="Y507" s="110"/>
      <c r="Z507" s="110"/>
      <c r="AA507" s="109" t="e">
        <v>#DIV/0!</v>
      </c>
      <c r="AB507" s="110"/>
      <c r="AC507" s="110"/>
      <c r="AD507" s="109"/>
      <c r="AE507" s="110">
        <v>186075</v>
      </c>
      <c r="AF507" s="110">
        <v>248387</v>
      </c>
      <c r="AG507" s="109">
        <v>0.74913340875327616</v>
      </c>
      <c r="AH507" s="110">
        <v>536245</v>
      </c>
      <c r="AI507" s="110">
        <v>550000</v>
      </c>
      <c r="AJ507" s="109">
        <v>0.97499090909090924</v>
      </c>
      <c r="AK507" s="110">
        <v>1189675</v>
      </c>
      <c r="AL507" s="110">
        <v>550000</v>
      </c>
      <c r="AM507" s="109">
        <v>2.1630454545454545</v>
      </c>
      <c r="AN507" s="110">
        <v>2559440</v>
      </c>
      <c r="AO507" s="110">
        <v>750000</v>
      </c>
      <c r="AP507" s="109">
        <v>3.4125866666666669</v>
      </c>
      <c r="AQ507" s="110">
        <v>757720</v>
      </c>
      <c r="AR507" s="110">
        <v>750000</v>
      </c>
      <c r="AS507" s="109">
        <v>1.0102933333333333</v>
      </c>
      <c r="AT507" s="110">
        <v>945495</v>
      </c>
      <c r="AU507" s="110">
        <v>750000</v>
      </c>
      <c r="AV507" s="109">
        <v>1.2606599999999999</v>
      </c>
      <c r="AW507" s="111">
        <v>995175</v>
      </c>
      <c r="AX507" s="111">
        <v>900000</v>
      </c>
      <c r="AY507" s="112">
        <v>1.10575</v>
      </c>
      <c r="AZ507" s="111">
        <v>1457730</v>
      </c>
      <c r="BA507" s="111">
        <v>900000</v>
      </c>
      <c r="BB507" s="112">
        <f t="shared" si="194"/>
        <v>1.6196999999999999</v>
      </c>
      <c r="BC507" s="92">
        <f>VLOOKUP(C507,'[1]PM SELL-OUT JUNE 202 SUMMARY'!$D$9:$H$519,4,FALSE)</f>
        <v>4391825</v>
      </c>
      <c r="BD507" s="92">
        <f>VLOOKUP(C507,'[1]PM SELL-OUT JUNE 202 SUMMARY'!$D$9:$H$519,5,FALSE)</f>
        <v>900000</v>
      </c>
      <c r="BE507" s="93">
        <f t="shared" si="165"/>
        <v>4.8798055555555555</v>
      </c>
      <c r="BF507" s="113">
        <f t="shared" si="195"/>
        <v>3398400</v>
      </c>
      <c r="BG507" s="114">
        <f t="shared" si="196"/>
        <v>1132800</v>
      </c>
      <c r="BH507" s="115">
        <f t="shared" si="197"/>
        <v>7905235</v>
      </c>
      <c r="BI507" s="110">
        <f t="shared" si="198"/>
        <v>1317539.1666666667</v>
      </c>
      <c r="BJ507" s="115"/>
      <c r="BK507" s="110"/>
      <c r="BL507" s="117">
        <f>BK$509*BP507</f>
        <v>428896.94652078318</v>
      </c>
      <c r="BM507" s="118">
        <v>1050000</v>
      </c>
      <c r="BN507" s="119"/>
      <c r="BO507" s="127">
        <v>620430</v>
      </c>
      <c r="BP507" s="121">
        <f>BO507/BO$509</f>
        <v>7.0841961213503848E-2</v>
      </c>
      <c r="BQ507" s="161"/>
      <c r="BR507" s="123"/>
      <c r="BS507" s="124" t="e">
        <f t="shared" si="199"/>
        <v>#DIV/0!</v>
      </c>
      <c r="BT507" s="165">
        <f t="shared" si="200"/>
        <v>874916.5282968625</v>
      </c>
    </row>
    <row r="508" spans="1:72" s="128" customFormat="1">
      <c r="A508" s="126" t="s">
        <v>66</v>
      </c>
      <c r="B508" s="105" t="s">
        <v>506</v>
      </c>
      <c r="C508" s="106" t="s">
        <v>510</v>
      </c>
      <c r="D508" s="110">
        <v>2186710</v>
      </c>
      <c r="E508" s="110">
        <v>2100000</v>
      </c>
      <c r="F508" s="109"/>
      <c r="G508" s="110">
        <v>1800825</v>
      </c>
      <c r="H508" s="110">
        <v>2150000</v>
      </c>
      <c r="I508" s="109">
        <v>0.83759302325581397</v>
      </c>
      <c r="J508" s="110">
        <v>1953160</v>
      </c>
      <c r="K508" s="110">
        <v>2150000</v>
      </c>
      <c r="L508" s="109">
        <v>0.90844651162790713</v>
      </c>
      <c r="M508" s="110">
        <v>3653545</v>
      </c>
      <c r="N508" s="110">
        <v>2200000</v>
      </c>
      <c r="O508" s="109">
        <v>1.6607022727272727</v>
      </c>
      <c r="P508" s="110">
        <v>3868535</v>
      </c>
      <c r="Q508" s="110">
        <v>2500000</v>
      </c>
      <c r="R508" s="109">
        <v>1.5474140000000001</v>
      </c>
      <c r="S508" s="110">
        <v>5185770</v>
      </c>
      <c r="T508" s="110">
        <v>2300000</v>
      </c>
      <c r="U508" s="109">
        <v>2.254682608695652</v>
      </c>
      <c r="V508" s="110">
        <v>3598880</v>
      </c>
      <c r="W508" s="110">
        <v>2200000</v>
      </c>
      <c r="X508" s="109">
        <v>1.6358545454545455</v>
      </c>
      <c r="Y508" s="110">
        <v>1840680</v>
      </c>
      <c r="Z508" s="110">
        <v>2300000</v>
      </c>
      <c r="AA508" s="109">
        <v>0.80029565217391296</v>
      </c>
      <c r="AB508" s="110">
        <v>1733675</v>
      </c>
      <c r="AC508" s="110">
        <v>2300000</v>
      </c>
      <c r="AD508" s="109"/>
      <c r="AE508" s="110">
        <v>2140660</v>
      </c>
      <c r="AF508" s="110">
        <v>2100000</v>
      </c>
      <c r="AG508" s="109">
        <v>1.0193619047619047</v>
      </c>
      <c r="AH508" s="110">
        <v>1397535</v>
      </c>
      <c r="AI508" s="110">
        <v>2200000</v>
      </c>
      <c r="AJ508" s="109">
        <v>0.63524318181818185</v>
      </c>
      <c r="AK508" s="110">
        <v>1364875</v>
      </c>
      <c r="AL508" s="110">
        <v>2200000</v>
      </c>
      <c r="AM508" s="109">
        <v>0.62039772727272724</v>
      </c>
      <c r="AN508" s="110">
        <v>526635</v>
      </c>
      <c r="AO508" s="110">
        <v>2200000</v>
      </c>
      <c r="AP508" s="109">
        <v>0.23937954545454546</v>
      </c>
      <c r="AQ508" s="110">
        <v>2065790</v>
      </c>
      <c r="AR508" s="110">
        <v>2000000</v>
      </c>
      <c r="AS508" s="109">
        <v>1.0328949999999999</v>
      </c>
      <c r="AT508" s="110">
        <v>1223485</v>
      </c>
      <c r="AU508" s="110">
        <v>2000000</v>
      </c>
      <c r="AV508" s="109">
        <v>0.61174249999999997</v>
      </c>
      <c r="AW508" s="111">
        <v>1209150</v>
      </c>
      <c r="AX508" s="111">
        <v>2000000</v>
      </c>
      <c r="AY508" s="112">
        <v>0.60457499999999997</v>
      </c>
      <c r="AZ508" s="111">
        <v>2012465</v>
      </c>
      <c r="BA508" s="111">
        <v>2000000</v>
      </c>
      <c r="BB508" s="112">
        <f t="shared" si="194"/>
        <v>1.0062325000000001</v>
      </c>
      <c r="BC508" s="92">
        <f>VLOOKUP(C508,'[1]PM SELL-OUT JUNE 202 SUMMARY'!$D$9:$H$519,4,FALSE)</f>
        <v>1824870</v>
      </c>
      <c r="BD508" s="92">
        <f>VLOOKUP(C508,'[1]PM SELL-OUT JUNE 202 SUMMARY'!$D$9:$H$519,5,FALSE)</f>
        <v>1800000</v>
      </c>
      <c r="BE508" s="93">
        <f t="shared" si="165"/>
        <v>1.0138166666666666</v>
      </c>
      <c r="BF508" s="113">
        <f t="shared" si="195"/>
        <v>4445100</v>
      </c>
      <c r="BG508" s="114">
        <f t="shared" si="196"/>
        <v>1481700</v>
      </c>
      <c r="BH508" s="115">
        <f t="shared" si="197"/>
        <v>8402400</v>
      </c>
      <c r="BI508" s="110">
        <f t="shared" si="198"/>
        <v>1400400</v>
      </c>
      <c r="BJ508" s="148"/>
      <c r="BK508" s="149"/>
      <c r="BL508" s="117">
        <f>BK$509*BP508</f>
        <v>2487869.1276932387</v>
      </c>
      <c r="BM508" s="118">
        <v>1800000</v>
      </c>
      <c r="BN508" s="119"/>
      <c r="BO508" s="127">
        <v>3598880</v>
      </c>
      <c r="BP508" s="121">
        <f>BO508/BO$509</f>
        <v>0.41092744930460284</v>
      </c>
      <c r="BQ508" s="161"/>
      <c r="BR508" s="123"/>
      <c r="BS508" s="124" t="e">
        <f t="shared" si="199"/>
        <v>#DIV/0!</v>
      </c>
      <c r="BT508" s="165">
        <f t="shared" si="200"/>
        <v>2242212.2819233099</v>
      </c>
    </row>
    <row r="509" spans="1:72" s="128" customFormat="1" ht="16.2" thickBot="1">
      <c r="A509" s="126"/>
      <c r="B509" s="105"/>
      <c r="C509" s="106"/>
      <c r="D509" s="110"/>
      <c r="E509" s="110"/>
      <c r="F509" s="109"/>
      <c r="G509" s="110"/>
      <c r="H509" s="110"/>
      <c r="I509" s="109"/>
      <c r="J509" s="107">
        <v>5216980</v>
      </c>
      <c r="K509" s="110"/>
      <c r="L509" s="109"/>
      <c r="M509" s="151">
        <v>7354915</v>
      </c>
      <c r="N509" s="151">
        <v>5218333</v>
      </c>
      <c r="O509" s="109"/>
      <c r="P509" s="107">
        <v>12281225</v>
      </c>
      <c r="Q509" s="107">
        <v>6050000</v>
      </c>
      <c r="R509" s="108">
        <v>2.0299545454545456</v>
      </c>
      <c r="S509" s="107">
        <v>10362965</v>
      </c>
      <c r="T509" s="107">
        <v>5750000</v>
      </c>
      <c r="U509" s="109">
        <v>1.8022547826086956</v>
      </c>
      <c r="V509" s="107">
        <v>8757945</v>
      </c>
      <c r="W509" s="107">
        <v>6000000</v>
      </c>
      <c r="X509" s="108">
        <v>1.4596575000000001</v>
      </c>
      <c r="Y509" s="107">
        <v>4776450</v>
      </c>
      <c r="Z509" s="107">
        <v>5350000</v>
      </c>
      <c r="AA509" s="109">
        <v>0.89279439252336457</v>
      </c>
      <c r="AB509" s="107">
        <v>4934315</v>
      </c>
      <c r="AC509" s="107">
        <v>5350000</v>
      </c>
      <c r="AD509" s="109"/>
      <c r="AE509" s="107">
        <v>4492260</v>
      </c>
      <c r="AF509" s="107">
        <v>5198387</v>
      </c>
      <c r="AG509" s="109">
        <v>0.86416421093696971</v>
      </c>
      <c r="AH509" s="107">
        <v>4402795</v>
      </c>
      <c r="AI509" s="107">
        <v>6000000</v>
      </c>
      <c r="AJ509" s="109">
        <v>0.73379916666666656</v>
      </c>
      <c r="AK509" s="107">
        <v>2871855</v>
      </c>
      <c r="AL509" s="107">
        <v>5800000</v>
      </c>
      <c r="AM509" s="109">
        <v>0.49514741379310345</v>
      </c>
      <c r="AN509" s="107">
        <v>5570985</v>
      </c>
      <c r="AO509" s="107">
        <v>6000000</v>
      </c>
      <c r="AP509" s="109">
        <v>0.92849749999999998</v>
      </c>
      <c r="AQ509" s="151">
        <v>6804430</v>
      </c>
      <c r="AR509" s="151">
        <v>5700000</v>
      </c>
      <c r="AS509" s="180">
        <v>1.1937596491228071</v>
      </c>
      <c r="AT509" s="110"/>
      <c r="AU509" s="110"/>
      <c r="AV509" s="109" t="e">
        <v>#DIV/0!</v>
      </c>
      <c r="AW509" s="152">
        <v>6336570</v>
      </c>
      <c r="AX509" s="152">
        <v>6050000</v>
      </c>
      <c r="AY509" s="112">
        <v>1.0473669421487604</v>
      </c>
      <c r="AZ509" s="152">
        <v>5258840</v>
      </c>
      <c r="BA509" s="152">
        <v>6050000</v>
      </c>
      <c r="BB509" s="153">
        <f t="shared" si="194"/>
        <v>0.86922975206611575</v>
      </c>
      <c r="BC509" s="92" t="e">
        <f>VLOOKUP(C509,'[1]PM SELL-OUT JUNE 202 SUMMARY'!$D$9:$H$519,4,FALSE)</f>
        <v>#N/A</v>
      </c>
      <c r="BD509" s="92" t="e">
        <f>VLOOKUP(C509,'[1]PM SELL-OUT JUNE 202 SUMMARY'!$D$9:$H$519,5,FALSE)</f>
        <v>#N/A</v>
      </c>
      <c r="BE509" s="93" t="e">
        <f t="shared" si="165"/>
        <v>#N/A</v>
      </c>
      <c r="BF509" s="107">
        <f>SUM(BF505:BF508)</f>
        <v>15737710</v>
      </c>
      <c r="BG509" s="107">
        <f>SUM(BG505:BG508)</f>
        <v>5245903.333333334</v>
      </c>
      <c r="BH509" s="107">
        <f>SUM(BH505:BH508)</f>
        <v>30984980</v>
      </c>
      <c r="BI509" s="107">
        <f>SUM(BI505:BI508)</f>
        <v>5164163.333333334</v>
      </c>
      <c r="BJ509" s="169">
        <v>4451675.2</v>
      </c>
      <c r="BK509" s="155">
        <f>BJ509*136%</f>
        <v>6054278.2720000008</v>
      </c>
      <c r="BL509" s="156">
        <f>SUM(BL505:BL508)</f>
        <v>6054278.2720000008</v>
      </c>
      <c r="BM509" s="118"/>
      <c r="BN509" s="119">
        <f>SUM(BM505:BM508)</f>
        <v>6000000</v>
      </c>
      <c r="BO509" s="107">
        <f>SUM(BO505:BO508)</f>
        <v>8757945</v>
      </c>
      <c r="BP509" s="108">
        <f>SUM(BP505:BP508)</f>
        <v>1</v>
      </c>
      <c r="BQ509" s="107"/>
      <c r="BR509" s="107"/>
      <c r="BS509" s="124" t="e">
        <f t="shared" si="199"/>
        <v>#DIV/0!</v>
      </c>
      <c r="BT509" s="128">
        <v>4</v>
      </c>
    </row>
    <row r="510" spans="1:72" s="128" customFormat="1">
      <c r="A510" s="126"/>
      <c r="B510" s="105"/>
      <c r="C510" s="106"/>
      <c r="D510" s="110"/>
      <c r="E510" s="110"/>
      <c r="F510" s="109"/>
      <c r="G510" s="110"/>
      <c r="H510" s="110"/>
      <c r="I510" s="109"/>
      <c r="J510" s="110"/>
      <c r="K510" s="110"/>
      <c r="L510" s="109"/>
      <c r="M510" s="110"/>
      <c r="N510" s="110"/>
      <c r="O510" s="109"/>
      <c r="P510" s="110"/>
      <c r="Q510" s="110"/>
      <c r="R510" s="109"/>
      <c r="S510" s="110"/>
      <c r="T510" s="110"/>
      <c r="U510" s="109"/>
      <c r="V510" s="110"/>
      <c r="W510" s="110"/>
      <c r="X510" s="109"/>
      <c r="Y510" s="110"/>
      <c r="Z510" s="110"/>
      <c r="AA510" s="109"/>
      <c r="AB510" s="110"/>
      <c r="AC510" s="110"/>
      <c r="AD510" s="109"/>
      <c r="AE510" s="110"/>
      <c r="AF510" s="110"/>
      <c r="AG510" s="109"/>
      <c r="AH510" s="110"/>
      <c r="AI510" s="110"/>
      <c r="AJ510" s="109"/>
      <c r="AK510" s="110"/>
      <c r="AL510" s="110"/>
      <c r="AM510" s="109"/>
      <c r="AN510" s="110"/>
      <c r="AO510" s="110"/>
      <c r="AP510" s="109"/>
      <c r="AQ510" s="110"/>
      <c r="AR510" s="110"/>
      <c r="AS510" s="109"/>
      <c r="AT510" s="110"/>
      <c r="AU510" s="110"/>
      <c r="AV510" s="109" t="e">
        <v>#DIV/0!</v>
      </c>
      <c r="AW510" s="111"/>
      <c r="AX510" s="111"/>
      <c r="AY510" s="112" t="e">
        <v>#DIV/0!</v>
      </c>
      <c r="AZ510" s="111"/>
      <c r="BA510" s="111"/>
      <c r="BB510" s="112"/>
      <c r="BC510" s="92" t="e">
        <f>VLOOKUP(C510,'[1]PM SELL-OUT JUNE 202 SUMMARY'!$D$9:$H$519,4,FALSE)</f>
        <v>#N/A</v>
      </c>
      <c r="BD510" s="92" t="e">
        <f>VLOOKUP(C510,'[1]PM SELL-OUT JUNE 202 SUMMARY'!$D$9:$H$519,5,FALSE)</f>
        <v>#N/A</v>
      </c>
      <c r="BE510" s="93" t="e">
        <f t="shared" si="165"/>
        <v>#N/A</v>
      </c>
      <c r="BF510" s="113"/>
      <c r="BG510" s="114"/>
      <c r="BH510" s="115"/>
      <c r="BI510" s="107"/>
      <c r="BJ510" s="115"/>
      <c r="BK510" s="110"/>
      <c r="BL510" s="117"/>
      <c r="BM510" s="118"/>
      <c r="BN510" s="119"/>
      <c r="BO510" s="127"/>
      <c r="BP510" s="121"/>
      <c r="BQ510" s="196"/>
      <c r="BR510" s="181"/>
      <c r="BS510" s="197"/>
    </row>
    <row r="511" spans="1:72" s="128" customFormat="1">
      <c r="A511" s="126"/>
      <c r="B511" s="105"/>
      <c r="C511" s="106"/>
      <c r="D511" s="110"/>
      <c r="E511" s="110"/>
      <c r="F511" s="109"/>
      <c r="G511" s="110"/>
      <c r="H511" s="110"/>
      <c r="I511" s="109"/>
      <c r="J511" s="110"/>
      <c r="K511" s="110"/>
      <c r="L511" s="109"/>
      <c r="M511" s="110"/>
      <c r="N511" s="110"/>
      <c r="O511" s="109"/>
      <c r="P511" s="110"/>
      <c r="Q511" s="110"/>
      <c r="R511" s="109"/>
      <c r="S511" s="110"/>
      <c r="T511" s="110"/>
      <c r="U511" s="109"/>
      <c r="V511" s="110"/>
      <c r="W511" s="110"/>
      <c r="X511" s="109"/>
      <c r="Y511" s="110"/>
      <c r="Z511" s="110"/>
      <c r="AA511" s="109"/>
      <c r="AB511" s="110"/>
      <c r="AC511" s="110"/>
      <c r="AD511" s="109"/>
      <c r="AE511" s="110"/>
      <c r="AF511" s="110"/>
      <c r="AG511" s="109"/>
      <c r="AH511" s="110"/>
      <c r="AI511" s="110"/>
      <c r="AJ511" s="109"/>
      <c r="AK511" s="110"/>
      <c r="AL511" s="110"/>
      <c r="AM511" s="109"/>
      <c r="AN511" s="110"/>
      <c r="AO511" s="110"/>
      <c r="AP511" s="109"/>
      <c r="AQ511" s="110"/>
      <c r="AR511" s="110"/>
      <c r="AS511" s="109"/>
      <c r="AT511" s="110"/>
      <c r="AU511" s="110"/>
      <c r="AV511" s="109" t="e">
        <v>#DIV/0!</v>
      </c>
      <c r="AW511" s="111"/>
      <c r="AX511" s="111"/>
      <c r="AY511" s="112" t="e">
        <v>#DIV/0!</v>
      </c>
      <c r="AZ511" s="111"/>
      <c r="BA511" s="111"/>
      <c r="BB511" s="112"/>
      <c r="BC511" s="92" t="e">
        <f>VLOOKUP(C511,'[1]PM SELL-OUT JUNE 202 SUMMARY'!$D$9:$H$519,4,FALSE)</f>
        <v>#N/A</v>
      </c>
      <c r="BD511" s="92" t="e">
        <f>VLOOKUP(C511,'[1]PM SELL-OUT JUNE 202 SUMMARY'!$D$9:$H$519,5,FALSE)</f>
        <v>#N/A</v>
      </c>
      <c r="BE511" s="93" t="e">
        <f t="shared" si="165"/>
        <v>#N/A</v>
      </c>
      <c r="BF511" s="113"/>
      <c r="BG511" s="114"/>
      <c r="BH511" s="115"/>
      <c r="BI511" s="107"/>
      <c r="BJ511" s="115"/>
      <c r="BK511" s="110"/>
      <c r="BL511" s="117"/>
      <c r="BM511" s="118"/>
      <c r="BN511" s="119"/>
      <c r="BO511" s="127"/>
      <c r="BP511" s="121"/>
      <c r="BQ511" s="159"/>
      <c r="BR511" s="181"/>
      <c r="BS511" s="124"/>
    </row>
    <row r="512" spans="1:72" s="128" customFormat="1">
      <c r="A512" s="126" t="s">
        <v>66</v>
      </c>
      <c r="B512" s="105" t="s">
        <v>511</v>
      </c>
      <c r="C512" s="106" t="s">
        <v>512</v>
      </c>
      <c r="D512" s="110">
        <v>729275</v>
      </c>
      <c r="E512" s="110">
        <v>600000</v>
      </c>
      <c r="F512" s="109"/>
      <c r="G512" s="110">
        <v>331510</v>
      </c>
      <c r="H512" s="110">
        <v>600000</v>
      </c>
      <c r="I512" s="109">
        <v>0.55251666666666666</v>
      </c>
      <c r="J512" s="110">
        <v>974195</v>
      </c>
      <c r="K512" s="110">
        <v>600000</v>
      </c>
      <c r="L512" s="109">
        <v>1.6236583333333334</v>
      </c>
      <c r="M512" s="110">
        <v>2058805</v>
      </c>
      <c r="N512" s="110">
        <v>1000000</v>
      </c>
      <c r="O512" s="109">
        <v>2.058805</v>
      </c>
      <c r="P512" s="110">
        <v>1072370</v>
      </c>
      <c r="Q512" s="110">
        <v>1000000</v>
      </c>
      <c r="R512" s="109">
        <v>1.07237</v>
      </c>
      <c r="S512" s="110">
        <v>764870</v>
      </c>
      <c r="T512" s="110">
        <v>900000</v>
      </c>
      <c r="U512" s="109">
        <v>0.8498555555555557</v>
      </c>
      <c r="V512" s="110">
        <v>462420</v>
      </c>
      <c r="W512" s="110">
        <v>700000</v>
      </c>
      <c r="X512" s="109">
        <v>0.66060000000000008</v>
      </c>
      <c r="Y512" s="110">
        <v>494390</v>
      </c>
      <c r="Z512" s="110">
        <v>700000</v>
      </c>
      <c r="AA512" s="109">
        <v>0.70627142857142866</v>
      </c>
      <c r="AB512" s="110">
        <v>687705</v>
      </c>
      <c r="AC512" s="110">
        <v>650000</v>
      </c>
      <c r="AD512" s="109"/>
      <c r="AE512" s="110">
        <v>502715</v>
      </c>
      <c r="AF512" s="110">
        <v>700000</v>
      </c>
      <c r="AG512" s="109">
        <v>0.7181642857142857</v>
      </c>
      <c r="AH512" s="110">
        <v>676470</v>
      </c>
      <c r="AI512" s="110">
        <v>650000</v>
      </c>
      <c r="AJ512" s="109">
        <v>1.0407230769230769</v>
      </c>
      <c r="AK512" s="110">
        <v>692390</v>
      </c>
      <c r="AL512" s="110">
        <v>650000</v>
      </c>
      <c r="AM512" s="109">
        <v>1.0652153846153847</v>
      </c>
      <c r="AN512" s="110">
        <v>326225</v>
      </c>
      <c r="AO512" s="110">
        <v>650000</v>
      </c>
      <c r="AP512" s="109">
        <v>0.50188461538461537</v>
      </c>
      <c r="AQ512" s="110">
        <v>671900</v>
      </c>
      <c r="AR512" s="110">
        <v>650000</v>
      </c>
      <c r="AS512" s="109">
        <v>1.0336923076923077</v>
      </c>
      <c r="AT512" s="110">
        <v>1184985</v>
      </c>
      <c r="AU512" s="110">
        <v>700000</v>
      </c>
      <c r="AV512" s="109">
        <v>1.6928357142857142</v>
      </c>
      <c r="AW512" s="111">
        <v>1514615</v>
      </c>
      <c r="AX512" s="111">
        <v>900000</v>
      </c>
      <c r="AY512" s="112">
        <v>1.6829055555555557</v>
      </c>
      <c r="AZ512" s="111">
        <v>1186080</v>
      </c>
      <c r="BA512" s="111">
        <v>1000000</v>
      </c>
      <c r="BB512" s="112">
        <f t="shared" si="194"/>
        <v>1.18608</v>
      </c>
      <c r="BC512" s="92">
        <f>VLOOKUP(C512,'[1]PM SELL-OUT JUNE 202 SUMMARY'!$D$9:$H$519,4,FALSE)</f>
        <v>669935</v>
      </c>
      <c r="BD512" s="92">
        <f>VLOOKUP(C512,'[1]PM SELL-OUT JUNE 202 SUMMARY'!$D$9:$H$519,5,FALSE)</f>
        <v>1000000</v>
      </c>
      <c r="BE512" s="93">
        <f t="shared" si="165"/>
        <v>0.66993499999999995</v>
      </c>
      <c r="BF512" s="113">
        <f t="shared" ref="BF512:BF576" si="201">AW512+AT512+AZ512</f>
        <v>3885680</v>
      </c>
      <c r="BG512" s="114">
        <f t="shared" ref="BG512:BG576" si="202">BF512/3</f>
        <v>1295226.6666666667</v>
      </c>
      <c r="BH512" s="115">
        <f t="shared" ref="BH512:BH576" si="203">SUM(AQ512+AT512+AW512+AZ512+AK512+AN512)</f>
        <v>5576195</v>
      </c>
      <c r="BI512" s="110">
        <f t="shared" ref="BI512:BI576" si="204">BH512/6</f>
        <v>929365.83333333337</v>
      </c>
      <c r="BJ512" s="115"/>
      <c r="BK512" s="110"/>
      <c r="BL512" s="117">
        <f t="shared" ref="BL512:BL579" si="205">BK$595*BP512</f>
        <v>872970.90257209342</v>
      </c>
      <c r="BM512" s="118">
        <v>900000</v>
      </c>
      <c r="BN512" s="119"/>
      <c r="BO512" s="127">
        <v>462420</v>
      </c>
      <c r="BP512" s="121">
        <f>BO512/BO$595</f>
        <v>2.1482402868222727E-2</v>
      </c>
      <c r="BQ512" s="159"/>
      <c r="BR512" s="123"/>
      <c r="BS512" s="124" t="e">
        <f t="shared" ref="BS512:BS579" si="206">BQ512/BR512</f>
        <v>#DIV/0!</v>
      </c>
      <c r="BT512" s="165">
        <f t="shared" ref="BT512:BT575" si="207">AVERAGE(BG512,BI512,BL512,BO512)</f>
        <v>889995.85064302338</v>
      </c>
    </row>
    <row r="513" spans="1:72" s="128" customFormat="1">
      <c r="A513" s="126" t="s">
        <v>109</v>
      </c>
      <c r="B513" s="105"/>
      <c r="C513" s="106" t="s">
        <v>513</v>
      </c>
      <c r="D513" s="110"/>
      <c r="E513" s="110"/>
      <c r="F513" s="109"/>
      <c r="G513" s="110"/>
      <c r="H513" s="110"/>
      <c r="I513" s="109"/>
      <c r="J513" s="110"/>
      <c r="K513" s="110"/>
      <c r="L513" s="109"/>
      <c r="M513" s="110"/>
      <c r="N513" s="110"/>
      <c r="O513" s="109"/>
      <c r="P513" s="110"/>
      <c r="Q513" s="110"/>
      <c r="R513" s="109"/>
      <c r="S513" s="110"/>
      <c r="T513" s="110"/>
      <c r="U513" s="109"/>
      <c r="V513" s="110">
        <v>0</v>
      </c>
      <c r="W513" s="110">
        <v>129000</v>
      </c>
      <c r="X513" s="109">
        <v>0</v>
      </c>
      <c r="Y513" s="110">
        <v>138265</v>
      </c>
      <c r="Z513" s="110">
        <v>500000</v>
      </c>
      <c r="AA513" s="109">
        <v>0.27653</v>
      </c>
      <c r="AB513" s="110">
        <v>10695</v>
      </c>
      <c r="AC513" s="110">
        <v>500000</v>
      </c>
      <c r="AD513" s="109"/>
      <c r="AE513" s="110">
        <v>78775</v>
      </c>
      <c r="AF513" s="110">
        <v>500000</v>
      </c>
      <c r="AG513" s="109">
        <v>0.15755000000000002</v>
      </c>
      <c r="AH513" s="110">
        <v>81275</v>
      </c>
      <c r="AI513" s="110">
        <v>500000</v>
      </c>
      <c r="AJ513" s="109">
        <v>0.16255</v>
      </c>
      <c r="AK513" s="110">
        <v>253745</v>
      </c>
      <c r="AL513" s="110">
        <v>500000</v>
      </c>
      <c r="AM513" s="109">
        <v>0.50749</v>
      </c>
      <c r="AN513" s="110">
        <v>8495</v>
      </c>
      <c r="AO513" s="110">
        <v>550000</v>
      </c>
      <c r="AP513" s="109">
        <v>1.5445454545454545E-2</v>
      </c>
      <c r="AQ513" s="110">
        <v>150055</v>
      </c>
      <c r="AR513" s="110">
        <v>550000</v>
      </c>
      <c r="AS513" s="109">
        <v>0.27282727272727275</v>
      </c>
      <c r="AT513" s="110">
        <v>40690</v>
      </c>
      <c r="AU513" s="110">
        <v>425800</v>
      </c>
      <c r="AV513" s="109">
        <v>9.5561296383278538E-2</v>
      </c>
      <c r="AW513" s="111"/>
      <c r="AX513" s="111"/>
      <c r="AY513" s="112" t="e">
        <v>#DIV/0!</v>
      </c>
      <c r="AZ513" s="111"/>
      <c r="BA513" s="111"/>
      <c r="BB513" s="112" t="e">
        <f t="shared" si="194"/>
        <v>#DIV/0!</v>
      </c>
      <c r="BC513" s="92">
        <f>VLOOKUP(C513,'[1]PM SELL-OUT JUNE 202 SUMMARY'!$D$9:$H$519,4,FALSE)</f>
        <v>54880</v>
      </c>
      <c r="BD513" s="92">
        <f>VLOOKUP(C513,'[1]PM SELL-OUT JUNE 202 SUMMARY'!$D$9:$H$519,5,FALSE)</f>
        <v>385000</v>
      </c>
      <c r="BE513" s="93">
        <f t="shared" si="165"/>
        <v>0.14254545454545456</v>
      </c>
      <c r="BF513" s="113">
        <f t="shared" si="201"/>
        <v>40690</v>
      </c>
      <c r="BG513" s="114">
        <f t="shared" si="202"/>
        <v>13563.333333333334</v>
      </c>
      <c r="BH513" s="115">
        <f t="shared" si="203"/>
        <v>452985</v>
      </c>
      <c r="BI513" s="110">
        <f t="shared" si="204"/>
        <v>75497.5</v>
      </c>
      <c r="BJ513" s="115"/>
      <c r="BK513" s="110"/>
      <c r="BL513" s="117">
        <f t="shared" si="205"/>
        <v>0</v>
      </c>
      <c r="BM513" s="118">
        <v>550000</v>
      </c>
      <c r="BN513" s="119"/>
      <c r="BO513" s="127">
        <v>0</v>
      </c>
      <c r="BP513" s="121">
        <f t="shared" ref="BP513:BP580" si="208">BO513/BO$595</f>
        <v>0</v>
      </c>
      <c r="BQ513" s="159"/>
      <c r="BR513" s="123"/>
      <c r="BS513" s="124" t="e">
        <f t="shared" si="206"/>
        <v>#DIV/0!</v>
      </c>
      <c r="BT513" s="165">
        <f t="shared" si="207"/>
        <v>22265.208333333332</v>
      </c>
    </row>
    <row r="514" spans="1:72" s="128" customFormat="1">
      <c r="A514" s="105" t="s">
        <v>66</v>
      </c>
      <c r="B514" s="105" t="s">
        <v>511</v>
      </c>
      <c r="C514" s="162" t="s">
        <v>514</v>
      </c>
      <c r="D514" s="107">
        <v>849925</v>
      </c>
      <c r="E514" s="107">
        <v>550000</v>
      </c>
      <c r="F514" s="108"/>
      <c r="G514" s="107">
        <v>468463</v>
      </c>
      <c r="H514" s="107">
        <v>550000</v>
      </c>
      <c r="I514" s="108">
        <v>0.85175090909090923</v>
      </c>
      <c r="J514" s="107">
        <v>654410</v>
      </c>
      <c r="K514" s="107">
        <v>600000</v>
      </c>
      <c r="L514" s="108">
        <v>1.0906833333333332</v>
      </c>
      <c r="M514" s="107">
        <v>1177910</v>
      </c>
      <c r="N514" s="107">
        <v>700000</v>
      </c>
      <c r="O514" s="109">
        <v>1.6827285714285714</v>
      </c>
      <c r="P514" s="110">
        <v>901735</v>
      </c>
      <c r="Q514" s="110">
        <v>700000</v>
      </c>
      <c r="R514" s="109">
        <v>1.2881928571428571</v>
      </c>
      <c r="S514" s="110">
        <v>712205</v>
      </c>
      <c r="T514" s="110">
        <v>700000</v>
      </c>
      <c r="U514" s="109">
        <v>1.0174357142857142</v>
      </c>
      <c r="V514" s="110">
        <v>612515</v>
      </c>
      <c r="W514" s="110">
        <v>600000</v>
      </c>
      <c r="X514" s="109">
        <v>1.0208583333333334</v>
      </c>
      <c r="Y514" s="110">
        <v>488420</v>
      </c>
      <c r="Z514" s="110">
        <v>600000</v>
      </c>
      <c r="AA514" s="109">
        <v>0.8140333333333335</v>
      </c>
      <c r="AB514" s="110">
        <v>418825</v>
      </c>
      <c r="AC514" s="110">
        <v>550000</v>
      </c>
      <c r="AD514" s="109"/>
      <c r="AE514" s="110">
        <v>744215</v>
      </c>
      <c r="AF514" s="110">
        <v>550000</v>
      </c>
      <c r="AG514" s="109">
        <v>1.3531181818181819</v>
      </c>
      <c r="AH514" s="110">
        <v>610130</v>
      </c>
      <c r="AI514" s="110">
        <v>600000</v>
      </c>
      <c r="AJ514" s="109">
        <v>1.0168833333333334</v>
      </c>
      <c r="AK514" s="110">
        <v>302650</v>
      </c>
      <c r="AL514" s="110">
        <v>700000</v>
      </c>
      <c r="AM514" s="109">
        <v>0.43235714285714288</v>
      </c>
      <c r="AN514" s="110">
        <v>248250</v>
      </c>
      <c r="AO514" s="110">
        <v>600000</v>
      </c>
      <c r="AP514" s="109">
        <v>0.41375000000000001</v>
      </c>
      <c r="AQ514" s="110">
        <v>416535</v>
      </c>
      <c r="AR514" s="110">
        <v>600000</v>
      </c>
      <c r="AS514" s="109">
        <v>0.69422499999999998</v>
      </c>
      <c r="AT514" s="110">
        <v>390820</v>
      </c>
      <c r="AU514" s="110">
        <v>600000</v>
      </c>
      <c r="AV514" s="109">
        <v>0.65136666666666665</v>
      </c>
      <c r="AW514" s="111">
        <v>908945</v>
      </c>
      <c r="AX514" s="111">
        <v>700000</v>
      </c>
      <c r="AY514" s="112">
        <v>1.2984928571428571</v>
      </c>
      <c r="AZ514" s="111">
        <v>821475</v>
      </c>
      <c r="BA514" s="111">
        <v>700000</v>
      </c>
      <c r="BB514" s="112">
        <f t="shared" si="194"/>
        <v>1.1735357142857143</v>
      </c>
      <c r="BC514" s="92">
        <f>VLOOKUP(C514,'[1]PM SELL-OUT JUNE 202 SUMMARY'!$D$9:$H$519,4,FALSE)</f>
        <v>499105</v>
      </c>
      <c r="BD514" s="92">
        <f>VLOOKUP(C514,'[1]PM SELL-OUT JUNE 202 SUMMARY'!$D$9:$H$519,5,FALSE)</f>
        <v>700000</v>
      </c>
      <c r="BE514" s="93">
        <f t="shared" si="165"/>
        <v>0.71300714285714284</v>
      </c>
      <c r="BF514" s="113">
        <f t="shared" si="201"/>
        <v>2121240</v>
      </c>
      <c r="BG514" s="114">
        <f t="shared" si="202"/>
        <v>707080</v>
      </c>
      <c r="BH514" s="115">
        <f t="shared" si="203"/>
        <v>3088675</v>
      </c>
      <c r="BI514" s="110">
        <f t="shared" si="204"/>
        <v>514779.16666666669</v>
      </c>
      <c r="BJ514" s="116"/>
      <c r="BK514" s="107"/>
      <c r="BL514" s="117">
        <f t="shared" si="205"/>
        <v>1156324.9262336097</v>
      </c>
      <c r="BM514" s="118">
        <v>700000</v>
      </c>
      <c r="BN514" s="119"/>
      <c r="BO514" s="120">
        <v>612515</v>
      </c>
      <c r="BP514" s="121">
        <f t="shared" si="208"/>
        <v>2.845528738555738E-2</v>
      </c>
      <c r="BQ514" s="159"/>
      <c r="BR514" s="123"/>
      <c r="BS514" s="124" t="e">
        <f t="shared" si="206"/>
        <v>#DIV/0!</v>
      </c>
      <c r="BT514" s="165">
        <f t="shared" si="207"/>
        <v>747674.77322506905</v>
      </c>
    </row>
    <row r="515" spans="1:72" s="125" customFormat="1">
      <c r="A515" s="105" t="s">
        <v>118</v>
      </c>
      <c r="B515" s="105"/>
      <c r="C515" s="162" t="s">
        <v>515</v>
      </c>
      <c r="D515" s="107"/>
      <c r="E515" s="107"/>
      <c r="F515" s="108"/>
      <c r="G515" s="107"/>
      <c r="H515" s="107"/>
      <c r="I515" s="108"/>
      <c r="J515" s="107">
        <v>236840</v>
      </c>
      <c r="K515" s="107">
        <v>348400</v>
      </c>
      <c r="L515" s="108">
        <v>0.67979334098737088</v>
      </c>
      <c r="M515" s="107">
        <v>535095</v>
      </c>
      <c r="N515" s="107">
        <v>500000</v>
      </c>
      <c r="O515" s="109">
        <v>1.07019</v>
      </c>
      <c r="P515" s="110">
        <v>455495</v>
      </c>
      <c r="Q515" s="110">
        <v>500000</v>
      </c>
      <c r="R515" s="109">
        <v>0.91099000000000008</v>
      </c>
      <c r="S515" s="110">
        <v>293050</v>
      </c>
      <c r="T515" s="110">
        <v>500000</v>
      </c>
      <c r="U515" s="109">
        <v>0.58610000000000007</v>
      </c>
      <c r="V515" s="110">
        <v>206250</v>
      </c>
      <c r="W515" s="110">
        <v>500000</v>
      </c>
      <c r="X515" s="109">
        <v>0.41249999999999998</v>
      </c>
      <c r="Y515" s="110">
        <v>508580</v>
      </c>
      <c r="Z515" s="110">
        <v>500000</v>
      </c>
      <c r="AA515" s="109">
        <v>1.0171600000000001</v>
      </c>
      <c r="AB515" s="110">
        <v>335030</v>
      </c>
      <c r="AC515" s="110">
        <v>500000</v>
      </c>
      <c r="AD515" s="109"/>
      <c r="AE515" s="110"/>
      <c r="AF515" s="110"/>
      <c r="AG515" s="109" t="e">
        <v>#DIV/0!</v>
      </c>
      <c r="AH515" s="110"/>
      <c r="AI515" s="110"/>
      <c r="AJ515" s="109" t="e">
        <v>#DIV/0!</v>
      </c>
      <c r="AK515" s="110"/>
      <c r="AL515" s="110"/>
      <c r="AM515" s="109" t="e">
        <v>#DIV/0!</v>
      </c>
      <c r="AN515" s="110"/>
      <c r="AO515" s="110"/>
      <c r="AP515" s="109"/>
      <c r="AQ515" s="110"/>
      <c r="AR515" s="110"/>
      <c r="AS515" s="109" t="e">
        <v>#DIV/0!</v>
      </c>
      <c r="AT515" s="110">
        <v>239125</v>
      </c>
      <c r="AU515" s="110">
        <v>479000</v>
      </c>
      <c r="AV515" s="109">
        <v>0.49921711899791232</v>
      </c>
      <c r="AW515" s="111">
        <v>261815</v>
      </c>
      <c r="AX515" s="111">
        <v>600000</v>
      </c>
      <c r="AY515" s="112">
        <v>0.43635833333333335</v>
      </c>
      <c r="AZ515" s="111">
        <v>265030</v>
      </c>
      <c r="BA515" s="111">
        <v>600000</v>
      </c>
      <c r="BB515" s="112">
        <f t="shared" si="194"/>
        <v>0.44171666666666665</v>
      </c>
      <c r="BC515" s="92">
        <f>VLOOKUP(C515,'[1]PM SELL-OUT JUNE 202 SUMMARY'!$D$9:$H$519,4,FALSE)</f>
        <v>154110</v>
      </c>
      <c r="BD515" s="92">
        <f>VLOOKUP(C515,'[1]PM SELL-OUT JUNE 202 SUMMARY'!$D$9:$H$519,5,FALSE)</f>
        <v>550000</v>
      </c>
      <c r="BE515" s="93">
        <f t="shared" si="165"/>
        <v>0.2802</v>
      </c>
      <c r="BF515" s="113">
        <f t="shared" si="201"/>
        <v>765970</v>
      </c>
      <c r="BG515" s="114">
        <f t="shared" si="202"/>
        <v>255323.33333333334</v>
      </c>
      <c r="BH515" s="115">
        <f t="shared" si="203"/>
        <v>765970</v>
      </c>
      <c r="BI515" s="110">
        <f t="shared" si="204"/>
        <v>127661.66666666667</v>
      </c>
      <c r="BJ515" s="116"/>
      <c r="BK515" s="107"/>
      <c r="BL515" s="117">
        <f t="shared" si="205"/>
        <v>389365.18458434817</v>
      </c>
      <c r="BM515" s="118">
        <v>550000</v>
      </c>
      <c r="BN515" s="119"/>
      <c r="BO515" s="120">
        <v>206250</v>
      </c>
      <c r="BP515" s="121">
        <f t="shared" si="208"/>
        <v>9.5816478343733781E-3</v>
      </c>
      <c r="BQ515" s="159"/>
      <c r="BR515" s="123"/>
      <c r="BS515" s="124" t="e">
        <f t="shared" si="206"/>
        <v>#DIV/0!</v>
      </c>
      <c r="BT515" s="165">
        <f t="shared" si="207"/>
        <v>244650.04614608706</v>
      </c>
    </row>
    <row r="516" spans="1:72" s="125" customFormat="1">
      <c r="A516" s="126" t="s">
        <v>91</v>
      </c>
      <c r="B516" s="105" t="s">
        <v>191</v>
      </c>
      <c r="C516" s="106" t="s">
        <v>516</v>
      </c>
      <c r="D516" s="110">
        <v>747970</v>
      </c>
      <c r="E516" s="110">
        <v>1100000</v>
      </c>
      <c r="F516" s="109"/>
      <c r="G516" s="110">
        <v>869960</v>
      </c>
      <c r="H516" s="110">
        <v>1100000</v>
      </c>
      <c r="I516" s="109">
        <v>0.79087272727272739</v>
      </c>
      <c r="J516" s="110">
        <v>1368840</v>
      </c>
      <c r="K516" s="110">
        <v>1000000</v>
      </c>
      <c r="L516" s="109">
        <v>1.3688400000000001</v>
      </c>
      <c r="M516" s="110">
        <v>2570580</v>
      </c>
      <c r="N516" s="110">
        <v>1300000</v>
      </c>
      <c r="O516" s="109">
        <v>1.9773692307692308</v>
      </c>
      <c r="P516" s="110">
        <v>2126565</v>
      </c>
      <c r="Q516" s="110">
        <v>1400000</v>
      </c>
      <c r="R516" s="109">
        <v>1.518975</v>
      </c>
      <c r="S516" s="110">
        <v>558380</v>
      </c>
      <c r="T516" s="110">
        <v>1450000</v>
      </c>
      <c r="U516" s="109">
        <v>0.38508965517241378</v>
      </c>
      <c r="V516" s="110">
        <v>723460</v>
      </c>
      <c r="W516" s="110">
        <v>1150000</v>
      </c>
      <c r="X516" s="109">
        <v>0.62909565217391306</v>
      </c>
      <c r="Y516" s="110">
        <v>587485</v>
      </c>
      <c r="Z516" s="110">
        <v>1000000</v>
      </c>
      <c r="AA516" s="109">
        <v>0.58748500000000003</v>
      </c>
      <c r="AB516" s="110">
        <v>987270</v>
      </c>
      <c r="AC516" s="110">
        <v>900000</v>
      </c>
      <c r="AD516" s="109"/>
      <c r="AE516" s="110">
        <v>1356415</v>
      </c>
      <c r="AF516" s="110">
        <v>900000</v>
      </c>
      <c r="AG516" s="109">
        <v>1.5071277777777778</v>
      </c>
      <c r="AH516" s="110">
        <v>848855</v>
      </c>
      <c r="AI516" s="110">
        <v>1000000</v>
      </c>
      <c r="AJ516" s="109">
        <v>0.84885500000000003</v>
      </c>
      <c r="AK516" s="110">
        <v>1503450</v>
      </c>
      <c r="AL516" s="110">
        <v>1100000</v>
      </c>
      <c r="AM516" s="109">
        <v>1.3667727272727273</v>
      </c>
      <c r="AN516" s="110">
        <v>928330</v>
      </c>
      <c r="AO516" s="110">
        <v>1100000</v>
      </c>
      <c r="AP516" s="109">
        <v>0.8439363636363636</v>
      </c>
      <c r="AQ516" s="110">
        <v>873955</v>
      </c>
      <c r="AR516" s="110">
        <v>1100000</v>
      </c>
      <c r="AS516" s="109">
        <v>0.79450454545454541</v>
      </c>
      <c r="AT516" s="110">
        <v>1319395</v>
      </c>
      <c r="AU516" s="110">
        <v>1100000</v>
      </c>
      <c r="AV516" s="109">
        <v>1.1994499999999999</v>
      </c>
      <c r="AW516" s="111">
        <v>1763160</v>
      </c>
      <c r="AX516" s="111">
        <v>1250000</v>
      </c>
      <c r="AY516" s="112">
        <v>1.410528</v>
      </c>
      <c r="AZ516" s="111">
        <v>1860595</v>
      </c>
      <c r="BA516" s="111">
        <v>1250000</v>
      </c>
      <c r="BB516" s="112">
        <f t="shared" si="194"/>
        <v>1.4884759999999999</v>
      </c>
      <c r="BC516" s="92">
        <f>VLOOKUP(C516,'[1]PM SELL-OUT JUNE 202 SUMMARY'!$D$9:$H$519,4,FALSE)</f>
        <v>925005</v>
      </c>
      <c r="BD516" s="92">
        <f>VLOOKUP(C516,'[1]PM SELL-OUT JUNE 202 SUMMARY'!$D$9:$H$519,5,FALSE)</f>
        <v>1250000</v>
      </c>
      <c r="BE516" s="93">
        <f t="shared" si="165"/>
        <v>0.740004</v>
      </c>
      <c r="BF516" s="113">
        <f t="shared" si="201"/>
        <v>4943150</v>
      </c>
      <c r="BG516" s="114">
        <f t="shared" si="202"/>
        <v>1647716.6666666667</v>
      </c>
      <c r="BH516" s="115">
        <f t="shared" si="203"/>
        <v>8248885</v>
      </c>
      <c r="BI516" s="110">
        <f t="shared" si="204"/>
        <v>1374814.1666666667</v>
      </c>
      <c r="BJ516" s="115"/>
      <c r="BK516" s="110"/>
      <c r="BL516" s="117">
        <f t="shared" si="205"/>
        <v>1365770.3584940245</v>
      </c>
      <c r="BM516" s="118">
        <v>1150000</v>
      </c>
      <c r="BN516" s="119"/>
      <c r="BO516" s="127">
        <v>723460</v>
      </c>
      <c r="BP516" s="121">
        <f t="shared" si="208"/>
        <v>3.3609400932149161E-2</v>
      </c>
      <c r="BQ516" s="159"/>
      <c r="BR516" s="123"/>
      <c r="BS516" s="124" t="e">
        <f t="shared" si="206"/>
        <v>#DIV/0!</v>
      </c>
      <c r="BT516" s="165">
        <f t="shared" si="207"/>
        <v>1277940.2979568394</v>
      </c>
    </row>
    <row r="517" spans="1:72" s="128" customFormat="1">
      <c r="A517" s="126" t="s">
        <v>66</v>
      </c>
      <c r="B517" s="105" t="s">
        <v>511</v>
      </c>
      <c r="C517" s="106" t="s">
        <v>517</v>
      </c>
      <c r="D517" s="110">
        <v>201260</v>
      </c>
      <c r="E517" s="110">
        <v>550000</v>
      </c>
      <c r="F517" s="109"/>
      <c r="G517" s="110">
        <v>224260</v>
      </c>
      <c r="H517" s="110">
        <v>550000</v>
      </c>
      <c r="I517" s="109">
        <v>0.40774545454545452</v>
      </c>
      <c r="J517" s="110">
        <v>189465</v>
      </c>
      <c r="K517" s="110">
        <v>550000</v>
      </c>
      <c r="L517" s="109">
        <v>0.34448181818181817</v>
      </c>
      <c r="M517" s="110">
        <v>1577625</v>
      </c>
      <c r="N517" s="110">
        <v>900000</v>
      </c>
      <c r="O517" s="109">
        <v>1.7529166666666667</v>
      </c>
      <c r="P517" s="110">
        <v>950825</v>
      </c>
      <c r="Q517" s="110">
        <v>900000</v>
      </c>
      <c r="R517" s="109">
        <v>1.0564722222222223</v>
      </c>
      <c r="S517" s="110">
        <v>312150</v>
      </c>
      <c r="T517" s="110">
        <v>800000</v>
      </c>
      <c r="U517" s="109">
        <v>0.39018750000000002</v>
      </c>
      <c r="V517" s="110">
        <v>137470</v>
      </c>
      <c r="W517" s="110">
        <v>650000</v>
      </c>
      <c r="X517" s="109">
        <v>0.2114923076923077</v>
      </c>
      <c r="Y517" s="110">
        <v>410545</v>
      </c>
      <c r="Z517" s="110">
        <v>550000</v>
      </c>
      <c r="AA517" s="109">
        <v>0.74644545454545463</v>
      </c>
      <c r="AB517" s="110">
        <v>219270</v>
      </c>
      <c r="AC517" s="110">
        <v>550000</v>
      </c>
      <c r="AD517" s="109"/>
      <c r="AE517" s="110">
        <v>229150</v>
      </c>
      <c r="AF517" s="110">
        <v>550000</v>
      </c>
      <c r="AG517" s="109">
        <v>0.41663636363636369</v>
      </c>
      <c r="AH517" s="110">
        <v>352145</v>
      </c>
      <c r="AI517" s="110">
        <v>550000</v>
      </c>
      <c r="AJ517" s="109">
        <v>0.64026363636363648</v>
      </c>
      <c r="AK517" s="110">
        <v>0</v>
      </c>
      <c r="AL517" s="110">
        <v>177400</v>
      </c>
      <c r="AM517" s="109">
        <v>0</v>
      </c>
      <c r="AN517" s="110"/>
      <c r="AO517" s="110"/>
      <c r="AP517" s="109"/>
      <c r="AQ517" s="110"/>
      <c r="AR517" s="110"/>
      <c r="AS517" s="109" t="e">
        <v>#DIV/0!</v>
      </c>
      <c r="AT517" s="110">
        <v>438720</v>
      </c>
      <c r="AU517" s="110">
        <v>406450</v>
      </c>
      <c r="AV517" s="109">
        <v>1.079394759503014</v>
      </c>
      <c r="AW517" s="111">
        <v>724570</v>
      </c>
      <c r="AX517" s="111">
        <v>700000</v>
      </c>
      <c r="AY517" s="112">
        <v>1.0350999999999999</v>
      </c>
      <c r="AZ517" s="111">
        <v>589290</v>
      </c>
      <c r="BA517" s="111">
        <v>700000</v>
      </c>
      <c r="BB517" s="112">
        <f t="shared" si="194"/>
        <v>0.84184285714285711</v>
      </c>
      <c r="BC517" s="92">
        <f>VLOOKUP(C517,'[1]PM SELL-OUT JUNE 202 SUMMARY'!$D$9:$H$519,4,FALSE)</f>
        <v>551810</v>
      </c>
      <c r="BD517" s="92">
        <f>VLOOKUP(C517,'[1]PM SELL-OUT JUNE 202 SUMMARY'!$D$9:$H$519,5,FALSE)</f>
        <v>600000</v>
      </c>
      <c r="BE517" s="93">
        <f t="shared" ref="BE517:BE580" si="209">BC517/BD517</f>
        <v>0.9196833333333333</v>
      </c>
      <c r="BF517" s="113">
        <f t="shared" si="201"/>
        <v>1752580</v>
      </c>
      <c r="BG517" s="114">
        <f t="shared" si="202"/>
        <v>584193.33333333337</v>
      </c>
      <c r="BH517" s="115">
        <f t="shared" si="203"/>
        <v>1752580</v>
      </c>
      <c r="BI517" s="110">
        <f t="shared" si="204"/>
        <v>292096.66666666669</v>
      </c>
      <c r="BJ517" s="115"/>
      <c r="BK517" s="110"/>
      <c r="BL517" s="117">
        <f t="shared" si="205"/>
        <v>259520.1547869592</v>
      </c>
      <c r="BM517" s="118">
        <v>600000</v>
      </c>
      <c r="BN517" s="119"/>
      <c r="BO517" s="127">
        <v>137470</v>
      </c>
      <c r="BP517" s="121">
        <f t="shared" si="208"/>
        <v>6.3863715286851305E-3</v>
      </c>
      <c r="BQ517" s="159"/>
      <c r="BR517" s="123"/>
      <c r="BS517" s="124" t="e">
        <f t="shared" si="206"/>
        <v>#DIV/0!</v>
      </c>
      <c r="BT517" s="165">
        <f t="shared" si="207"/>
        <v>318320.03869673982</v>
      </c>
    </row>
    <row r="518" spans="1:72" s="128" customFormat="1">
      <c r="A518" s="126" t="s">
        <v>66</v>
      </c>
      <c r="B518" s="105" t="s">
        <v>511</v>
      </c>
      <c r="C518" s="162" t="s">
        <v>518</v>
      </c>
      <c r="D518" s="110">
        <v>68485</v>
      </c>
      <c r="E518" s="110">
        <v>500000</v>
      </c>
      <c r="F518" s="109"/>
      <c r="G518" s="110">
        <v>223250</v>
      </c>
      <c r="H518" s="110">
        <v>500000</v>
      </c>
      <c r="I518" s="109">
        <v>0.44650000000000001</v>
      </c>
      <c r="J518" s="110">
        <v>222950</v>
      </c>
      <c r="K518" s="110">
        <v>500000</v>
      </c>
      <c r="L518" s="109">
        <v>0.44590000000000002</v>
      </c>
      <c r="M518" s="110">
        <v>560070</v>
      </c>
      <c r="N518" s="110">
        <v>500000</v>
      </c>
      <c r="O518" s="109">
        <v>1.1201399999999999</v>
      </c>
      <c r="P518" s="110">
        <v>816135</v>
      </c>
      <c r="Q518" s="110">
        <v>600000</v>
      </c>
      <c r="R518" s="109">
        <v>1.360225</v>
      </c>
      <c r="S518" s="110">
        <v>898720</v>
      </c>
      <c r="T518" s="110">
        <v>600000</v>
      </c>
      <c r="U518" s="109">
        <v>1.4978666666666667</v>
      </c>
      <c r="V518" s="110">
        <v>195070</v>
      </c>
      <c r="W518" s="110">
        <v>600000</v>
      </c>
      <c r="X518" s="109">
        <v>0.32511666666666666</v>
      </c>
      <c r="Y518" s="110">
        <v>518910</v>
      </c>
      <c r="Z518" s="110">
        <v>600000</v>
      </c>
      <c r="AA518" s="109">
        <v>0.86485000000000001</v>
      </c>
      <c r="AB518" s="110">
        <v>277640</v>
      </c>
      <c r="AC518" s="110">
        <v>600000</v>
      </c>
      <c r="AD518" s="109"/>
      <c r="AE518" s="110">
        <v>165365</v>
      </c>
      <c r="AF518" s="110">
        <v>550000</v>
      </c>
      <c r="AG518" s="109">
        <v>0.30066363636363641</v>
      </c>
      <c r="AH518" s="110">
        <v>143180</v>
      </c>
      <c r="AI518" s="110">
        <v>550000</v>
      </c>
      <c r="AJ518" s="109">
        <v>0.2603272727272728</v>
      </c>
      <c r="AK518" s="110">
        <v>376040</v>
      </c>
      <c r="AL518" s="110">
        <v>550000</v>
      </c>
      <c r="AM518" s="109">
        <v>0.68370909090909093</v>
      </c>
      <c r="AN518" s="110">
        <v>299740</v>
      </c>
      <c r="AO518" s="110">
        <v>550000</v>
      </c>
      <c r="AP518" s="109">
        <v>0.54498181818181823</v>
      </c>
      <c r="AQ518" s="110">
        <v>253955</v>
      </c>
      <c r="AR518" s="110">
        <v>550000</v>
      </c>
      <c r="AS518" s="109">
        <v>0.46173636363636361</v>
      </c>
      <c r="AT518" s="110">
        <v>509685</v>
      </c>
      <c r="AU518" s="110">
        <v>550000</v>
      </c>
      <c r="AV518" s="109">
        <v>0.92669999999999997</v>
      </c>
      <c r="AW518" s="111">
        <v>1041510</v>
      </c>
      <c r="AX518" s="111">
        <v>600000</v>
      </c>
      <c r="AY518" s="112">
        <v>1.7358499999999999</v>
      </c>
      <c r="AZ518" s="111">
        <v>796060</v>
      </c>
      <c r="BA518" s="111">
        <v>700000</v>
      </c>
      <c r="BB518" s="112">
        <f t="shared" si="194"/>
        <v>1.1372285714285715</v>
      </c>
      <c r="BC518" s="92">
        <f>VLOOKUP(C518,'[1]PM SELL-OUT JUNE 202 SUMMARY'!$D$9:$H$519,4,FALSE)</f>
        <v>881560</v>
      </c>
      <c r="BD518" s="92">
        <f>VLOOKUP(C518,'[1]PM SELL-OUT JUNE 202 SUMMARY'!$D$9:$H$519,5,FALSE)</f>
        <v>700000</v>
      </c>
      <c r="BE518" s="93">
        <f t="shared" si="209"/>
        <v>1.2593714285714286</v>
      </c>
      <c r="BF518" s="113">
        <f t="shared" si="201"/>
        <v>2347255</v>
      </c>
      <c r="BG518" s="114">
        <f t="shared" si="202"/>
        <v>782418.33333333337</v>
      </c>
      <c r="BH518" s="115">
        <f t="shared" si="203"/>
        <v>3276990</v>
      </c>
      <c r="BI518" s="110">
        <f t="shared" si="204"/>
        <v>546165</v>
      </c>
      <c r="BJ518" s="115"/>
      <c r="BK518" s="110"/>
      <c r="BL518" s="117">
        <f t="shared" si="205"/>
        <v>368259.23179087898</v>
      </c>
      <c r="BM518" s="118">
        <v>800000</v>
      </c>
      <c r="BN518" s="119"/>
      <c r="BO518" s="127">
        <v>195070</v>
      </c>
      <c r="BP518" s="121">
        <f t="shared" si="208"/>
        <v>9.0622644511574053E-3</v>
      </c>
      <c r="BQ518" s="159"/>
      <c r="BR518" s="123"/>
      <c r="BS518" s="124" t="e">
        <f t="shared" si="206"/>
        <v>#DIV/0!</v>
      </c>
      <c r="BT518" s="165">
        <f t="shared" si="207"/>
        <v>472978.14128105313</v>
      </c>
    </row>
    <row r="519" spans="1:72" s="128" customFormat="1">
      <c r="A519" s="126" t="s">
        <v>66</v>
      </c>
      <c r="B519" s="105" t="s">
        <v>511</v>
      </c>
      <c r="C519" s="106" t="s">
        <v>519</v>
      </c>
      <c r="D519" s="110">
        <v>698175</v>
      </c>
      <c r="E519" s="110">
        <v>700000</v>
      </c>
      <c r="F519" s="109"/>
      <c r="G519" s="110">
        <v>422710</v>
      </c>
      <c r="H519" s="110">
        <v>700000</v>
      </c>
      <c r="I519" s="109">
        <v>0.60387142857142873</v>
      </c>
      <c r="J519" s="110">
        <v>1133495</v>
      </c>
      <c r="K519" s="110">
        <v>700000</v>
      </c>
      <c r="L519" s="109">
        <v>1.6192785714285711</v>
      </c>
      <c r="M519" s="110">
        <v>1818275</v>
      </c>
      <c r="N519" s="110">
        <v>1000000</v>
      </c>
      <c r="O519" s="109">
        <v>1.8182750000000001</v>
      </c>
      <c r="P519" s="110">
        <v>1453670</v>
      </c>
      <c r="Q519" s="110">
        <v>1000000</v>
      </c>
      <c r="R519" s="109">
        <v>1.45367</v>
      </c>
      <c r="S519" s="110">
        <v>856045</v>
      </c>
      <c r="T519" s="110">
        <v>1000000</v>
      </c>
      <c r="U519" s="109">
        <v>0.85604499999999994</v>
      </c>
      <c r="V519" s="110">
        <v>483520</v>
      </c>
      <c r="W519" s="110">
        <v>850000</v>
      </c>
      <c r="X519" s="109">
        <v>0.56884705882352937</v>
      </c>
      <c r="Y519" s="110">
        <v>789375</v>
      </c>
      <c r="Z519" s="110">
        <v>850000</v>
      </c>
      <c r="AA519" s="109">
        <v>0.92867647058823521</v>
      </c>
      <c r="AB519" s="110">
        <v>417425</v>
      </c>
      <c r="AC519" s="110">
        <v>750000</v>
      </c>
      <c r="AD519" s="109"/>
      <c r="AE519" s="110">
        <v>555410</v>
      </c>
      <c r="AF519" s="110">
        <v>650000</v>
      </c>
      <c r="AG519" s="109">
        <v>0.85447692307692313</v>
      </c>
      <c r="AH519" s="110">
        <v>516795</v>
      </c>
      <c r="AI519" s="110">
        <v>600000</v>
      </c>
      <c r="AJ519" s="109">
        <v>0.86132500000000001</v>
      </c>
      <c r="AK519" s="110">
        <v>748265</v>
      </c>
      <c r="AL519" s="110">
        <v>600000</v>
      </c>
      <c r="AM519" s="109">
        <v>1.2471083333333333</v>
      </c>
      <c r="AN519" s="110">
        <v>505715</v>
      </c>
      <c r="AO519" s="110">
        <v>600000</v>
      </c>
      <c r="AP519" s="109">
        <v>0.84285833333333338</v>
      </c>
      <c r="AQ519" s="110">
        <v>616205</v>
      </c>
      <c r="AR519" s="110">
        <v>600000</v>
      </c>
      <c r="AS519" s="109">
        <v>1.0270083333333333</v>
      </c>
      <c r="AT519" s="110">
        <v>993315</v>
      </c>
      <c r="AU519" s="110">
        <v>600000</v>
      </c>
      <c r="AV519" s="109">
        <v>1.6555249999999999</v>
      </c>
      <c r="AW519" s="111">
        <v>1686570</v>
      </c>
      <c r="AX519" s="111">
        <v>750000</v>
      </c>
      <c r="AY519" s="112">
        <v>2.2487599999999999</v>
      </c>
      <c r="AZ519" s="111">
        <v>1208505</v>
      </c>
      <c r="BA519" s="111">
        <v>900000</v>
      </c>
      <c r="BB519" s="112">
        <f t="shared" si="194"/>
        <v>1.3427833333333334</v>
      </c>
      <c r="BC519" s="92">
        <f>VLOOKUP(C519,'[1]PM SELL-OUT JUNE 202 SUMMARY'!$D$9:$H$519,4,FALSE)</f>
        <v>953640</v>
      </c>
      <c r="BD519" s="92">
        <f>VLOOKUP(C519,'[1]PM SELL-OUT JUNE 202 SUMMARY'!$D$9:$H$519,5,FALSE)</f>
        <v>900000</v>
      </c>
      <c r="BE519" s="93">
        <f t="shared" si="209"/>
        <v>1.0596000000000001</v>
      </c>
      <c r="BF519" s="113">
        <f t="shared" si="201"/>
        <v>3888390</v>
      </c>
      <c r="BG519" s="114">
        <f t="shared" si="202"/>
        <v>1296130</v>
      </c>
      <c r="BH519" s="115">
        <f t="shared" si="203"/>
        <v>5758575</v>
      </c>
      <c r="BI519" s="110">
        <f t="shared" si="204"/>
        <v>959762.5</v>
      </c>
      <c r="BJ519" s="115"/>
      <c r="BK519" s="110"/>
      <c r="BL519" s="117">
        <f t="shared" si="205"/>
        <v>912804.14084957098</v>
      </c>
      <c r="BM519" s="118">
        <v>900000</v>
      </c>
      <c r="BN519" s="119"/>
      <c r="BO519" s="127">
        <v>483520</v>
      </c>
      <c r="BP519" s="121">
        <f t="shared" si="208"/>
        <v>2.246263447697559E-2</v>
      </c>
      <c r="BQ519" s="159"/>
      <c r="BR519" s="123"/>
      <c r="BS519" s="124" t="e">
        <f t="shared" si="206"/>
        <v>#DIV/0!</v>
      </c>
      <c r="BT519" s="165">
        <f t="shared" si="207"/>
        <v>913054.16021239269</v>
      </c>
    </row>
    <row r="520" spans="1:72" s="128" customFormat="1">
      <c r="A520" s="126" t="s">
        <v>66</v>
      </c>
      <c r="B520" s="105" t="s">
        <v>511</v>
      </c>
      <c r="C520" s="106" t="s">
        <v>520</v>
      </c>
      <c r="D520" s="110"/>
      <c r="E520" s="110"/>
      <c r="F520" s="109"/>
      <c r="G520" s="110"/>
      <c r="H520" s="110"/>
      <c r="I520" s="109"/>
      <c r="J520" s="110"/>
      <c r="K520" s="110"/>
      <c r="L520" s="109"/>
      <c r="M520" s="110">
        <v>1183965</v>
      </c>
      <c r="N520" s="110">
        <v>700000</v>
      </c>
      <c r="O520" s="109">
        <v>1.6913785714285714</v>
      </c>
      <c r="P520" s="110"/>
      <c r="Q520" s="110"/>
      <c r="R520" s="109" t="e">
        <v>#DIV/0!</v>
      </c>
      <c r="S520" s="110"/>
      <c r="T520" s="110"/>
      <c r="U520" s="109" t="e">
        <v>#DIV/0!</v>
      </c>
      <c r="V520" s="110"/>
      <c r="W520" s="110"/>
      <c r="X520" s="109" t="e">
        <v>#DIV/0!</v>
      </c>
      <c r="Y520" s="110"/>
      <c r="Z520" s="110"/>
      <c r="AA520" s="109" t="e">
        <v>#DIV/0!</v>
      </c>
      <c r="AB520" s="110"/>
      <c r="AC520" s="110"/>
      <c r="AD520" s="109"/>
      <c r="AE520" s="110"/>
      <c r="AF520" s="110"/>
      <c r="AG520" s="109" t="e">
        <v>#DIV/0!</v>
      </c>
      <c r="AH520" s="110"/>
      <c r="AI520" s="110"/>
      <c r="AJ520" s="109" t="e">
        <v>#DIV/0!</v>
      </c>
      <c r="AK520" s="110"/>
      <c r="AL520" s="110"/>
      <c r="AM520" s="109" t="e">
        <v>#DIV/0!</v>
      </c>
      <c r="AN520" s="110"/>
      <c r="AO520" s="110"/>
      <c r="AP520" s="109"/>
      <c r="AQ520" s="110"/>
      <c r="AR520" s="110"/>
      <c r="AS520" s="109" t="e">
        <v>#DIV/0!</v>
      </c>
      <c r="AT520" s="110"/>
      <c r="AU520" s="110"/>
      <c r="AV520" s="109" t="e">
        <v>#DIV/0!</v>
      </c>
      <c r="AW520" s="111"/>
      <c r="AX520" s="111"/>
      <c r="AY520" s="112" t="e">
        <v>#DIV/0!</v>
      </c>
      <c r="AZ520" s="111"/>
      <c r="BA520" s="111"/>
      <c r="BB520" s="112" t="e">
        <f t="shared" si="194"/>
        <v>#DIV/0!</v>
      </c>
      <c r="BC520" s="92" t="e">
        <f>VLOOKUP(C520,'[1]PM SELL-OUT JUNE 202 SUMMARY'!$D$9:$H$519,4,FALSE)</f>
        <v>#N/A</v>
      </c>
      <c r="BD520" s="92" t="e">
        <f>VLOOKUP(C520,'[1]PM SELL-OUT JUNE 202 SUMMARY'!$D$9:$H$519,5,FALSE)</f>
        <v>#N/A</v>
      </c>
      <c r="BE520" s="93" t="e">
        <f t="shared" si="209"/>
        <v>#N/A</v>
      </c>
      <c r="BF520" s="113">
        <f t="shared" si="201"/>
        <v>0</v>
      </c>
      <c r="BG520" s="114">
        <f t="shared" si="202"/>
        <v>0</v>
      </c>
      <c r="BH520" s="115">
        <f t="shared" si="203"/>
        <v>0</v>
      </c>
      <c r="BI520" s="110">
        <f t="shared" si="204"/>
        <v>0</v>
      </c>
      <c r="BJ520" s="115"/>
      <c r="BK520" s="110"/>
      <c r="BL520" s="117">
        <f t="shared" si="205"/>
        <v>0</v>
      </c>
      <c r="BM520" s="118"/>
      <c r="BN520" s="119"/>
      <c r="BO520" s="127"/>
      <c r="BP520" s="121">
        <f t="shared" si="208"/>
        <v>0</v>
      </c>
      <c r="BQ520" s="159"/>
      <c r="BR520" s="123"/>
      <c r="BS520" s="124" t="e">
        <f t="shared" si="206"/>
        <v>#DIV/0!</v>
      </c>
      <c r="BT520" s="165">
        <f t="shared" si="207"/>
        <v>0</v>
      </c>
    </row>
    <row r="521" spans="1:72" s="128" customFormat="1">
      <c r="A521" s="126" t="s">
        <v>66</v>
      </c>
      <c r="B521" s="105" t="s">
        <v>511</v>
      </c>
      <c r="C521" s="106" t="s">
        <v>521</v>
      </c>
      <c r="D521" s="110">
        <v>452810</v>
      </c>
      <c r="E521" s="110">
        <v>550000</v>
      </c>
      <c r="F521" s="109"/>
      <c r="G521" s="110">
        <v>401225</v>
      </c>
      <c r="H521" s="110">
        <v>550000</v>
      </c>
      <c r="I521" s="109">
        <v>0.72950000000000004</v>
      </c>
      <c r="J521" s="110">
        <v>601895</v>
      </c>
      <c r="K521" s="110">
        <v>600000</v>
      </c>
      <c r="L521" s="109">
        <v>1.0031583333333334</v>
      </c>
      <c r="M521" s="110"/>
      <c r="N521" s="110">
        <v>150000</v>
      </c>
      <c r="O521" s="109">
        <v>0</v>
      </c>
      <c r="P521" s="110">
        <v>1184315</v>
      </c>
      <c r="Q521" s="110">
        <v>700000</v>
      </c>
      <c r="R521" s="109">
        <v>1.6918785714285711</v>
      </c>
      <c r="S521" s="110">
        <v>760950</v>
      </c>
      <c r="T521" s="110">
        <v>750000</v>
      </c>
      <c r="U521" s="109">
        <v>1.0145999999999999</v>
      </c>
      <c r="V521" s="110">
        <v>207355</v>
      </c>
      <c r="W521" s="110">
        <v>650000</v>
      </c>
      <c r="X521" s="109">
        <v>0.31900769230769238</v>
      </c>
      <c r="Y521" s="110">
        <v>425720</v>
      </c>
      <c r="Z521" s="110">
        <v>650000</v>
      </c>
      <c r="AA521" s="109">
        <v>0.65495384615384611</v>
      </c>
      <c r="AB521" s="110">
        <v>457720</v>
      </c>
      <c r="AC521" s="110">
        <v>600000</v>
      </c>
      <c r="AD521" s="109"/>
      <c r="AE521" s="110">
        <v>340030</v>
      </c>
      <c r="AF521" s="110">
        <v>550000</v>
      </c>
      <c r="AG521" s="109">
        <v>0.61823636363636369</v>
      </c>
      <c r="AH521" s="110">
        <v>301635</v>
      </c>
      <c r="AI521" s="110">
        <v>550000</v>
      </c>
      <c r="AJ521" s="109">
        <v>0.54842727272727287</v>
      </c>
      <c r="AK521" s="110">
        <v>563695</v>
      </c>
      <c r="AL521" s="110">
        <v>550000</v>
      </c>
      <c r="AM521" s="109">
        <v>1.0248999999999999</v>
      </c>
      <c r="AN521" s="110">
        <v>564505</v>
      </c>
      <c r="AO521" s="110">
        <v>550000</v>
      </c>
      <c r="AP521" s="109">
        <v>1.0263727272727272</v>
      </c>
      <c r="AQ521" s="110">
        <v>366335</v>
      </c>
      <c r="AR521" s="110">
        <v>600000</v>
      </c>
      <c r="AS521" s="109">
        <v>0.61055833333333331</v>
      </c>
      <c r="AT521" s="110">
        <v>619670</v>
      </c>
      <c r="AU521" s="110">
        <v>600000</v>
      </c>
      <c r="AV521" s="109">
        <v>1.0327833333333334</v>
      </c>
      <c r="AW521" s="111">
        <v>734260</v>
      </c>
      <c r="AX521" s="111">
        <v>700000</v>
      </c>
      <c r="AY521" s="112">
        <v>1.0489428571428572</v>
      </c>
      <c r="AZ521" s="111">
        <v>745235</v>
      </c>
      <c r="BA521" s="111">
        <v>700000</v>
      </c>
      <c r="BB521" s="112">
        <f t="shared" si="194"/>
        <v>1.0646214285714286</v>
      </c>
      <c r="BC521" s="92">
        <f>VLOOKUP(C521,'[1]PM SELL-OUT JUNE 202 SUMMARY'!$D$9:$H$519,4,FALSE)</f>
        <v>633985</v>
      </c>
      <c r="BD521" s="92">
        <f>VLOOKUP(C521,'[1]PM SELL-OUT JUNE 202 SUMMARY'!$D$9:$H$519,5,FALSE)</f>
        <v>600000</v>
      </c>
      <c r="BE521" s="93">
        <f t="shared" si="209"/>
        <v>1.0566416666666667</v>
      </c>
      <c r="BF521" s="113">
        <f t="shared" si="201"/>
        <v>2099165</v>
      </c>
      <c r="BG521" s="114">
        <f t="shared" si="202"/>
        <v>699721.66666666663</v>
      </c>
      <c r="BH521" s="115">
        <f t="shared" si="203"/>
        <v>3593700</v>
      </c>
      <c r="BI521" s="110">
        <f t="shared" si="204"/>
        <v>598950</v>
      </c>
      <c r="BJ521" s="115"/>
      <c r="BK521" s="110"/>
      <c r="BL521" s="117">
        <f t="shared" si="205"/>
        <v>391451.23805812129</v>
      </c>
      <c r="BM521" s="118">
        <v>600000</v>
      </c>
      <c r="BN521" s="119"/>
      <c r="BO521" s="127">
        <v>207355</v>
      </c>
      <c r="BP521" s="121">
        <f t="shared" si="208"/>
        <v>9.6329822385284453E-3</v>
      </c>
      <c r="BQ521" s="159"/>
      <c r="BR521" s="123"/>
      <c r="BS521" s="124" t="e">
        <f t="shared" si="206"/>
        <v>#DIV/0!</v>
      </c>
      <c r="BT521" s="165">
        <f t="shared" si="207"/>
        <v>474369.47618119698</v>
      </c>
    </row>
    <row r="522" spans="1:72" s="128" customFormat="1">
      <c r="A522" s="126" t="s">
        <v>118</v>
      </c>
      <c r="B522" s="105" t="s">
        <v>195</v>
      </c>
      <c r="C522" s="106" t="s">
        <v>522</v>
      </c>
      <c r="D522" s="110">
        <v>184475</v>
      </c>
      <c r="E522" s="110">
        <v>500000</v>
      </c>
      <c r="F522" s="109"/>
      <c r="G522" s="110">
        <v>215650</v>
      </c>
      <c r="H522" s="110">
        <v>500000</v>
      </c>
      <c r="I522" s="109">
        <v>0.43130000000000002</v>
      </c>
      <c r="J522" s="110">
        <v>53690</v>
      </c>
      <c r="K522" s="110">
        <v>500000</v>
      </c>
      <c r="L522" s="109">
        <v>0.10738</v>
      </c>
      <c r="M522" s="110">
        <v>439100</v>
      </c>
      <c r="N522" s="110">
        <v>500000</v>
      </c>
      <c r="O522" s="109">
        <v>0.87820000000000009</v>
      </c>
      <c r="P522" s="110">
        <v>559360</v>
      </c>
      <c r="Q522" s="110">
        <v>338700</v>
      </c>
      <c r="R522" s="109">
        <v>1.6514909949808092</v>
      </c>
      <c r="S522" s="110">
        <v>476905</v>
      </c>
      <c r="T522" s="110">
        <v>500000</v>
      </c>
      <c r="U522" s="109">
        <v>0.95381000000000005</v>
      </c>
      <c r="V522" s="110">
        <v>315935</v>
      </c>
      <c r="W522" s="110">
        <v>500000</v>
      </c>
      <c r="X522" s="109">
        <v>0.63187000000000004</v>
      </c>
      <c r="Y522" s="110">
        <v>124270</v>
      </c>
      <c r="Z522" s="110">
        <v>193500</v>
      </c>
      <c r="AA522" s="109">
        <v>0.64222222222222236</v>
      </c>
      <c r="AB522" s="110">
        <v>174860</v>
      </c>
      <c r="AC522" s="110">
        <v>500000</v>
      </c>
      <c r="AD522" s="109"/>
      <c r="AE522" s="110">
        <v>176250</v>
      </c>
      <c r="AF522" s="110">
        <v>500000</v>
      </c>
      <c r="AG522" s="109">
        <v>0.35249999999999998</v>
      </c>
      <c r="AH522" s="110">
        <v>375630</v>
      </c>
      <c r="AI522" s="110">
        <v>500000</v>
      </c>
      <c r="AJ522" s="109">
        <v>0.75126000000000004</v>
      </c>
      <c r="AK522" s="110">
        <v>161555</v>
      </c>
      <c r="AL522" s="110">
        <v>500000</v>
      </c>
      <c r="AM522" s="109">
        <v>0.32311000000000001</v>
      </c>
      <c r="AN522" s="110">
        <v>146760</v>
      </c>
      <c r="AO522" s="110">
        <v>550000</v>
      </c>
      <c r="AP522" s="109">
        <v>0.26683636363636365</v>
      </c>
      <c r="AQ522" s="110">
        <v>0</v>
      </c>
      <c r="AR522" s="110">
        <v>550000</v>
      </c>
      <c r="AS522" s="109">
        <v>0</v>
      </c>
      <c r="AT522" s="110"/>
      <c r="AU522" s="110"/>
      <c r="AV522" s="109" t="e">
        <v>#DIV/0!</v>
      </c>
      <c r="AW522" s="111"/>
      <c r="AX522" s="111"/>
      <c r="AY522" s="112" t="e">
        <v>#DIV/0!</v>
      </c>
      <c r="AZ522" s="111">
        <v>524045</v>
      </c>
      <c r="BA522" s="111">
        <v>515000</v>
      </c>
      <c r="BB522" s="112">
        <f t="shared" si="194"/>
        <v>1.0175631067961166</v>
      </c>
      <c r="BC522" s="92">
        <f>VLOOKUP(C522,'[1]PM SELL-OUT JUNE 202 SUMMARY'!$D$9:$H$519,4,FALSE)</f>
        <v>443205</v>
      </c>
      <c r="BD522" s="92">
        <f>VLOOKUP(C522,'[1]PM SELL-OUT JUNE 202 SUMMARY'!$D$9:$H$519,5,FALSE)</f>
        <v>550000</v>
      </c>
      <c r="BE522" s="93">
        <f t="shared" si="209"/>
        <v>0.80582727272727273</v>
      </c>
      <c r="BF522" s="113">
        <f t="shared" si="201"/>
        <v>524045</v>
      </c>
      <c r="BG522" s="114">
        <f t="shared" si="202"/>
        <v>174681.66666666666</v>
      </c>
      <c r="BH522" s="115">
        <f t="shared" si="203"/>
        <v>832360</v>
      </c>
      <c r="BI522" s="110">
        <f t="shared" si="204"/>
        <v>138726.66666666666</v>
      </c>
      <c r="BJ522" s="115"/>
      <c r="BK522" s="110"/>
      <c r="BL522" s="117">
        <f t="shared" si="205"/>
        <v>596431.94953530189</v>
      </c>
      <c r="BM522" s="118">
        <v>550000</v>
      </c>
      <c r="BN522" s="119"/>
      <c r="BO522" s="127">
        <v>315935</v>
      </c>
      <c r="BP522" s="121">
        <f t="shared" si="208"/>
        <v>1.4677226223286075E-2</v>
      </c>
      <c r="BQ522" s="159"/>
      <c r="BR522" s="123"/>
      <c r="BS522" s="124" t="e">
        <f t="shared" si="206"/>
        <v>#DIV/0!</v>
      </c>
      <c r="BT522" s="165">
        <f t="shared" si="207"/>
        <v>306443.82071715879</v>
      </c>
    </row>
    <row r="523" spans="1:72" s="125" customFormat="1">
      <c r="A523" s="105" t="s">
        <v>36</v>
      </c>
      <c r="B523" s="105"/>
      <c r="C523" s="106" t="s">
        <v>523</v>
      </c>
      <c r="D523" s="107">
        <v>0</v>
      </c>
      <c r="E523" s="107">
        <v>29000</v>
      </c>
      <c r="F523" s="108"/>
      <c r="G523" s="107">
        <v>64185</v>
      </c>
      <c r="H523" s="107">
        <v>450000</v>
      </c>
      <c r="I523" s="108">
        <v>0.14263333333333333</v>
      </c>
      <c r="J523" s="107">
        <v>204765</v>
      </c>
      <c r="K523" s="107">
        <v>500000</v>
      </c>
      <c r="L523" s="108">
        <v>0.40953000000000001</v>
      </c>
      <c r="M523" s="107">
        <v>458295</v>
      </c>
      <c r="N523" s="107">
        <v>500000</v>
      </c>
      <c r="O523" s="109">
        <v>0.91659000000000002</v>
      </c>
      <c r="P523" s="110">
        <v>183455</v>
      </c>
      <c r="Q523" s="110">
        <v>500000</v>
      </c>
      <c r="R523" s="109">
        <v>0.36691000000000001</v>
      </c>
      <c r="S523" s="110">
        <v>238460</v>
      </c>
      <c r="T523" s="110">
        <v>500000</v>
      </c>
      <c r="U523" s="109">
        <v>0.47692000000000001</v>
      </c>
      <c r="V523" s="110">
        <v>40890</v>
      </c>
      <c r="W523" s="110">
        <v>500000</v>
      </c>
      <c r="X523" s="109">
        <v>8.1780000000000005E-2</v>
      </c>
      <c r="Y523" s="110">
        <v>0</v>
      </c>
      <c r="Z523" s="110">
        <v>250000</v>
      </c>
      <c r="AA523" s="109">
        <v>0</v>
      </c>
      <c r="AB523" s="110"/>
      <c r="AC523" s="110"/>
      <c r="AD523" s="109"/>
      <c r="AE523" s="110"/>
      <c r="AF523" s="110"/>
      <c r="AG523" s="109" t="e">
        <v>#DIV/0!</v>
      </c>
      <c r="AH523" s="110">
        <v>0</v>
      </c>
      <c r="AI523" s="110">
        <v>333300</v>
      </c>
      <c r="AJ523" s="109">
        <v>0</v>
      </c>
      <c r="AK523" s="110">
        <v>92185</v>
      </c>
      <c r="AL523" s="110">
        <v>500000</v>
      </c>
      <c r="AM523" s="109">
        <v>0.18437000000000001</v>
      </c>
      <c r="AN523" s="110">
        <v>69685</v>
      </c>
      <c r="AO523" s="110">
        <v>550000</v>
      </c>
      <c r="AP523" s="109">
        <v>0.12670000000000001</v>
      </c>
      <c r="AQ523" s="110">
        <v>0</v>
      </c>
      <c r="AR523" s="110">
        <v>0</v>
      </c>
      <c r="AS523" s="109" t="e">
        <v>#DIV/0!</v>
      </c>
      <c r="AT523" s="110">
        <v>250070</v>
      </c>
      <c r="AU523" s="110">
        <v>337096</v>
      </c>
      <c r="AV523" s="109">
        <v>0.74183615349929988</v>
      </c>
      <c r="AW523" s="111">
        <v>551795</v>
      </c>
      <c r="AX523" s="111">
        <v>600000</v>
      </c>
      <c r="AY523" s="112">
        <v>0.91965833333333336</v>
      </c>
      <c r="AZ523" s="111">
        <v>210655</v>
      </c>
      <c r="BA523" s="111">
        <v>600000</v>
      </c>
      <c r="BB523" s="112">
        <f t="shared" si="194"/>
        <v>0.35109166666666669</v>
      </c>
      <c r="BC523" s="92">
        <f>VLOOKUP(C523,'[1]PM SELL-OUT JUNE 202 SUMMARY'!$D$9:$H$519,4,FALSE)</f>
        <v>205100</v>
      </c>
      <c r="BD523" s="92">
        <f>VLOOKUP(C523,'[1]PM SELL-OUT JUNE 202 SUMMARY'!$D$9:$H$519,5,FALSE)</f>
        <v>550000</v>
      </c>
      <c r="BE523" s="93">
        <f t="shared" si="209"/>
        <v>0.37290909090909091</v>
      </c>
      <c r="BF523" s="113">
        <f t="shared" si="201"/>
        <v>1012520</v>
      </c>
      <c r="BG523" s="114">
        <f t="shared" si="202"/>
        <v>337506.66666666669</v>
      </c>
      <c r="BH523" s="115">
        <f t="shared" si="203"/>
        <v>1174390</v>
      </c>
      <c r="BI523" s="110">
        <f t="shared" si="204"/>
        <v>195731.66666666666</v>
      </c>
      <c r="BJ523" s="116"/>
      <c r="BK523" s="107"/>
      <c r="BL523" s="117">
        <f t="shared" si="205"/>
        <v>77193.417685595123</v>
      </c>
      <c r="BM523" s="118">
        <v>550000</v>
      </c>
      <c r="BN523" s="119"/>
      <c r="BO523" s="120">
        <v>40890</v>
      </c>
      <c r="BP523" s="121">
        <f t="shared" si="208"/>
        <v>1.8996052361092237E-3</v>
      </c>
      <c r="BQ523" s="159"/>
      <c r="BR523" s="123"/>
      <c r="BS523" s="124" t="e">
        <f t="shared" si="206"/>
        <v>#DIV/0!</v>
      </c>
      <c r="BT523" s="165">
        <f t="shared" si="207"/>
        <v>162830.43775473212</v>
      </c>
    </row>
    <row r="524" spans="1:72" s="125" customFormat="1">
      <c r="A524" s="105" t="s">
        <v>66</v>
      </c>
      <c r="B524" s="105"/>
      <c r="C524" s="106" t="s">
        <v>524</v>
      </c>
      <c r="D524" s="107"/>
      <c r="E524" s="107"/>
      <c r="F524" s="108"/>
      <c r="G524" s="107"/>
      <c r="H524" s="107"/>
      <c r="I524" s="108"/>
      <c r="J524" s="107"/>
      <c r="K524" s="107"/>
      <c r="L524" s="108"/>
      <c r="M524" s="107">
        <v>1030795</v>
      </c>
      <c r="N524" s="107">
        <v>650000</v>
      </c>
      <c r="O524" s="109">
        <v>1.5858384615384615</v>
      </c>
      <c r="P524" s="110">
        <v>474435</v>
      </c>
      <c r="Q524" s="110">
        <v>500000</v>
      </c>
      <c r="R524" s="109">
        <v>0.94887000000000021</v>
      </c>
      <c r="S524" s="110">
        <v>381430</v>
      </c>
      <c r="T524" s="110">
        <v>500000</v>
      </c>
      <c r="U524" s="109">
        <v>0.76286000000000009</v>
      </c>
      <c r="V524" s="110">
        <v>156265</v>
      </c>
      <c r="W524" s="110">
        <v>500000</v>
      </c>
      <c r="X524" s="109">
        <v>0.31253000000000003</v>
      </c>
      <c r="Y524" s="110">
        <v>292150</v>
      </c>
      <c r="Z524" s="110">
        <v>500000</v>
      </c>
      <c r="AA524" s="109">
        <v>0.58430000000000004</v>
      </c>
      <c r="AB524" s="110">
        <v>307360</v>
      </c>
      <c r="AC524" s="110">
        <v>500000</v>
      </c>
      <c r="AD524" s="109"/>
      <c r="AE524" s="110">
        <v>254360</v>
      </c>
      <c r="AF524" s="110">
        <v>500000</v>
      </c>
      <c r="AG524" s="109">
        <v>0.50872000000000006</v>
      </c>
      <c r="AH524" s="110">
        <v>256655</v>
      </c>
      <c r="AI524" s="110">
        <v>500000</v>
      </c>
      <c r="AJ524" s="109">
        <v>0.51331000000000004</v>
      </c>
      <c r="AK524" s="110">
        <v>0</v>
      </c>
      <c r="AL524" s="110">
        <v>16100</v>
      </c>
      <c r="AM524" s="109">
        <v>0</v>
      </c>
      <c r="AN524" s="110">
        <v>21390</v>
      </c>
      <c r="AO524" s="110">
        <v>135500</v>
      </c>
      <c r="AP524" s="109">
        <v>0.15785977859778597</v>
      </c>
      <c r="AQ524" s="110">
        <v>376840</v>
      </c>
      <c r="AR524" s="110">
        <v>600000</v>
      </c>
      <c r="AS524" s="109">
        <v>0.62806666666666666</v>
      </c>
      <c r="AT524" s="110">
        <v>169970</v>
      </c>
      <c r="AU524" s="110">
        <v>600000</v>
      </c>
      <c r="AV524" s="109">
        <v>0.28328333333333333</v>
      </c>
      <c r="AW524" s="111">
        <v>913825</v>
      </c>
      <c r="AX524" s="111">
        <v>700000</v>
      </c>
      <c r="AY524" s="112">
        <v>1.3054642857142857</v>
      </c>
      <c r="AZ524" s="111">
        <v>798555</v>
      </c>
      <c r="BA524" s="111">
        <v>750000</v>
      </c>
      <c r="BB524" s="112">
        <f t="shared" si="194"/>
        <v>1.06474</v>
      </c>
      <c r="BC524" s="92">
        <f>VLOOKUP(C524,'[1]PM SELL-OUT JUNE 202 SUMMARY'!$D$9:$H$519,4,FALSE)</f>
        <v>342950</v>
      </c>
      <c r="BD524" s="92">
        <f>VLOOKUP(C524,'[1]PM SELL-OUT JUNE 202 SUMMARY'!$D$9:$H$519,5,FALSE)</f>
        <v>700000</v>
      </c>
      <c r="BE524" s="93">
        <f t="shared" si="209"/>
        <v>0.48992857142857144</v>
      </c>
      <c r="BF524" s="113">
        <f t="shared" si="201"/>
        <v>1882350</v>
      </c>
      <c r="BG524" s="114">
        <f t="shared" si="202"/>
        <v>627450</v>
      </c>
      <c r="BH524" s="115">
        <f t="shared" si="203"/>
        <v>2280580</v>
      </c>
      <c r="BI524" s="110">
        <f t="shared" si="204"/>
        <v>380096.66666666669</v>
      </c>
      <c r="BJ524" s="116"/>
      <c r="BK524" s="107"/>
      <c r="BL524" s="117">
        <f t="shared" si="205"/>
        <v>295001.942153082</v>
      </c>
      <c r="BM524" s="118">
        <v>600000</v>
      </c>
      <c r="BN524" s="119"/>
      <c r="BO524" s="120">
        <v>156265</v>
      </c>
      <c r="BP524" s="121">
        <f t="shared" si="208"/>
        <v>7.2595209640647553E-3</v>
      </c>
      <c r="BQ524" s="159"/>
      <c r="BR524" s="123"/>
      <c r="BS524" s="124" t="e">
        <f t="shared" si="206"/>
        <v>#DIV/0!</v>
      </c>
      <c r="BT524" s="165">
        <f t="shared" si="207"/>
        <v>364703.40220493719</v>
      </c>
    </row>
    <row r="525" spans="1:72" s="125" customFormat="1">
      <c r="A525" s="105" t="s">
        <v>66</v>
      </c>
      <c r="B525" s="105" t="s">
        <v>511</v>
      </c>
      <c r="C525" s="106" t="s">
        <v>525</v>
      </c>
      <c r="D525" s="107">
        <v>86685</v>
      </c>
      <c r="E525" s="107">
        <v>550000</v>
      </c>
      <c r="F525" s="108"/>
      <c r="G525" s="107">
        <v>66885</v>
      </c>
      <c r="H525" s="107">
        <v>550000</v>
      </c>
      <c r="I525" s="108">
        <v>0.1216090909090909</v>
      </c>
      <c r="J525" s="107">
        <v>425220</v>
      </c>
      <c r="K525" s="107">
        <v>550000</v>
      </c>
      <c r="L525" s="108">
        <v>0.77312727272727266</v>
      </c>
      <c r="M525" s="107">
        <v>450525</v>
      </c>
      <c r="N525" s="107">
        <v>500000</v>
      </c>
      <c r="O525" s="109">
        <v>0.90105000000000002</v>
      </c>
      <c r="P525" s="110">
        <v>552805</v>
      </c>
      <c r="Q525" s="110">
        <v>650000</v>
      </c>
      <c r="R525" s="109">
        <v>0.85046923076923076</v>
      </c>
      <c r="S525" s="110"/>
      <c r="T525" s="110"/>
      <c r="U525" s="109" t="e">
        <v>#DIV/0!</v>
      </c>
      <c r="V525" s="110"/>
      <c r="W525" s="110"/>
      <c r="X525" s="109" t="e">
        <v>#DIV/0!</v>
      </c>
      <c r="Y525" s="110">
        <v>42595</v>
      </c>
      <c r="Z525" s="110">
        <v>284000</v>
      </c>
      <c r="AA525" s="109">
        <v>0.14998239436619717</v>
      </c>
      <c r="AB525" s="110">
        <v>167865</v>
      </c>
      <c r="AC525" s="110">
        <v>550000</v>
      </c>
      <c r="AD525" s="109"/>
      <c r="AE525" s="110">
        <v>116480</v>
      </c>
      <c r="AF525" s="110">
        <v>550000</v>
      </c>
      <c r="AG525" s="109">
        <v>0.21178181818181818</v>
      </c>
      <c r="AH525" s="110">
        <v>133275</v>
      </c>
      <c r="AI525" s="110">
        <v>550000</v>
      </c>
      <c r="AJ525" s="109">
        <v>0.24231818181818185</v>
      </c>
      <c r="AK525" s="110"/>
      <c r="AL525" s="110"/>
      <c r="AM525" s="109" t="e">
        <v>#DIV/0!</v>
      </c>
      <c r="AN525" s="110"/>
      <c r="AO525" s="110"/>
      <c r="AP525" s="109"/>
      <c r="AQ525" s="110"/>
      <c r="AR525" s="110"/>
      <c r="AS525" s="109" t="e">
        <v>#DIV/0!</v>
      </c>
      <c r="AT525" s="110">
        <v>432022</v>
      </c>
      <c r="AU525" s="110">
        <v>503225</v>
      </c>
      <c r="AV525" s="109">
        <v>0.85850663222216705</v>
      </c>
      <c r="AW525" s="111">
        <v>461920</v>
      </c>
      <c r="AX525" s="111">
        <v>600000</v>
      </c>
      <c r="AY525" s="112">
        <v>0.7698666666666667</v>
      </c>
      <c r="AZ525" s="111">
        <v>326440</v>
      </c>
      <c r="BA525" s="111">
        <v>700000</v>
      </c>
      <c r="BB525" s="112">
        <f t="shared" si="194"/>
        <v>0.46634285714285717</v>
      </c>
      <c r="BC525" s="92">
        <f>VLOOKUP(C525,'[1]PM SELL-OUT JUNE 202 SUMMARY'!$D$9:$H$519,4,FALSE)</f>
        <v>187460</v>
      </c>
      <c r="BD525" s="92">
        <f>VLOOKUP(C525,'[1]PM SELL-OUT JUNE 202 SUMMARY'!$D$9:$H$519,5,FALSE)</f>
        <v>600000</v>
      </c>
      <c r="BE525" s="93">
        <f t="shared" si="209"/>
        <v>0.31243333333333334</v>
      </c>
      <c r="BF525" s="113">
        <f t="shared" si="201"/>
        <v>1220382</v>
      </c>
      <c r="BG525" s="114">
        <f t="shared" si="202"/>
        <v>406794</v>
      </c>
      <c r="BH525" s="115">
        <f t="shared" si="203"/>
        <v>1220382</v>
      </c>
      <c r="BI525" s="110">
        <f t="shared" si="204"/>
        <v>203397</v>
      </c>
      <c r="BJ525" s="116"/>
      <c r="BK525" s="107"/>
      <c r="BL525" s="117">
        <f t="shared" si="205"/>
        <v>0</v>
      </c>
      <c r="BM525" s="118">
        <v>600000</v>
      </c>
      <c r="BN525" s="119"/>
      <c r="BO525" s="120"/>
      <c r="BP525" s="121">
        <f t="shared" si="208"/>
        <v>0</v>
      </c>
      <c r="BQ525" s="159"/>
      <c r="BR525" s="123"/>
      <c r="BS525" s="124" t="e">
        <f t="shared" si="206"/>
        <v>#DIV/0!</v>
      </c>
      <c r="BT525" s="165">
        <f t="shared" si="207"/>
        <v>203397</v>
      </c>
    </row>
    <row r="526" spans="1:72" s="125" customFormat="1">
      <c r="A526" s="105" t="s">
        <v>66</v>
      </c>
      <c r="B526" s="105" t="s">
        <v>511</v>
      </c>
      <c r="C526" s="106" t="s">
        <v>526</v>
      </c>
      <c r="D526" s="107">
        <v>0</v>
      </c>
      <c r="E526" s="107">
        <v>58000</v>
      </c>
      <c r="F526" s="108"/>
      <c r="G526" s="107">
        <v>0</v>
      </c>
      <c r="H526" s="107">
        <v>62100</v>
      </c>
      <c r="I526" s="108">
        <v>0</v>
      </c>
      <c r="J526" s="107">
        <v>20990</v>
      </c>
      <c r="K526" s="107">
        <v>206500</v>
      </c>
      <c r="L526" s="108">
        <v>0.10164648910411622</v>
      </c>
      <c r="M526" s="107">
        <v>453280</v>
      </c>
      <c r="N526" s="107">
        <v>422000</v>
      </c>
      <c r="O526" s="109">
        <v>1.0741232227488151</v>
      </c>
      <c r="P526" s="110">
        <v>458230</v>
      </c>
      <c r="Q526" s="110">
        <v>500000</v>
      </c>
      <c r="R526" s="109">
        <v>0.91646000000000005</v>
      </c>
      <c r="S526" s="110">
        <v>536430</v>
      </c>
      <c r="T526" s="110">
        <v>600000</v>
      </c>
      <c r="U526" s="109">
        <v>0.89405000000000001</v>
      </c>
      <c r="V526" s="110">
        <v>223660</v>
      </c>
      <c r="W526" s="110">
        <v>500000</v>
      </c>
      <c r="X526" s="109">
        <v>0.44732000000000005</v>
      </c>
      <c r="Y526" s="110">
        <v>228355</v>
      </c>
      <c r="Z526" s="110">
        <v>500000</v>
      </c>
      <c r="AA526" s="109">
        <v>0.45671000000000006</v>
      </c>
      <c r="AB526" s="110">
        <v>270260</v>
      </c>
      <c r="AC526" s="110">
        <v>500000</v>
      </c>
      <c r="AD526" s="109"/>
      <c r="AE526" s="110">
        <v>215855</v>
      </c>
      <c r="AF526" s="110">
        <v>500000</v>
      </c>
      <c r="AG526" s="109">
        <v>0.43171000000000004</v>
      </c>
      <c r="AH526" s="110">
        <v>0</v>
      </c>
      <c r="AI526" s="110">
        <v>267000</v>
      </c>
      <c r="AJ526" s="109">
        <v>0</v>
      </c>
      <c r="AK526" s="110"/>
      <c r="AL526" s="110"/>
      <c r="AM526" s="109" t="e">
        <v>#DIV/0!</v>
      </c>
      <c r="AN526" s="110"/>
      <c r="AO526" s="110"/>
      <c r="AP526" s="109"/>
      <c r="AQ526" s="110"/>
      <c r="AR526" s="110"/>
      <c r="AS526" s="109" t="e">
        <v>#DIV/0!</v>
      </c>
      <c r="AT526" s="110"/>
      <c r="AU526" s="110"/>
      <c r="AV526" s="109" t="e">
        <v>#DIV/0!</v>
      </c>
      <c r="AW526" s="111"/>
      <c r="AX526" s="111"/>
      <c r="AY526" s="112" t="e">
        <v>#DIV/0!</v>
      </c>
      <c r="AZ526" s="111"/>
      <c r="BA526" s="111"/>
      <c r="BB526" s="112" t="e">
        <f t="shared" si="194"/>
        <v>#DIV/0!</v>
      </c>
      <c r="BC526" s="92" t="e">
        <f>VLOOKUP(C526,'[1]PM SELL-OUT JUNE 202 SUMMARY'!$D$9:$H$519,4,FALSE)</f>
        <v>#N/A</v>
      </c>
      <c r="BD526" s="92" t="e">
        <f>VLOOKUP(C526,'[1]PM SELL-OUT JUNE 202 SUMMARY'!$D$9:$H$519,5,FALSE)</f>
        <v>#N/A</v>
      </c>
      <c r="BE526" s="93" t="e">
        <f t="shared" si="209"/>
        <v>#N/A</v>
      </c>
      <c r="BF526" s="113">
        <f t="shared" si="201"/>
        <v>0</v>
      </c>
      <c r="BG526" s="114">
        <f t="shared" si="202"/>
        <v>0</v>
      </c>
      <c r="BH526" s="115">
        <f t="shared" si="203"/>
        <v>0</v>
      </c>
      <c r="BI526" s="110">
        <f t="shared" si="204"/>
        <v>0</v>
      </c>
      <c r="BJ526" s="116"/>
      <c r="BK526" s="107"/>
      <c r="BL526" s="117">
        <f t="shared" si="205"/>
        <v>422232.32574126206</v>
      </c>
      <c r="BM526" s="118"/>
      <c r="BN526" s="119"/>
      <c r="BO526" s="120">
        <v>223660</v>
      </c>
      <c r="BP526" s="121">
        <f t="shared" si="208"/>
        <v>1.0390455052780362E-2</v>
      </c>
      <c r="BQ526" s="159"/>
      <c r="BR526" s="123"/>
      <c r="BS526" s="124" t="e">
        <f t="shared" si="206"/>
        <v>#DIV/0!</v>
      </c>
      <c r="BT526" s="165">
        <f t="shared" si="207"/>
        <v>161473.08143531551</v>
      </c>
    </row>
    <row r="527" spans="1:72" s="125" customFormat="1">
      <c r="A527" s="105" t="s">
        <v>66</v>
      </c>
      <c r="B527" s="105"/>
      <c r="C527" s="106" t="s">
        <v>527</v>
      </c>
      <c r="D527" s="107"/>
      <c r="E527" s="107"/>
      <c r="F527" s="108"/>
      <c r="G527" s="107"/>
      <c r="H527" s="107"/>
      <c r="I527" s="108"/>
      <c r="J527" s="107"/>
      <c r="K527" s="107"/>
      <c r="L527" s="108"/>
      <c r="M527" s="107"/>
      <c r="N527" s="107"/>
      <c r="O527" s="109" t="e">
        <v>#DIV/0!</v>
      </c>
      <c r="P527" s="110">
        <v>332835</v>
      </c>
      <c r="Q527" s="110">
        <v>550000</v>
      </c>
      <c r="R527" s="109">
        <v>0.6051545454545455</v>
      </c>
      <c r="S527" s="110"/>
      <c r="T527" s="110"/>
      <c r="U527" s="109" t="e">
        <v>#DIV/0!</v>
      </c>
      <c r="V527" s="110">
        <v>0</v>
      </c>
      <c r="W527" s="110">
        <v>193500</v>
      </c>
      <c r="X527" s="109">
        <v>0</v>
      </c>
      <c r="Y527" s="110">
        <v>217955</v>
      </c>
      <c r="Z527" s="110">
        <v>500000</v>
      </c>
      <c r="AA527" s="109">
        <v>0.43591000000000002</v>
      </c>
      <c r="AB527" s="110">
        <v>268545</v>
      </c>
      <c r="AC527" s="110">
        <v>550000</v>
      </c>
      <c r="AD527" s="109"/>
      <c r="AE527" s="110">
        <v>132570</v>
      </c>
      <c r="AF527" s="110">
        <v>550000</v>
      </c>
      <c r="AG527" s="109">
        <v>0.24103636363636366</v>
      </c>
      <c r="AH527" s="110">
        <v>275455</v>
      </c>
      <c r="AI527" s="110">
        <v>550000</v>
      </c>
      <c r="AJ527" s="109">
        <v>0.50082727272727279</v>
      </c>
      <c r="AK527" s="110">
        <v>310755</v>
      </c>
      <c r="AL527" s="110">
        <v>550000</v>
      </c>
      <c r="AM527" s="109">
        <v>0.56500909090909091</v>
      </c>
      <c r="AN527" s="110">
        <v>310450</v>
      </c>
      <c r="AO527" s="110">
        <v>550000</v>
      </c>
      <c r="AP527" s="109">
        <v>0.56445454545454543</v>
      </c>
      <c r="AQ527" s="110">
        <v>342645</v>
      </c>
      <c r="AR527" s="110">
        <v>600000</v>
      </c>
      <c r="AS527" s="109">
        <v>0.571075</v>
      </c>
      <c r="AT527" s="110">
        <v>199675</v>
      </c>
      <c r="AU527" s="110">
        <v>387000</v>
      </c>
      <c r="AV527" s="109">
        <v>0.51595607235142116</v>
      </c>
      <c r="AW527" s="111">
        <v>0</v>
      </c>
      <c r="AX527" s="111">
        <v>40000</v>
      </c>
      <c r="AY527" s="112">
        <v>0</v>
      </c>
      <c r="AZ527" s="111">
        <v>630095</v>
      </c>
      <c r="BA527" s="111">
        <v>600000</v>
      </c>
      <c r="BB527" s="112">
        <f t="shared" si="194"/>
        <v>1.0501583333333333</v>
      </c>
      <c r="BC527" s="92">
        <f>VLOOKUP(C527,'[1]PM SELL-OUT JUNE 202 SUMMARY'!$D$9:$H$519,4,FALSE)</f>
        <v>442940</v>
      </c>
      <c r="BD527" s="92">
        <f>VLOOKUP(C527,'[1]PM SELL-OUT JUNE 202 SUMMARY'!$D$9:$H$519,5,FALSE)</f>
        <v>600000</v>
      </c>
      <c r="BE527" s="93">
        <f t="shared" si="209"/>
        <v>0.7382333333333333</v>
      </c>
      <c r="BF527" s="113">
        <f t="shared" si="201"/>
        <v>829770</v>
      </c>
      <c r="BG527" s="114">
        <f t="shared" si="202"/>
        <v>276590</v>
      </c>
      <c r="BH527" s="115">
        <f t="shared" si="203"/>
        <v>1793620</v>
      </c>
      <c r="BI527" s="110">
        <f t="shared" si="204"/>
        <v>298936.66666666669</v>
      </c>
      <c r="BJ527" s="116"/>
      <c r="BK527" s="107"/>
      <c r="BL527" s="117">
        <f t="shared" si="205"/>
        <v>0</v>
      </c>
      <c r="BM527" s="118">
        <v>600000</v>
      </c>
      <c r="BN527" s="119"/>
      <c r="BO527" s="120">
        <v>0</v>
      </c>
      <c r="BP527" s="121">
        <f t="shared" si="208"/>
        <v>0</v>
      </c>
      <c r="BQ527" s="159"/>
      <c r="BR527" s="123"/>
      <c r="BS527" s="124" t="e">
        <f t="shared" si="206"/>
        <v>#DIV/0!</v>
      </c>
      <c r="BT527" s="165">
        <f t="shared" si="207"/>
        <v>143881.66666666669</v>
      </c>
    </row>
    <row r="528" spans="1:72" s="125" customFormat="1">
      <c r="A528" s="105"/>
      <c r="B528" s="105"/>
      <c r="C528" s="106" t="s">
        <v>528</v>
      </c>
      <c r="D528" s="107"/>
      <c r="E528" s="107"/>
      <c r="F528" s="108"/>
      <c r="G528" s="107"/>
      <c r="H528" s="107"/>
      <c r="I528" s="108"/>
      <c r="J528" s="107"/>
      <c r="K528" s="107"/>
      <c r="L528" s="108"/>
      <c r="M528" s="107"/>
      <c r="N528" s="107"/>
      <c r="O528" s="109"/>
      <c r="P528" s="110"/>
      <c r="Q528" s="110"/>
      <c r="R528" s="109"/>
      <c r="S528" s="110"/>
      <c r="T528" s="110"/>
      <c r="U528" s="109"/>
      <c r="V528" s="110"/>
      <c r="W528" s="110"/>
      <c r="X528" s="109"/>
      <c r="Y528" s="110"/>
      <c r="Z528" s="110"/>
      <c r="AA528" s="109"/>
      <c r="AB528" s="110"/>
      <c r="AC528" s="110"/>
      <c r="AD528" s="109"/>
      <c r="AE528" s="110"/>
      <c r="AF528" s="110"/>
      <c r="AG528" s="109"/>
      <c r="AH528" s="110"/>
      <c r="AI528" s="110"/>
      <c r="AJ528" s="109"/>
      <c r="AK528" s="110"/>
      <c r="AL528" s="110"/>
      <c r="AM528" s="109"/>
      <c r="AN528" s="110"/>
      <c r="AO528" s="110"/>
      <c r="AP528" s="109"/>
      <c r="AQ528" s="110"/>
      <c r="AR528" s="110"/>
      <c r="AS528" s="109"/>
      <c r="AT528" s="110"/>
      <c r="AU528" s="110"/>
      <c r="AV528" s="109"/>
      <c r="AW528" s="111">
        <v>0</v>
      </c>
      <c r="AX528" s="111">
        <v>403333</v>
      </c>
      <c r="AY528" s="112">
        <v>0</v>
      </c>
      <c r="AZ528" s="111">
        <v>259140</v>
      </c>
      <c r="BA528" s="111">
        <v>550000</v>
      </c>
      <c r="BB528" s="112">
        <f t="shared" si="194"/>
        <v>0.47116363636363634</v>
      </c>
      <c r="BC528" s="92">
        <f>VLOOKUP(C528,'[1]PM SELL-OUT JUNE 202 SUMMARY'!$D$9:$H$519,4,FALSE)</f>
        <v>213355</v>
      </c>
      <c r="BD528" s="92">
        <f>VLOOKUP(C528,'[1]PM SELL-OUT JUNE 202 SUMMARY'!$D$9:$H$519,5,FALSE)</f>
        <v>550000</v>
      </c>
      <c r="BE528" s="93">
        <f t="shared" si="209"/>
        <v>0.38791818181818183</v>
      </c>
      <c r="BF528" s="113">
        <f t="shared" si="201"/>
        <v>259140</v>
      </c>
      <c r="BG528" s="114">
        <f t="shared" si="202"/>
        <v>86380</v>
      </c>
      <c r="BH528" s="115">
        <f t="shared" si="203"/>
        <v>259140</v>
      </c>
      <c r="BI528" s="110">
        <f t="shared" si="204"/>
        <v>43190</v>
      </c>
      <c r="BJ528" s="116"/>
      <c r="BK528" s="107"/>
      <c r="BL528" s="117"/>
      <c r="BM528" s="118">
        <v>550000</v>
      </c>
      <c r="BN528" s="119"/>
      <c r="BO528" s="120"/>
      <c r="BP528" s="121"/>
      <c r="BQ528" s="159"/>
      <c r="BR528" s="123"/>
      <c r="BS528" s="124"/>
      <c r="BT528" s="165">
        <f t="shared" si="207"/>
        <v>64785</v>
      </c>
    </row>
    <row r="529" spans="1:72" s="125" customFormat="1">
      <c r="A529" s="105" t="s">
        <v>89</v>
      </c>
      <c r="B529" s="105"/>
      <c r="C529" s="106" t="s">
        <v>529</v>
      </c>
      <c r="D529" s="107"/>
      <c r="E529" s="107"/>
      <c r="F529" s="108"/>
      <c r="G529" s="107"/>
      <c r="H529" s="107"/>
      <c r="I529" s="108"/>
      <c r="J529" s="107"/>
      <c r="K529" s="107"/>
      <c r="L529" s="108"/>
      <c r="M529" s="107"/>
      <c r="N529" s="107"/>
      <c r="O529" s="109"/>
      <c r="P529" s="110"/>
      <c r="Q529" s="110"/>
      <c r="R529" s="109"/>
      <c r="S529" s="110"/>
      <c r="T529" s="110"/>
      <c r="U529" s="109"/>
      <c r="V529" s="110"/>
      <c r="W529" s="110"/>
      <c r="X529" s="109"/>
      <c r="Y529" s="110"/>
      <c r="Z529" s="110"/>
      <c r="AA529" s="109"/>
      <c r="AB529" s="110"/>
      <c r="AC529" s="110"/>
      <c r="AD529" s="109"/>
      <c r="AE529" s="110">
        <v>103680</v>
      </c>
      <c r="AF529" s="110">
        <v>306500</v>
      </c>
      <c r="AG529" s="109">
        <v>0.33827079934747145</v>
      </c>
      <c r="AH529" s="110">
        <v>203250</v>
      </c>
      <c r="AI529" s="110">
        <v>500000</v>
      </c>
      <c r="AJ529" s="109">
        <v>0.40650000000000003</v>
      </c>
      <c r="AK529" s="110">
        <v>274740</v>
      </c>
      <c r="AL529" s="110">
        <v>500000</v>
      </c>
      <c r="AM529" s="109">
        <v>0.54948000000000008</v>
      </c>
      <c r="AN529" s="110">
        <v>168865</v>
      </c>
      <c r="AO529" s="110">
        <v>550000</v>
      </c>
      <c r="AP529" s="109">
        <v>0.3070272727272727</v>
      </c>
      <c r="AQ529" s="110">
        <v>385830</v>
      </c>
      <c r="AR529" s="110">
        <v>550000</v>
      </c>
      <c r="AS529" s="109">
        <v>0.70150909090909086</v>
      </c>
      <c r="AT529" s="110">
        <v>366415</v>
      </c>
      <c r="AU529" s="110">
        <v>550000</v>
      </c>
      <c r="AV529" s="109">
        <v>0.66620909090909086</v>
      </c>
      <c r="AW529" s="111">
        <v>649770</v>
      </c>
      <c r="AX529" s="111">
        <v>600000</v>
      </c>
      <c r="AY529" s="112">
        <v>1.0829500000000001</v>
      </c>
      <c r="AZ529" s="111">
        <v>462200</v>
      </c>
      <c r="BA529" s="111">
        <v>600000</v>
      </c>
      <c r="BB529" s="112">
        <f t="shared" si="194"/>
        <v>0.77033333333333331</v>
      </c>
      <c r="BC529" s="92">
        <f>VLOOKUP(C529,'[1]PM SELL-OUT JUNE 202 SUMMARY'!$D$9:$H$519,4,FALSE)</f>
        <v>151070</v>
      </c>
      <c r="BD529" s="92">
        <f>VLOOKUP(C529,'[1]PM SELL-OUT JUNE 202 SUMMARY'!$D$9:$H$519,5,FALSE)</f>
        <v>220000</v>
      </c>
      <c r="BE529" s="93">
        <f t="shared" si="209"/>
        <v>0.68668181818181817</v>
      </c>
      <c r="BF529" s="113">
        <f t="shared" si="201"/>
        <v>1478385</v>
      </c>
      <c r="BG529" s="114">
        <f t="shared" si="202"/>
        <v>492795</v>
      </c>
      <c r="BH529" s="115">
        <f t="shared" si="203"/>
        <v>2307820</v>
      </c>
      <c r="BI529" s="110">
        <f t="shared" si="204"/>
        <v>384636.66666666669</v>
      </c>
      <c r="BJ529" s="116"/>
      <c r="BK529" s="107"/>
      <c r="BL529" s="117">
        <f t="shared" si="205"/>
        <v>0</v>
      </c>
      <c r="BM529" s="118">
        <v>550000</v>
      </c>
      <c r="BN529" s="119"/>
      <c r="BO529" s="120"/>
      <c r="BP529" s="121">
        <f t="shared" si="208"/>
        <v>0</v>
      </c>
      <c r="BQ529" s="159"/>
      <c r="BR529" s="123"/>
      <c r="BS529" s="124" t="e">
        <f t="shared" si="206"/>
        <v>#DIV/0!</v>
      </c>
      <c r="BT529" s="165">
        <f t="shared" si="207"/>
        <v>292477.22222222225</v>
      </c>
    </row>
    <row r="530" spans="1:72" s="125" customFormat="1">
      <c r="A530" s="105" t="s">
        <v>118</v>
      </c>
      <c r="B530" s="105"/>
      <c r="C530" s="106" t="s">
        <v>530</v>
      </c>
      <c r="D530" s="107"/>
      <c r="E530" s="107"/>
      <c r="F530" s="108"/>
      <c r="G530" s="107"/>
      <c r="H530" s="107"/>
      <c r="I530" s="108"/>
      <c r="J530" s="107"/>
      <c r="K530" s="107"/>
      <c r="L530" s="108"/>
      <c r="M530" s="107"/>
      <c r="N530" s="107"/>
      <c r="O530" s="109" t="e">
        <v>#DIV/0!</v>
      </c>
      <c r="P530" s="110">
        <v>553335</v>
      </c>
      <c r="Q530" s="110">
        <v>258000</v>
      </c>
      <c r="R530" s="109">
        <v>2.1447093023255812</v>
      </c>
      <c r="S530" s="110">
        <v>653190</v>
      </c>
      <c r="T530" s="110">
        <v>500000</v>
      </c>
      <c r="U530" s="109">
        <v>1.3063800000000001</v>
      </c>
      <c r="V530" s="110">
        <v>312235</v>
      </c>
      <c r="W530" s="110">
        <v>500000</v>
      </c>
      <c r="X530" s="109">
        <v>0.62447000000000008</v>
      </c>
      <c r="Y530" s="110">
        <v>611395</v>
      </c>
      <c r="Z530" s="110">
        <v>500000</v>
      </c>
      <c r="AA530" s="109">
        <v>1.22279</v>
      </c>
      <c r="AB530" s="110">
        <v>502200</v>
      </c>
      <c r="AC530" s="110">
        <v>500000</v>
      </c>
      <c r="AD530" s="109"/>
      <c r="AE530" s="110">
        <v>250250</v>
      </c>
      <c r="AF530" s="110">
        <v>500000</v>
      </c>
      <c r="AG530" s="109">
        <v>0.50050000000000006</v>
      </c>
      <c r="AH530" s="110">
        <v>509330</v>
      </c>
      <c r="AI530" s="110">
        <v>500000</v>
      </c>
      <c r="AJ530" s="109">
        <v>1.0186599999999999</v>
      </c>
      <c r="AK530" s="110">
        <v>508100</v>
      </c>
      <c r="AL530" s="110">
        <v>500000</v>
      </c>
      <c r="AM530" s="109">
        <v>1.0162</v>
      </c>
      <c r="AN530" s="110">
        <v>147575</v>
      </c>
      <c r="AO530" s="110">
        <v>550000</v>
      </c>
      <c r="AP530" s="109">
        <v>0.26831818181818184</v>
      </c>
      <c r="AQ530" s="110">
        <v>312435</v>
      </c>
      <c r="AR530" s="110">
        <v>550000</v>
      </c>
      <c r="AS530" s="109">
        <v>0.56806363636363633</v>
      </c>
      <c r="AT530" s="110">
        <v>578495</v>
      </c>
      <c r="AU530" s="110">
        <v>550000</v>
      </c>
      <c r="AV530" s="109">
        <v>1.0518090909090909</v>
      </c>
      <c r="AW530" s="111">
        <v>442115</v>
      </c>
      <c r="AX530" s="111">
        <v>600000</v>
      </c>
      <c r="AY530" s="112">
        <v>0.73685833333333328</v>
      </c>
      <c r="AZ530" s="111">
        <v>823435</v>
      </c>
      <c r="BA530" s="111">
        <v>600000</v>
      </c>
      <c r="BB530" s="112">
        <f t="shared" si="194"/>
        <v>1.3723916666666667</v>
      </c>
      <c r="BC530" s="92">
        <f>VLOOKUP(C530,'[1]PM SELL-OUT JUNE 202 SUMMARY'!$D$9:$H$519,4,FALSE)</f>
        <v>832355</v>
      </c>
      <c r="BD530" s="92">
        <f>VLOOKUP(C530,'[1]PM SELL-OUT JUNE 202 SUMMARY'!$D$9:$H$519,5,FALSE)</f>
        <v>600000</v>
      </c>
      <c r="BE530" s="93">
        <f t="shared" si="209"/>
        <v>1.3872583333333333</v>
      </c>
      <c r="BF530" s="113">
        <f t="shared" si="201"/>
        <v>1844045</v>
      </c>
      <c r="BG530" s="114">
        <f t="shared" si="202"/>
        <v>614681.66666666663</v>
      </c>
      <c r="BH530" s="115">
        <f t="shared" si="203"/>
        <v>2812155</v>
      </c>
      <c r="BI530" s="110">
        <f t="shared" si="204"/>
        <v>468692.5</v>
      </c>
      <c r="BJ530" s="116"/>
      <c r="BK530" s="107"/>
      <c r="BL530" s="117">
        <f t="shared" si="205"/>
        <v>589446.97410275857</v>
      </c>
      <c r="BM530" s="118">
        <v>650000</v>
      </c>
      <c r="BN530" s="119"/>
      <c r="BO530" s="120">
        <v>312235</v>
      </c>
      <c r="BP530" s="121">
        <f t="shared" si="208"/>
        <v>1.4505337268196711E-2</v>
      </c>
      <c r="BQ530" s="159"/>
      <c r="BR530" s="123"/>
      <c r="BS530" s="124" t="e">
        <f t="shared" si="206"/>
        <v>#DIV/0!</v>
      </c>
      <c r="BT530" s="165">
        <f t="shared" si="207"/>
        <v>496264.03519235627</v>
      </c>
    </row>
    <row r="531" spans="1:72" s="199" customFormat="1">
      <c r="A531" s="129" t="s">
        <v>349</v>
      </c>
      <c r="B531" s="130" t="s">
        <v>350</v>
      </c>
      <c r="C531" s="131" t="s">
        <v>531</v>
      </c>
      <c r="D531" s="132">
        <v>509090</v>
      </c>
      <c r="E531" s="132">
        <v>700000</v>
      </c>
      <c r="F531" s="133"/>
      <c r="G531" s="132">
        <v>781890</v>
      </c>
      <c r="H531" s="132">
        <v>700000</v>
      </c>
      <c r="I531" s="133">
        <v>1.1169857142857142</v>
      </c>
      <c r="J531" s="132">
        <v>1154185</v>
      </c>
      <c r="K531" s="132">
        <v>700000</v>
      </c>
      <c r="L531" s="133">
        <v>1.6488357142857142</v>
      </c>
      <c r="M531" s="132">
        <v>1200510</v>
      </c>
      <c r="N531" s="132">
        <v>1000000</v>
      </c>
      <c r="O531" s="133">
        <v>1.20051</v>
      </c>
      <c r="P531" s="132">
        <v>1127775</v>
      </c>
      <c r="Q531" s="132">
        <v>1000000</v>
      </c>
      <c r="R531" s="133">
        <v>1.127775</v>
      </c>
      <c r="S531" s="132">
        <v>793885</v>
      </c>
      <c r="T531" s="132">
        <v>900000</v>
      </c>
      <c r="U531" s="133">
        <v>0.8820944444444444</v>
      </c>
      <c r="V531" s="132">
        <v>577625</v>
      </c>
      <c r="W531" s="132">
        <v>750000</v>
      </c>
      <c r="X531" s="133">
        <v>0.77016666666666667</v>
      </c>
      <c r="Y531" s="132">
        <v>501110</v>
      </c>
      <c r="Z531" s="132">
        <v>750000</v>
      </c>
      <c r="AA531" s="133">
        <v>0.66814666666666667</v>
      </c>
      <c r="AB531" s="132">
        <v>584705</v>
      </c>
      <c r="AC531" s="132">
        <v>650000</v>
      </c>
      <c r="AD531" s="133"/>
      <c r="AE531" s="132">
        <v>542285</v>
      </c>
      <c r="AF531" s="132">
        <v>600000</v>
      </c>
      <c r="AG531" s="133">
        <v>0.90380833333333321</v>
      </c>
      <c r="AH531" s="132">
        <v>985350</v>
      </c>
      <c r="AI531" s="132">
        <v>600000</v>
      </c>
      <c r="AJ531" s="133">
        <v>1.6422500000000002</v>
      </c>
      <c r="AK531" s="132">
        <v>1163285</v>
      </c>
      <c r="AL531" s="132">
        <v>650000</v>
      </c>
      <c r="AM531" s="133">
        <v>1.7896692307692308</v>
      </c>
      <c r="AN531" s="132">
        <v>853260</v>
      </c>
      <c r="AO531" s="132">
        <v>650000</v>
      </c>
      <c r="AP531" s="133">
        <v>1.3127076923076924</v>
      </c>
      <c r="AQ531" s="132">
        <v>1278410</v>
      </c>
      <c r="AR531" s="132">
        <v>750000</v>
      </c>
      <c r="AS531" s="133">
        <v>1.7045466666666667</v>
      </c>
      <c r="AT531" s="132">
        <v>1551220</v>
      </c>
      <c r="AU531" s="132">
        <v>850000</v>
      </c>
      <c r="AV531" s="133">
        <v>1.824964705882353</v>
      </c>
      <c r="AW531" s="134">
        <v>1999970</v>
      </c>
      <c r="AX531" s="134">
        <v>1100000</v>
      </c>
      <c r="AY531" s="135">
        <v>1.8181545454545454</v>
      </c>
      <c r="AZ531" s="134">
        <v>723880</v>
      </c>
      <c r="BA531" s="134">
        <v>1100000</v>
      </c>
      <c r="BB531" s="135">
        <f t="shared" si="194"/>
        <v>0.65807272727272725</v>
      </c>
      <c r="BC531" s="92">
        <f>VLOOKUP(C531,'[1]PM SELL-OUT JUNE 202 SUMMARY'!$D$9:$H$519,4,FALSE)</f>
        <v>683790</v>
      </c>
      <c r="BD531" s="92">
        <f>VLOOKUP(C531,'[1]PM SELL-OUT JUNE 202 SUMMARY'!$D$9:$H$519,5,FALSE)</f>
        <v>1100000</v>
      </c>
      <c r="BE531" s="93">
        <f t="shared" si="209"/>
        <v>0.6216272727272727</v>
      </c>
      <c r="BF531" s="136">
        <f t="shared" si="201"/>
        <v>4275070</v>
      </c>
      <c r="BG531" s="137">
        <f t="shared" si="202"/>
        <v>1425023.3333333333</v>
      </c>
      <c r="BH531" s="138">
        <f t="shared" si="203"/>
        <v>7570025</v>
      </c>
      <c r="BI531" s="132">
        <f t="shared" si="204"/>
        <v>1261670.8333333333</v>
      </c>
      <c r="BJ531" s="138"/>
      <c r="BK531" s="132"/>
      <c r="BL531" s="139">
        <f t="shared" si="205"/>
        <v>1090458.4957359228</v>
      </c>
      <c r="BM531" s="140">
        <v>645161</v>
      </c>
      <c r="BN531" s="141"/>
      <c r="BO531" s="142">
        <v>577625</v>
      </c>
      <c r="BP531" s="143">
        <f t="shared" si="208"/>
        <v>2.6834420995539017E-2</v>
      </c>
      <c r="BQ531" s="198"/>
      <c r="BR531" s="145"/>
      <c r="BS531" s="146" t="e">
        <f t="shared" si="206"/>
        <v>#DIV/0!</v>
      </c>
      <c r="BT531" s="165">
        <f t="shared" si="207"/>
        <v>1088694.4156006472</v>
      </c>
    </row>
    <row r="532" spans="1:72" s="128" customFormat="1">
      <c r="A532" s="126" t="s">
        <v>66</v>
      </c>
      <c r="B532" s="105" t="s">
        <v>511</v>
      </c>
      <c r="C532" s="162" t="s">
        <v>532</v>
      </c>
      <c r="D532" s="110">
        <v>682785</v>
      </c>
      <c r="E532" s="110">
        <v>1100000</v>
      </c>
      <c r="F532" s="109"/>
      <c r="G532" s="110">
        <v>864645</v>
      </c>
      <c r="H532" s="110">
        <v>850000</v>
      </c>
      <c r="I532" s="109">
        <v>1.0172294117647058</v>
      </c>
      <c r="J532" s="110">
        <v>944450</v>
      </c>
      <c r="K532" s="110">
        <v>850000</v>
      </c>
      <c r="L532" s="109">
        <v>1.1111176470588235</v>
      </c>
      <c r="M532" s="110">
        <v>2424380</v>
      </c>
      <c r="N532" s="110">
        <v>1500000</v>
      </c>
      <c r="O532" s="109">
        <v>1.6162533333333333</v>
      </c>
      <c r="P532" s="110">
        <v>2975585</v>
      </c>
      <c r="Q532" s="110">
        <v>1700000</v>
      </c>
      <c r="R532" s="109">
        <v>1.7503441176470589</v>
      </c>
      <c r="S532" s="110">
        <v>1223425</v>
      </c>
      <c r="T532" s="110">
        <v>1800000</v>
      </c>
      <c r="U532" s="109">
        <v>0.67968055555555562</v>
      </c>
      <c r="V532" s="110">
        <v>1569590</v>
      </c>
      <c r="W532" s="110">
        <v>1400000</v>
      </c>
      <c r="X532" s="109">
        <v>1.1211357142857143</v>
      </c>
      <c r="Y532" s="110">
        <v>1371035</v>
      </c>
      <c r="Z532" s="110">
        <v>1300000</v>
      </c>
      <c r="AA532" s="109">
        <v>1.0546423076923077</v>
      </c>
      <c r="AB532" s="110">
        <v>919155</v>
      </c>
      <c r="AC532" s="110">
        <v>1400000</v>
      </c>
      <c r="AD532" s="109"/>
      <c r="AE532" s="110">
        <v>429135</v>
      </c>
      <c r="AF532" s="110">
        <v>1250000</v>
      </c>
      <c r="AG532" s="109">
        <v>0.343308</v>
      </c>
      <c r="AH532" s="110">
        <v>893765</v>
      </c>
      <c r="AI532" s="110">
        <v>1150000</v>
      </c>
      <c r="AJ532" s="109">
        <v>0.7771869565217393</v>
      </c>
      <c r="AK532" s="110">
        <v>671225</v>
      </c>
      <c r="AL532" s="110">
        <v>1100000</v>
      </c>
      <c r="AM532" s="109">
        <v>0.6102045454545455</v>
      </c>
      <c r="AN532" s="110">
        <v>324550</v>
      </c>
      <c r="AO532" s="110">
        <v>470600</v>
      </c>
      <c r="AP532" s="109">
        <v>0.6896515087122822</v>
      </c>
      <c r="AQ532" s="110">
        <v>0</v>
      </c>
      <c r="AR532" s="110">
        <v>0</v>
      </c>
      <c r="AS532" s="109" t="e">
        <v>#DIV/0!</v>
      </c>
      <c r="AT532" s="110">
        <v>948550</v>
      </c>
      <c r="AU532" s="110">
        <v>700000</v>
      </c>
      <c r="AV532" s="109">
        <v>1.3550714285714285</v>
      </c>
      <c r="AW532" s="111">
        <v>1993690</v>
      </c>
      <c r="AX532" s="111">
        <v>900000</v>
      </c>
      <c r="AY532" s="112">
        <v>2.215211111111111</v>
      </c>
      <c r="AZ532" s="111">
        <v>1479380</v>
      </c>
      <c r="BA532" s="111">
        <v>1100000</v>
      </c>
      <c r="BB532" s="112">
        <f t="shared" si="194"/>
        <v>1.3448909090909091</v>
      </c>
      <c r="BC532" s="92">
        <f>VLOOKUP(C532,'[1]PM SELL-OUT JUNE 202 SUMMARY'!$D$9:$H$519,4,FALSE)</f>
        <v>740965</v>
      </c>
      <c r="BD532" s="92">
        <f>VLOOKUP(C532,'[1]PM SELL-OUT JUNE 202 SUMMARY'!$D$9:$H$519,5,FALSE)</f>
        <v>1100000</v>
      </c>
      <c r="BE532" s="93">
        <f t="shared" si="209"/>
        <v>0.6736045454545454</v>
      </c>
      <c r="BF532" s="113">
        <f t="shared" si="201"/>
        <v>4421620</v>
      </c>
      <c r="BG532" s="114">
        <f t="shared" si="202"/>
        <v>1473873.3333333333</v>
      </c>
      <c r="BH532" s="115">
        <f t="shared" si="203"/>
        <v>5417395</v>
      </c>
      <c r="BI532" s="110">
        <f t="shared" si="204"/>
        <v>902899.16666666663</v>
      </c>
      <c r="BJ532" s="115"/>
      <c r="BK532" s="110"/>
      <c r="BL532" s="117">
        <f t="shared" si="205"/>
        <v>2963120.9700448341</v>
      </c>
      <c r="BM532" s="118">
        <v>1000000</v>
      </c>
      <c r="BN532" s="119"/>
      <c r="BO532" s="127">
        <v>1569590</v>
      </c>
      <c r="BP532" s="121">
        <f t="shared" si="208"/>
        <v>7.2917617572625992E-2</v>
      </c>
      <c r="BQ532" s="159"/>
      <c r="BR532" s="123"/>
      <c r="BS532" s="124" t="e">
        <f t="shared" si="206"/>
        <v>#DIV/0!</v>
      </c>
      <c r="BT532" s="165">
        <f t="shared" si="207"/>
        <v>1727370.8675112086</v>
      </c>
    </row>
    <row r="533" spans="1:72" s="128" customFormat="1">
      <c r="A533" s="126" t="s">
        <v>66</v>
      </c>
      <c r="B533" s="105" t="s">
        <v>511</v>
      </c>
      <c r="C533" s="162" t="s">
        <v>533</v>
      </c>
      <c r="D533" s="110"/>
      <c r="E533" s="110"/>
      <c r="F533" s="109"/>
      <c r="G533" s="110"/>
      <c r="H533" s="110"/>
      <c r="I533" s="109"/>
      <c r="J533" s="110"/>
      <c r="K533" s="110"/>
      <c r="L533" s="109"/>
      <c r="M533" s="110"/>
      <c r="N533" s="110"/>
      <c r="O533" s="109" t="e">
        <v>#DIV/0!</v>
      </c>
      <c r="P533" s="110"/>
      <c r="Q533" s="110"/>
      <c r="R533" s="109" t="e">
        <v>#DIV/0!</v>
      </c>
      <c r="S533" s="110"/>
      <c r="T533" s="110"/>
      <c r="U533" s="109" t="e">
        <v>#DIV/0!</v>
      </c>
      <c r="V533" s="110"/>
      <c r="W533" s="110"/>
      <c r="X533" s="109" t="e">
        <v>#DIV/0!</v>
      </c>
      <c r="Y533" s="110"/>
      <c r="Z533" s="110"/>
      <c r="AA533" s="109" t="e">
        <v>#DIV/0!</v>
      </c>
      <c r="AB533" s="110"/>
      <c r="AC533" s="110"/>
      <c r="AD533" s="109"/>
      <c r="AE533" s="110"/>
      <c r="AF533" s="110"/>
      <c r="AG533" s="109" t="e">
        <v>#DIV/0!</v>
      </c>
      <c r="AH533" s="110"/>
      <c r="AI533" s="110"/>
      <c r="AJ533" s="109" t="e">
        <v>#DIV/0!</v>
      </c>
      <c r="AK533" s="110"/>
      <c r="AL533" s="110"/>
      <c r="AM533" s="109" t="e">
        <v>#DIV/0!</v>
      </c>
      <c r="AN533" s="110"/>
      <c r="AO533" s="110"/>
      <c r="AP533" s="109"/>
      <c r="AQ533" s="110"/>
      <c r="AR533" s="110"/>
      <c r="AS533" s="109" t="e">
        <v>#DIV/0!</v>
      </c>
      <c r="AT533" s="110"/>
      <c r="AU533" s="110"/>
      <c r="AV533" s="109" t="e">
        <v>#DIV/0!</v>
      </c>
      <c r="AW533" s="111"/>
      <c r="AX533" s="111"/>
      <c r="AY533" s="112" t="e">
        <v>#DIV/0!</v>
      </c>
      <c r="AZ533" s="111"/>
      <c r="BA533" s="111"/>
      <c r="BB533" s="112" t="e">
        <f t="shared" si="194"/>
        <v>#DIV/0!</v>
      </c>
      <c r="BC533" s="92" t="e">
        <f>VLOOKUP(C533,'[1]PM SELL-OUT JUNE 202 SUMMARY'!$D$9:$H$519,4,FALSE)</f>
        <v>#N/A</v>
      </c>
      <c r="BD533" s="92" t="e">
        <f>VLOOKUP(C533,'[1]PM SELL-OUT JUNE 202 SUMMARY'!$D$9:$H$519,5,FALSE)</f>
        <v>#N/A</v>
      </c>
      <c r="BE533" s="93" t="e">
        <f t="shared" si="209"/>
        <v>#N/A</v>
      </c>
      <c r="BF533" s="113">
        <f t="shared" si="201"/>
        <v>0</v>
      </c>
      <c r="BG533" s="114">
        <f t="shared" si="202"/>
        <v>0</v>
      </c>
      <c r="BH533" s="115">
        <f t="shared" si="203"/>
        <v>0</v>
      </c>
      <c r="BI533" s="110">
        <f t="shared" si="204"/>
        <v>0</v>
      </c>
      <c r="BJ533" s="115"/>
      <c r="BK533" s="110"/>
      <c r="BL533" s="117">
        <f t="shared" si="205"/>
        <v>0</v>
      </c>
      <c r="BM533" s="118"/>
      <c r="BN533" s="119"/>
      <c r="BO533" s="127"/>
      <c r="BP533" s="121">
        <f t="shared" si="208"/>
        <v>0</v>
      </c>
      <c r="BQ533" s="159"/>
      <c r="BR533" s="123"/>
      <c r="BS533" s="124" t="e">
        <f t="shared" si="206"/>
        <v>#DIV/0!</v>
      </c>
      <c r="BT533" s="165">
        <f t="shared" si="207"/>
        <v>0</v>
      </c>
    </row>
    <row r="534" spans="1:72" s="128" customFormat="1">
      <c r="A534" s="126" t="s">
        <v>200</v>
      </c>
      <c r="B534" s="105" t="s">
        <v>334</v>
      </c>
      <c r="C534" s="106" t="s">
        <v>534</v>
      </c>
      <c r="D534" s="110">
        <v>412110</v>
      </c>
      <c r="E534" s="110">
        <v>550000</v>
      </c>
      <c r="F534" s="109"/>
      <c r="G534" s="110">
        <v>427410</v>
      </c>
      <c r="H534" s="110">
        <v>500000</v>
      </c>
      <c r="I534" s="109">
        <v>0.85482000000000002</v>
      </c>
      <c r="J534" s="110">
        <v>521395</v>
      </c>
      <c r="K534" s="110">
        <v>500000</v>
      </c>
      <c r="L534" s="109">
        <v>1.0427900000000001</v>
      </c>
      <c r="M534" s="110">
        <v>528480</v>
      </c>
      <c r="N534" s="110">
        <v>600000</v>
      </c>
      <c r="O534" s="109">
        <v>0.88080000000000003</v>
      </c>
      <c r="P534" s="110">
        <v>879440</v>
      </c>
      <c r="Q534" s="110">
        <v>600000</v>
      </c>
      <c r="R534" s="109">
        <v>1.4657333333333333</v>
      </c>
      <c r="S534" s="110">
        <v>491690</v>
      </c>
      <c r="T534" s="110">
        <v>550000</v>
      </c>
      <c r="U534" s="109">
        <v>0.89398181818181832</v>
      </c>
      <c r="V534" s="110">
        <v>371420</v>
      </c>
      <c r="W534" s="110">
        <v>600000</v>
      </c>
      <c r="X534" s="109">
        <v>0.61903333333333332</v>
      </c>
      <c r="Y534" s="110">
        <v>577135</v>
      </c>
      <c r="Z534" s="110">
        <v>500000</v>
      </c>
      <c r="AA534" s="109">
        <v>1.1542699999999999</v>
      </c>
      <c r="AB534" s="110">
        <v>166555</v>
      </c>
      <c r="AC534" s="110">
        <v>500000</v>
      </c>
      <c r="AD534" s="109"/>
      <c r="AE534" s="110">
        <v>698190</v>
      </c>
      <c r="AF534" s="110">
        <v>500000</v>
      </c>
      <c r="AG534" s="109">
        <v>1.39638</v>
      </c>
      <c r="AH534" s="110">
        <v>372820</v>
      </c>
      <c r="AI534" s="110">
        <v>500000</v>
      </c>
      <c r="AJ534" s="109">
        <v>0.74563999999999986</v>
      </c>
      <c r="AK534" s="110">
        <v>665810</v>
      </c>
      <c r="AL534" s="110">
        <v>600000</v>
      </c>
      <c r="AM534" s="109">
        <v>1.1096833333333334</v>
      </c>
      <c r="AN534" s="110">
        <v>240150</v>
      </c>
      <c r="AO534" s="110">
        <v>550000</v>
      </c>
      <c r="AP534" s="109">
        <v>0.43663636363636366</v>
      </c>
      <c r="AQ534" s="110">
        <v>444285</v>
      </c>
      <c r="AR534" s="110">
        <v>550000</v>
      </c>
      <c r="AS534" s="109">
        <v>0.80779090909090911</v>
      </c>
      <c r="AT534" s="110">
        <v>554080</v>
      </c>
      <c r="AU534" s="110">
        <v>550000</v>
      </c>
      <c r="AV534" s="109">
        <v>1.0074181818181818</v>
      </c>
      <c r="AW534" s="111">
        <v>459175</v>
      </c>
      <c r="AX534" s="111">
        <v>600000</v>
      </c>
      <c r="AY534" s="112">
        <v>0.7652916666666667</v>
      </c>
      <c r="AZ534" s="111">
        <v>636290</v>
      </c>
      <c r="BA534" s="111">
        <v>600000</v>
      </c>
      <c r="BB534" s="112">
        <f t="shared" si="194"/>
        <v>1.0604833333333332</v>
      </c>
      <c r="BC534" s="92">
        <f>VLOOKUP(C534,'[1]PM SELL-OUT JUNE 202 SUMMARY'!$D$9:$H$519,4,FALSE)</f>
        <v>726360</v>
      </c>
      <c r="BD534" s="92">
        <f>VLOOKUP(C534,'[1]PM SELL-OUT JUNE 202 SUMMARY'!$D$9:$H$519,5,FALSE)</f>
        <v>600000</v>
      </c>
      <c r="BE534" s="93">
        <f t="shared" si="209"/>
        <v>1.2105999999999999</v>
      </c>
      <c r="BF534" s="113">
        <f t="shared" si="201"/>
        <v>1649545</v>
      </c>
      <c r="BG534" s="114">
        <f t="shared" si="202"/>
        <v>549848.33333333337</v>
      </c>
      <c r="BH534" s="115">
        <f t="shared" si="203"/>
        <v>2999790</v>
      </c>
      <c r="BI534" s="110">
        <f t="shared" si="204"/>
        <v>499965</v>
      </c>
      <c r="BJ534" s="115"/>
      <c r="BK534" s="110"/>
      <c r="BL534" s="117">
        <f t="shared" si="205"/>
        <v>701178.26355548413</v>
      </c>
      <c r="BM534" s="118">
        <v>650000</v>
      </c>
      <c r="BN534" s="119"/>
      <c r="BO534" s="127">
        <v>371420</v>
      </c>
      <c r="BP534" s="121">
        <f t="shared" si="208"/>
        <v>1.7254863702511322E-2</v>
      </c>
      <c r="BQ534" s="159"/>
      <c r="BR534" s="123"/>
      <c r="BS534" s="124" t="e">
        <f t="shared" si="206"/>
        <v>#DIV/0!</v>
      </c>
      <c r="BT534" s="165">
        <f t="shared" si="207"/>
        <v>530602.89922220446</v>
      </c>
    </row>
    <row r="535" spans="1:72" s="128" customFormat="1">
      <c r="A535" s="126" t="s">
        <v>349</v>
      </c>
      <c r="B535" s="126" t="s">
        <v>350</v>
      </c>
      <c r="C535" s="106" t="s">
        <v>535</v>
      </c>
      <c r="D535" s="110">
        <v>492705</v>
      </c>
      <c r="E535" s="110">
        <v>600000</v>
      </c>
      <c r="F535" s="109"/>
      <c r="G535" s="110">
        <v>420715</v>
      </c>
      <c r="H535" s="110">
        <v>700000</v>
      </c>
      <c r="I535" s="109">
        <v>0.6010214285714286</v>
      </c>
      <c r="J535" s="110">
        <v>813880</v>
      </c>
      <c r="K535" s="110">
        <v>700000</v>
      </c>
      <c r="L535" s="109">
        <v>1.1626857142857143</v>
      </c>
      <c r="M535" s="110">
        <v>1084305</v>
      </c>
      <c r="N535" s="110">
        <v>800000</v>
      </c>
      <c r="O535" s="109">
        <v>1.35538125</v>
      </c>
      <c r="P535" s="110">
        <v>935930</v>
      </c>
      <c r="Q535" s="110">
        <v>800000</v>
      </c>
      <c r="R535" s="109">
        <v>1.1699124999999999</v>
      </c>
      <c r="S535" s="110">
        <v>530105</v>
      </c>
      <c r="T535" s="110">
        <v>650000</v>
      </c>
      <c r="U535" s="109">
        <v>0.81554615384615381</v>
      </c>
      <c r="V535" s="110">
        <v>619615</v>
      </c>
      <c r="W535" s="110">
        <v>600000</v>
      </c>
      <c r="X535" s="109">
        <v>1.0326916666666666</v>
      </c>
      <c r="Y535" s="110">
        <v>779570</v>
      </c>
      <c r="Z535" s="110">
        <v>600000</v>
      </c>
      <c r="AA535" s="109">
        <v>1.2992833333333333</v>
      </c>
      <c r="AB535" s="110">
        <v>666010</v>
      </c>
      <c r="AC535" s="110">
        <v>600000</v>
      </c>
      <c r="AD535" s="109"/>
      <c r="AE535" s="110">
        <v>1317905</v>
      </c>
      <c r="AF535" s="110">
        <v>600000</v>
      </c>
      <c r="AG535" s="109">
        <v>2.1965083333333335</v>
      </c>
      <c r="AH535" s="110">
        <v>1071955</v>
      </c>
      <c r="AI535" s="110">
        <v>750000</v>
      </c>
      <c r="AJ535" s="109">
        <v>1.4292733333333334</v>
      </c>
      <c r="AK535" s="110">
        <v>1537110</v>
      </c>
      <c r="AL535" s="110">
        <v>850000</v>
      </c>
      <c r="AM535" s="109">
        <v>1.8083647058823529</v>
      </c>
      <c r="AN535" s="110">
        <v>400520</v>
      </c>
      <c r="AO535" s="110">
        <v>850000</v>
      </c>
      <c r="AP535" s="109">
        <v>0.47120000000000001</v>
      </c>
      <c r="AQ535" s="110">
        <v>1048155</v>
      </c>
      <c r="AR535" s="110">
        <v>950000</v>
      </c>
      <c r="AS535" s="109">
        <v>1.1033210526315789</v>
      </c>
      <c r="AT535" s="110">
        <v>1096610</v>
      </c>
      <c r="AU535" s="110">
        <v>950000</v>
      </c>
      <c r="AV535" s="109">
        <v>1.1543263157894736</v>
      </c>
      <c r="AW535" s="111">
        <v>1022465</v>
      </c>
      <c r="AX535" s="111">
        <v>1000000</v>
      </c>
      <c r="AY535" s="112">
        <v>1.022465</v>
      </c>
      <c r="AZ535" s="111">
        <v>1225205</v>
      </c>
      <c r="BA535" s="111">
        <v>1000000</v>
      </c>
      <c r="BB535" s="112">
        <f t="shared" si="194"/>
        <v>1.2252050000000001</v>
      </c>
      <c r="BC535" s="92">
        <f>VLOOKUP(C535,'[1]PM SELL-OUT JUNE 202 SUMMARY'!$D$9:$H$519,4,FALSE)</f>
        <v>1000260</v>
      </c>
      <c r="BD535" s="92">
        <f>VLOOKUP(C535,'[1]PM SELL-OUT JUNE 202 SUMMARY'!$D$9:$H$519,5,FALSE)</f>
        <v>1000000</v>
      </c>
      <c r="BE535" s="93">
        <f t="shared" si="209"/>
        <v>1.0002599999999999</v>
      </c>
      <c r="BF535" s="113">
        <f t="shared" si="201"/>
        <v>3344280</v>
      </c>
      <c r="BG535" s="114">
        <f t="shared" si="202"/>
        <v>1114760</v>
      </c>
      <c r="BH535" s="115">
        <f t="shared" si="203"/>
        <v>6330065</v>
      </c>
      <c r="BI535" s="110">
        <f t="shared" si="204"/>
        <v>1055010.8333333333</v>
      </c>
      <c r="BJ535" s="115"/>
      <c r="BK535" s="110"/>
      <c r="BL535" s="117">
        <f t="shared" si="205"/>
        <v>1169728.5277393011</v>
      </c>
      <c r="BM535" s="200">
        <v>900000</v>
      </c>
      <c r="BN535" s="201"/>
      <c r="BO535" s="127">
        <v>619615</v>
      </c>
      <c r="BP535" s="121">
        <f t="shared" si="208"/>
        <v>2.8785128353431565E-2</v>
      </c>
      <c r="BQ535" s="159"/>
      <c r="BR535" s="123"/>
      <c r="BS535" s="124" t="e">
        <f t="shared" si="206"/>
        <v>#DIV/0!</v>
      </c>
      <c r="BT535" s="165">
        <f t="shared" si="207"/>
        <v>989778.59026815859</v>
      </c>
    </row>
    <row r="536" spans="1:72" s="128" customFormat="1">
      <c r="A536" s="126" t="s">
        <v>89</v>
      </c>
      <c r="B536" s="126" t="s">
        <v>197</v>
      </c>
      <c r="C536" s="106" t="s">
        <v>536</v>
      </c>
      <c r="D536" s="149">
        <v>458505</v>
      </c>
      <c r="E536" s="149">
        <v>650000</v>
      </c>
      <c r="F536" s="166"/>
      <c r="G536" s="110">
        <v>612385</v>
      </c>
      <c r="H536" s="110">
        <v>750000</v>
      </c>
      <c r="I536" s="109">
        <v>0.81651333333333331</v>
      </c>
      <c r="J536" s="110">
        <v>868315</v>
      </c>
      <c r="K536" s="110">
        <v>750000</v>
      </c>
      <c r="L536" s="109">
        <v>1.1577533333333334</v>
      </c>
      <c r="M536" s="110">
        <v>706280</v>
      </c>
      <c r="N536" s="110">
        <v>1100000</v>
      </c>
      <c r="O536" s="109">
        <v>0.64207272727272724</v>
      </c>
      <c r="P536" s="110">
        <v>1544695</v>
      </c>
      <c r="Q536" s="110">
        <v>1100000</v>
      </c>
      <c r="R536" s="109">
        <v>1.4042681818181819</v>
      </c>
      <c r="S536" s="110">
        <v>285440</v>
      </c>
      <c r="T536" s="110">
        <v>1100000</v>
      </c>
      <c r="U536" s="109">
        <v>0.25949090909090916</v>
      </c>
      <c r="V536" s="110">
        <v>0</v>
      </c>
      <c r="W536" s="110">
        <v>900000</v>
      </c>
      <c r="X536" s="109">
        <v>0</v>
      </c>
      <c r="Y536" s="110">
        <v>735480</v>
      </c>
      <c r="Z536" s="110">
        <v>800000</v>
      </c>
      <c r="AA536" s="109">
        <v>0.91935000000000011</v>
      </c>
      <c r="AB536" s="110">
        <v>349225</v>
      </c>
      <c r="AC536" s="110">
        <v>750000</v>
      </c>
      <c r="AD536" s="109"/>
      <c r="AE536" s="110">
        <v>373815</v>
      </c>
      <c r="AF536" s="110">
        <v>650000</v>
      </c>
      <c r="AG536" s="109">
        <v>0.57510000000000006</v>
      </c>
      <c r="AH536" s="110">
        <v>537295</v>
      </c>
      <c r="AI536" s="110">
        <v>650000</v>
      </c>
      <c r="AJ536" s="109">
        <v>0.82660769230769227</v>
      </c>
      <c r="AK536" s="110">
        <v>481505</v>
      </c>
      <c r="AL536" s="110">
        <v>650000</v>
      </c>
      <c r="AM536" s="109">
        <v>0.74077692307692311</v>
      </c>
      <c r="AN536" s="110">
        <v>530300</v>
      </c>
      <c r="AO536" s="110">
        <v>650000</v>
      </c>
      <c r="AP536" s="109">
        <v>0.81584615384615389</v>
      </c>
      <c r="AQ536" s="110">
        <v>116065</v>
      </c>
      <c r="AR536" s="110">
        <v>365000</v>
      </c>
      <c r="AS536" s="109">
        <v>0.317986301369863</v>
      </c>
      <c r="AT536" s="110">
        <v>662560</v>
      </c>
      <c r="AU536" s="110">
        <v>600000</v>
      </c>
      <c r="AV536" s="109">
        <v>1.1042666666666667</v>
      </c>
      <c r="AW536" s="111">
        <v>622864</v>
      </c>
      <c r="AX536" s="111">
        <v>600000</v>
      </c>
      <c r="AY536" s="112">
        <v>1.0381066666666667</v>
      </c>
      <c r="AZ536" s="111">
        <v>1123550</v>
      </c>
      <c r="BA536" s="111">
        <v>600000</v>
      </c>
      <c r="BB536" s="112">
        <f t="shared" si="194"/>
        <v>1.8725833333333333</v>
      </c>
      <c r="BC536" s="92">
        <f>VLOOKUP(C536,'[1]PM SELL-OUT JUNE 202 SUMMARY'!$D$9:$H$519,4,FALSE)</f>
        <v>623775</v>
      </c>
      <c r="BD536" s="92">
        <f>VLOOKUP(C536,'[1]PM SELL-OUT JUNE 202 SUMMARY'!$D$9:$H$519,5,FALSE)</f>
        <v>600000</v>
      </c>
      <c r="BE536" s="93">
        <f t="shared" si="209"/>
        <v>1.039625</v>
      </c>
      <c r="BF536" s="113">
        <f t="shared" si="201"/>
        <v>2408974</v>
      </c>
      <c r="BG536" s="114">
        <f t="shared" si="202"/>
        <v>802991.33333333337</v>
      </c>
      <c r="BH536" s="115">
        <f t="shared" si="203"/>
        <v>3536844</v>
      </c>
      <c r="BI536" s="110">
        <f t="shared" si="204"/>
        <v>589474</v>
      </c>
      <c r="BJ536" s="115"/>
      <c r="BK536" s="110"/>
      <c r="BL536" s="117">
        <f t="shared" si="205"/>
        <v>0</v>
      </c>
      <c r="BM536" s="200">
        <v>600000</v>
      </c>
      <c r="BN536" s="201"/>
      <c r="BO536" s="127">
        <v>0</v>
      </c>
      <c r="BP536" s="121">
        <f t="shared" si="208"/>
        <v>0</v>
      </c>
      <c r="BQ536" s="159"/>
      <c r="BR536" s="123"/>
      <c r="BS536" s="124" t="e">
        <f t="shared" si="206"/>
        <v>#DIV/0!</v>
      </c>
      <c r="BT536" s="165">
        <f t="shared" si="207"/>
        <v>348116.33333333337</v>
      </c>
    </row>
    <row r="537" spans="1:72" s="128" customFormat="1">
      <c r="A537" s="126" t="s">
        <v>66</v>
      </c>
      <c r="B537" s="126" t="s">
        <v>511</v>
      </c>
      <c r="C537" s="106" t="s">
        <v>537</v>
      </c>
      <c r="D537" s="110">
        <v>839745</v>
      </c>
      <c r="E537" s="110">
        <v>1000000</v>
      </c>
      <c r="F537" s="109"/>
      <c r="G537" s="110">
        <v>816855</v>
      </c>
      <c r="H537" s="110">
        <v>1000000</v>
      </c>
      <c r="I537" s="109">
        <v>0.816855</v>
      </c>
      <c r="J537" s="110">
        <v>1015390</v>
      </c>
      <c r="K537" s="110">
        <v>1000000</v>
      </c>
      <c r="L537" s="109">
        <v>1.01539</v>
      </c>
      <c r="M537" s="110">
        <v>2815700</v>
      </c>
      <c r="N537" s="110">
        <v>1500000</v>
      </c>
      <c r="O537" s="109">
        <v>1.8771333333333333</v>
      </c>
      <c r="P537" s="110">
        <v>1089380</v>
      </c>
      <c r="Q537" s="110">
        <v>1500000</v>
      </c>
      <c r="R537" s="109">
        <v>0.72625333333333331</v>
      </c>
      <c r="S537" s="110">
        <v>1024585</v>
      </c>
      <c r="T537" s="110">
        <v>1300000</v>
      </c>
      <c r="U537" s="109">
        <v>0.78814230769230753</v>
      </c>
      <c r="V537" s="110">
        <v>642655</v>
      </c>
      <c r="W537" s="110">
        <v>1000000</v>
      </c>
      <c r="X537" s="109">
        <v>0.64265500000000009</v>
      </c>
      <c r="Y537" s="110">
        <v>1256150</v>
      </c>
      <c r="Z537" s="110">
        <v>435500</v>
      </c>
      <c r="AA537" s="109">
        <v>2.8843857634902412</v>
      </c>
      <c r="AB537" s="110">
        <v>443605</v>
      </c>
      <c r="AC537" s="110">
        <v>403000</v>
      </c>
      <c r="AD537" s="109"/>
      <c r="AE537" s="110">
        <v>1136360</v>
      </c>
      <c r="AF537" s="110">
        <v>550000</v>
      </c>
      <c r="AG537" s="109">
        <v>2.0661090909090909</v>
      </c>
      <c r="AH537" s="110">
        <v>548085</v>
      </c>
      <c r="AI537" s="110">
        <v>700000</v>
      </c>
      <c r="AJ537" s="109">
        <v>0.78297857142857141</v>
      </c>
      <c r="AK537" s="110">
        <v>871885</v>
      </c>
      <c r="AL537" s="110">
        <v>700000</v>
      </c>
      <c r="AM537" s="109">
        <v>1.2455499999999999</v>
      </c>
      <c r="AN537" s="110">
        <v>830245</v>
      </c>
      <c r="AO537" s="110">
        <v>700000</v>
      </c>
      <c r="AP537" s="109">
        <v>1.1860642857142858</v>
      </c>
      <c r="AQ537" s="110">
        <v>2442755</v>
      </c>
      <c r="AR537" s="110">
        <v>900000</v>
      </c>
      <c r="AS537" s="109">
        <v>2.7141722222222224</v>
      </c>
      <c r="AT537" s="110">
        <v>901135</v>
      </c>
      <c r="AU537" s="110">
        <v>900000</v>
      </c>
      <c r="AV537" s="109">
        <v>1.0012611111111112</v>
      </c>
      <c r="AW537" s="111">
        <v>2317645</v>
      </c>
      <c r="AX537" s="111">
        <v>1050000</v>
      </c>
      <c r="AY537" s="112">
        <v>2.2072809523809522</v>
      </c>
      <c r="AZ537" s="111">
        <v>1057805</v>
      </c>
      <c r="BA537" s="111">
        <v>1050000</v>
      </c>
      <c r="BB537" s="112">
        <f t="shared" si="194"/>
        <v>1.0074333333333334</v>
      </c>
      <c r="BC537" s="92">
        <f>VLOOKUP(C537,'[1]PM SELL-OUT JUNE 202 SUMMARY'!$D$9:$H$519,4,FALSE)</f>
        <v>683175</v>
      </c>
      <c r="BD537" s="92">
        <f>VLOOKUP(C537,'[1]PM SELL-OUT JUNE 202 SUMMARY'!$D$9:$H$519,5,FALSE)</f>
        <v>1050000</v>
      </c>
      <c r="BE537" s="93">
        <f t="shared" si="209"/>
        <v>0.65064285714285719</v>
      </c>
      <c r="BF537" s="113">
        <f t="shared" si="201"/>
        <v>4276585</v>
      </c>
      <c r="BG537" s="114">
        <f t="shared" si="202"/>
        <v>1425528.3333333333</v>
      </c>
      <c r="BH537" s="115">
        <f t="shared" si="203"/>
        <v>8421470</v>
      </c>
      <c r="BI537" s="110">
        <f t="shared" si="204"/>
        <v>1403578.3333333333</v>
      </c>
      <c r="BJ537" s="115"/>
      <c r="BK537" s="110"/>
      <c r="BL537" s="117">
        <f t="shared" si="205"/>
        <v>1213224.1585408691</v>
      </c>
      <c r="BM537" s="200">
        <v>950000</v>
      </c>
      <c r="BN537" s="201"/>
      <c r="BO537" s="127">
        <v>642655</v>
      </c>
      <c r="BP537" s="121">
        <f t="shared" si="208"/>
        <v>2.9855485522420476E-2</v>
      </c>
      <c r="BQ537" s="159"/>
      <c r="BR537" s="123"/>
      <c r="BS537" s="124" t="e">
        <f t="shared" si="206"/>
        <v>#DIV/0!</v>
      </c>
      <c r="BT537" s="165">
        <f t="shared" si="207"/>
        <v>1171246.4563018838</v>
      </c>
    </row>
    <row r="538" spans="1:72" s="128" customFormat="1">
      <c r="A538" s="126" t="s">
        <v>66</v>
      </c>
      <c r="B538" s="126"/>
      <c r="C538" s="106" t="s">
        <v>538</v>
      </c>
      <c r="D538" s="110">
        <v>175165</v>
      </c>
      <c r="E538" s="110">
        <v>550000</v>
      </c>
      <c r="F538" s="109"/>
      <c r="G538" s="110">
        <v>447935</v>
      </c>
      <c r="H538" s="110">
        <v>550000</v>
      </c>
      <c r="I538" s="109">
        <v>0.81442727272727267</v>
      </c>
      <c r="J538" s="110">
        <v>441635</v>
      </c>
      <c r="K538" s="110">
        <v>550000</v>
      </c>
      <c r="L538" s="109">
        <v>0.80297272727272739</v>
      </c>
      <c r="M538" s="110">
        <v>1221985</v>
      </c>
      <c r="N538" s="110">
        <v>650000</v>
      </c>
      <c r="O538" s="109">
        <v>1.879976923076923</v>
      </c>
      <c r="P538" s="110">
        <v>917690</v>
      </c>
      <c r="Q538" s="110">
        <v>800000</v>
      </c>
      <c r="R538" s="109">
        <v>1.1471125</v>
      </c>
      <c r="S538" s="110">
        <v>542450</v>
      </c>
      <c r="T538" s="110">
        <v>800000</v>
      </c>
      <c r="U538" s="109">
        <v>0.67806250000000001</v>
      </c>
      <c r="V538" s="110">
        <v>317360</v>
      </c>
      <c r="W538" s="110">
        <v>700000</v>
      </c>
      <c r="X538" s="109">
        <v>0.45337142857142859</v>
      </c>
      <c r="Y538" s="110">
        <v>267735</v>
      </c>
      <c r="Z538" s="110">
        <v>600000</v>
      </c>
      <c r="AA538" s="109">
        <v>0.44622500000000004</v>
      </c>
      <c r="AB538" s="110">
        <v>391115</v>
      </c>
      <c r="AC538" s="110">
        <v>550000</v>
      </c>
      <c r="AD538" s="109"/>
      <c r="AE538" s="110">
        <v>661700</v>
      </c>
      <c r="AF538" s="110">
        <v>550000</v>
      </c>
      <c r="AG538" s="109">
        <v>1.203090909090909</v>
      </c>
      <c r="AH538" s="110">
        <v>116155</v>
      </c>
      <c r="AI538" s="110">
        <v>458000</v>
      </c>
      <c r="AJ538" s="109">
        <v>0.25361353711790396</v>
      </c>
      <c r="AK538" s="110"/>
      <c r="AL538" s="110"/>
      <c r="AM538" s="109" t="e">
        <v>#DIV/0!</v>
      </c>
      <c r="AN538" s="110">
        <v>0</v>
      </c>
      <c r="AO538" s="110">
        <v>155000</v>
      </c>
      <c r="AP538" s="109">
        <v>0</v>
      </c>
      <c r="AQ538" s="110">
        <v>328235</v>
      </c>
      <c r="AR538" s="110">
        <v>600000</v>
      </c>
      <c r="AS538" s="109">
        <v>0.54705833333333331</v>
      </c>
      <c r="AT538" s="110">
        <v>465185</v>
      </c>
      <c r="AU538" s="110">
        <v>600000</v>
      </c>
      <c r="AV538" s="109">
        <v>0.77530833333333338</v>
      </c>
      <c r="AW538" s="111">
        <v>0</v>
      </c>
      <c r="AX538" s="111">
        <v>46666</v>
      </c>
      <c r="AY538" s="112">
        <v>0</v>
      </c>
      <c r="AZ538" s="111">
        <v>322340</v>
      </c>
      <c r="BA538" s="111">
        <v>425800</v>
      </c>
      <c r="BB538" s="112">
        <f t="shared" si="194"/>
        <v>0.75702207609206196</v>
      </c>
      <c r="BC538" s="92">
        <f>VLOOKUP(C538,'[1]PM SELL-OUT JUNE 202 SUMMARY'!$D$9:$H$519,4,FALSE)</f>
        <v>495425</v>
      </c>
      <c r="BD538" s="92">
        <f>VLOOKUP(C538,'[1]PM SELL-OUT JUNE 202 SUMMARY'!$D$9:$H$519,5,FALSE)</f>
        <v>550000</v>
      </c>
      <c r="BE538" s="93">
        <f t="shared" si="209"/>
        <v>0.90077272727272728</v>
      </c>
      <c r="BF538" s="113">
        <f t="shared" si="201"/>
        <v>787525</v>
      </c>
      <c r="BG538" s="114">
        <f t="shared" si="202"/>
        <v>262508.33333333331</v>
      </c>
      <c r="BH538" s="115">
        <f t="shared" si="203"/>
        <v>1115760</v>
      </c>
      <c r="BI538" s="110">
        <f t="shared" si="204"/>
        <v>185960</v>
      </c>
      <c r="BJ538" s="115"/>
      <c r="BK538" s="110"/>
      <c r="BL538" s="117">
        <f t="shared" si="205"/>
        <v>599122.10899243015</v>
      </c>
      <c r="BM538" s="200">
        <v>550000</v>
      </c>
      <c r="BN538" s="201"/>
      <c r="BO538" s="127">
        <v>317360</v>
      </c>
      <c r="BP538" s="121">
        <f t="shared" si="208"/>
        <v>1.4743426699232655E-2</v>
      </c>
      <c r="BQ538" s="159"/>
      <c r="BR538" s="123"/>
      <c r="BS538" s="124" t="e">
        <f t="shared" si="206"/>
        <v>#DIV/0!</v>
      </c>
      <c r="BT538" s="165">
        <f t="shared" si="207"/>
        <v>341237.61058144085</v>
      </c>
    </row>
    <row r="539" spans="1:72" s="128" customFormat="1">
      <c r="A539" s="126" t="s">
        <v>66</v>
      </c>
      <c r="B539" s="126" t="s">
        <v>511</v>
      </c>
      <c r="C539" s="106" t="s">
        <v>539</v>
      </c>
      <c r="D539" s="110">
        <v>641895</v>
      </c>
      <c r="E539" s="110">
        <v>700000</v>
      </c>
      <c r="F539" s="109"/>
      <c r="G539" s="110">
        <v>573145</v>
      </c>
      <c r="H539" s="110">
        <v>588200</v>
      </c>
      <c r="I539" s="109">
        <v>0.97440496429785783</v>
      </c>
      <c r="J539" s="110">
        <v>358025</v>
      </c>
      <c r="K539" s="110">
        <v>600000</v>
      </c>
      <c r="L539" s="109">
        <v>0.59670833333333329</v>
      </c>
      <c r="M539" s="110">
        <v>1025400</v>
      </c>
      <c r="N539" s="110">
        <v>900000</v>
      </c>
      <c r="O539" s="109">
        <v>1.1393333333333333</v>
      </c>
      <c r="P539" s="110">
        <v>1109120</v>
      </c>
      <c r="Q539" s="110">
        <v>1000000</v>
      </c>
      <c r="R539" s="109">
        <v>1.1091200000000001</v>
      </c>
      <c r="S539" s="110">
        <v>615900</v>
      </c>
      <c r="T539" s="110">
        <v>1000000</v>
      </c>
      <c r="U539" s="109">
        <v>0.6159</v>
      </c>
      <c r="V539" s="110">
        <v>466815</v>
      </c>
      <c r="W539" s="110">
        <v>800000</v>
      </c>
      <c r="X539" s="109">
        <v>0.58351875000000009</v>
      </c>
      <c r="Y539" s="110">
        <v>685295</v>
      </c>
      <c r="Z539" s="110">
        <v>800000</v>
      </c>
      <c r="AA539" s="109">
        <v>0.8566187500000001</v>
      </c>
      <c r="AB539" s="110">
        <v>605705</v>
      </c>
      <c r="AC539" s="110">
        <v>700000</v>
      </c>
      <c r="AD539" s="109"/>
      <c r="AE539" s="110">
        <v>266135</v>
      </c>
      <c r="AF539" s="110">
        <v>600000</v>
      </c>
      <c r="AG539" s="109">
        <v>0.44355833333333333</v>
      </c>
      <c r="AH539" s="110">
        <v>631095</v>
      </c>
      <c r="AI539" s="110">
        <v>600000</v>
      </c>
      <c r="AJ539" s="109">
        <v>1.051825</v>
      </c>
      <c r="AK539" s="110">
        <v>869145</v>
      </c>
      <c r="AL539" s="110">
        <v>600000</v>
      </c>
      <c r="AM539" s="109">
        <v>1.4485749999999999</v>
      </c>
      <c r="AN539" s="110">
        <v>485315</v>
      </c>
      <c r="AO539" s="110">
        <v>600000</v>
      </c>
      <c r="AP539" s="109">
        <v>0.80885833333333335</v>
      </c>
      <c r="AQ539" s="110">
        <v>657880</v>
      </c>
      <c r="AR539" s="110">
        <v>600000</v>
      </c>
      <c r="AS539" s="109">
        <v>1.0964666666666667</v>
      </c>
      <c r="AT539" s="110">
        <v>794720</v>
      </c>
      <c r="AU539" s="110">
        <v>600000</v>
      </c>
      <c r="AV539" s="109">
        <v>1.3245333333333333</v>
      </c>
      <c r="AW539" s="111">
        <v>976055</v>
      </c>
      <c r="AX539" s="111">
        <v>700000</v>
      </c>
      <c r="AY539" s="112">
        <v>1.3943642857142857</v>
      </c>
      <c r="AZ539" s="111">
        <v>833330</v>
      </c>
      <c r="BA539" s="111">
        <v>700000</v>
      </c>
      <c r="BB539" s="112">
        <f t="shared" si="194"/>
        <v>1.1904714285714286</v>
      </c>
      <c r="BC539" s="92">
        <f>VLOOKUP(C539,'[1]PM SELL-OUT JUNE 202 SUMMARY'!$D$9:$H$519,4,FALSE)</f>
        <v>500900</v>
      </c>
      <c r="BD539" s="92">
        <f>VLOOKUP(C539,'[1]PM SELL-OUT JUNE 202 SUMMARY'!$D$9:$H$519,5,FALSE)</f>
        <v>650000</v>
      </c>
      <c r="BE539" s="93">
        <f t="shared" si="209"/>
        <v>0.77061538461538459</v>
      </c>
      <c r="BF539" s="113">
        <f t="shared" si="201"/>
        <v>2604105</v>
      </c>
      <c r="BG539" s="114">
        <f t="shared" si="202"/>
        <v>868035</v>
      </c>
      <c r="BH539" s="115">
        <f t="shared" si="203"/>
        <v>4616445</v>
      </c>
      <c r="BI539" s="110">
        <f t="shared" si="204"/>
        <v>769407.5</v>
      </c>
      <c r="BJ539" s="115"/>
      <c r="BK539" s="110"/>
      <c r="BL539" s="117">
        <f t="shared" si="205"/>
        <v>881267.92068723624</v>
      </c>
      <c r="BM539" s="200">
        <v>600000</v>
      </c>
      <c r="BN539" s="201"/>
      <c r="BO539" s="127">
        <v>466815</v>
      </c>
      <c r="BP539" s="121">
        <f t="shared" si="208"/>
        <v>2.1686579072984283E-2</v>
      </c>
      <c r="BQ539" s="159"/>
      <c r="BR539" s="123"/>
      <c r="BS539" s="124" t="e">
        <f t="shared" si="206"/>
        <v>#DIV/0!</v>
      </c>
      <c r="BT539" s="165">
        <f t="shared" si="207"/>
        <v>746381.35517180909</v>
      </c>
    </row>
    <row r="540" spans="1:72" s="128" customFormat="1">
      <c r="A540" s="126" t="s">
        <v>89</v>
      </c>
      <c r="B540" s="126" t="s">
        <v>197</v>
      </c>
      <c r="C540" s="106" t="s">
        <v>540</v>
      </c>
      <c r="D540" s="110">
        <v>1112500</v>
      </c>
      <c r="E540" s="110">
        <v>850000</v>
      </c>
      <c r="F540" s="109"/>
      <c r="G540" s="110">
        <v>630560</v>
      </c>
      <c r="H540" s="110">
        <v>850000</v>
      </c>
      <c r="I540" s="109">
        <v>0.74183529411764715</v>
      </c>
      <c r="J540" s="110">
        <v>1113700</v>
      </c>
      <c r="K540" s="110">
        <v>850000</v>
      </c>
      <c r="L540" s="109">
        <v>1.3102352941176472</v>
      </c>
      <c r="M540" s="110">
        <v>1255960</v>
      </c>
      <c r="N540" s="110">
        <v>1100000</v>
      </c>
      <c r="O540" s="109">
        <v>1.1417818181818182</v>
      </c>
      <c r="P540" s="110">
        <v>2070310</v>
      </c>
      <c r="Q540" s="110">
        <v>1100000</v>
      </c>
      <c r="R540" s="109">
        <v>1.8821000000000001</v>
      </c>
      <c r="S540" s="110">
        <v>1193800</v>
      </c>
      <c r="T540" s="110">
        <v>1100000</v>
      </c>
      <c r="U540" s="109">
        <v>1.0852727272727272</v>
      </c>
      <c r="V540" s="110">
        <v>1198725</v>
      </c>
      <c r="W540" s="110">
        <v>950000</v>
      </c>
      <c r="X540" s="109">
        <v>1.2618157894736841</v>
      </c>
      <c r="Y540" s="110">
        <v>1170170</v>
      </c>
      <c r="Z540" s="110">
        <v>950000</v>
      </c>
      <c r="AA540" s="109">
        <v>1.2317578947368422</v>
      </c>
      <c r="AB540" s="110">
        <v>644380</v>
      </c>
      <c r="AC540" s="110">
        <v>1000000</v>
      </c>
      <c r="AD540" s="109"/>
      <c r="AE540" s="110">
        <v>589980</v>
      </c>
      <c r="AF540" s="110">
        <v>900000</v>
      </c>
      <c r="AG540" s="109">
        <v>0.6555333333333333</v>
      </c>
      <c r="AH540" s="110">
        <v>778850</v>
      </c>
      <c r="AI540" s="110">
        <v>900000</v>
      </c>
      <c r="AJ540" s="109">
        <v>0.86538888888888887</v>
      </c>
      <c r="AK540" s="110">
        <v>1792770</v>
      </c>
      <c r="AL540" s="110">
        <v>900000</v>
      </c>
      <c r="AM540" s="109">
        <v>1.9919666666666669</v>
      </c>
      <c r="AN540" s="110">
        <v>1274065</v>
      </c>
      <c r="AO540" s="110">
        <v>1000000</v>
      </c>
      <c r="AP540" s="109">
        <v>1.274065</v>
      </c>
      <c r="AQ540" s="110">
        <v>1045635</v>
      </c>
      <c r="AR540" s="110">
        <v>1000000</v>
      </c>
      <c r="AS540" s="109">
        <v>1.0456350000000001</v>
      </c>
      <c r="AT540" s="110">
        <v>1090360</v>
      </c>
      <c r="AU540" s="110">
        <v>1000000</v>
      </c>
      <c r="AV540" s="109">
        <v>1.09036</v>
      </c>
      <c r="AW540" s="111">
        <v>1967540</v>
      </c>
      <c r="AX540" s="111">
        <v>1000000</v>
      </c>
      <c r="AY540" s="112">
        <v>1.9675400000000001</v>
      </c>
      <c r="AZ540" s="111">
        <v>1499110</v>
      </c>
      <c r="BA540" s="111">
        <v>1100000</v>
      </c>
      <c r="BB540" s="112">
        <f t="shared" si="194"/>
        <v>1.3628272727272728</v>
      </c>
      <c r="BC540" s="92">
        <f>VLOOKUP(C540,'[1]PM SELL-OUT JUNE 202 SUMMARY'!$D$9:$H$519,4,FALSE)</f>
        <v>1122165</v>
      </c>
      <c r="BD540" s="92">
        <f>VLOOKUP(C540,'[1]PM SELL-OUT JUNE 202 SUMMARY'!$D$9:$H$519,5,FALSE)</f>
        <v>1100000</v>
      </c>
      <c r="BE540" s="93">
        <f t="shared" si="209"/>
        <v>1.0201499999999999</v>
      </c>
      <c r="BF540" s="113">
        <f t="shared" si="201"/>
        <v>4557010</v>
      </c>
      <c r="BG540" s="114">
        <f t="shared" si="202"/>
        <v>1519003.3333333333</v>
      </c>
      <c r="BH540" s="115">
        <f t="shared" si="203"/>
        <v>8669480</v>
      </c>
      <c r="BI540" s="110">
        <f t="shared" si="204"/>
        <v>1444913.3333333333</v>
      </c>
      <c r="BJ540" s="115"/>
      <c r="BK540" s="110"/>
      <c r="BL540" s="117">
        <f t="shared" si="205"/>
        <v>2262990.4528042311</v>
      </c>
      <c r="BM540" s="200">
        <v>1100000</v>
      </c>
      <c r="BN540" s="201"/>
      <c r="BO540" s="127">
        <v>1198725</v>
      </c>
      <c r="BP540" s="121">
        <f t="shared" si="208"/>
        <v>5.5688537213378068E-2</v>
      </c>
      <c r="BQ540" s="159"/>
      <c r="BR540" s="123"/>
      <c r="BS540" s="124" t="e">
        <f t="shared" si="206"/>
        <v>#DIV/0!</v>
      </c>
      <c r="BT540" s="165">
        <f t="shared" si="207"/>
        <v>1606408.0298677245</v>
      </c>
    </row>
    <row r="541" spans="1:72" s="128" customFormat="1">
      <c r="A541" s="126" t="s">
        <v>66</v>
      </c>
      <c r="B541" s="105" t="s">
        <v>511</v>
      </c>
      <c r="C541" s="106" t="s">
        <v>541</v>
      </c>
      <c r="D541" s="110">
        <v>839455</v>
      </c>
      <c r="E541" s="110">
        <v>1300000</v>
      </c>
      <c r="F541" s="109"/>
      <c r="G541" s="110">
        <v>1086730</v>
      </c>
      <c r="H541" s="110">
        <v>1300000</v>
      </c>
      <c r="I541" s="109">
        <v>0.83594615384615401</v>
      </c>
      <c r="J541" s="110">
        <v>816485</v>
      </c>
      <c r="K541" s="110">
        <v>1300000</v>
      </c>
      <c r="L541" s="109">
        <v>0.62806538461538464</v>
      </c>
      <c r="M541" s="110">
        <v>1206380</v>
      </c>
      <c r="N541" s="110">
        <v>1700000</v>
      </c>
      <c r="O541" s="109">
        <v>0.70963529411764714</v>
      </c>
      <c r="P541" s="110">
        <v>2565145</v>
      </c>
      <c r="Q541" s="110">
        <v>1500000</v>
      </c>
      <c r="R541" s="109">
        <v>1.7100966666666666</v>
      </c>
      <c r="S541" s="110">
        <v>2013120</v>
      </c>
      <c r="T541" s="110">
        <v>1500000</v>
      </c>
      <c r="U541" s="109">
        <v>1.3420799999999999</v>
      </c>
      <c r="V541" s="110">
        <v>351135</v>
      </c>
      <c r="W541" s="110">
        <v>1250000</v>
      </c>
      <c r="X541" s="109">
        <v>0.28090800000000005</v>
      </c>
      <c r="Y541" s="110">
        <v>876175</v>
      </c>
      <c r="Z541" s="110">
        <v>1250000</v>
      </c>
      <c r="AA541" s="109">
        <v>0.70094000000000001</v>
      </c>
      <c r="AB541" s="110">
        <v>364155</v>
      </c>
      <c r="AC541" s="110">
        <v>257000</v>
      </c>
      <c r="AD541" s="109"/>
      <c r="AE541" s="110">
        <v>819485</v>
      </c>
      <c r="AF541" s="110">
        <v>550000</v>
      </c>
      <c r="AG541" s="109">
        <v>1.4899727272727272</v>
      </c>
      <c r="AH541" s="110">
        <v>412320</v>
      </c>
      <c r="AI541" s="110">
        <v>650000</v>
      </c>
      <c r="AJ541" s="109">
        <v>0.63433846153846152</v>
      </c>
      <c r="AK541" s="110">
        <v>885265</v>
      </c>
      <c r="AL541" s="110">
        <v>800000</v>
      </c>
      <c r="AM541" s="109">
        <v>1.1065812500000001</v>
      </c>
      <c r="AN541" s="110">
        <v>788275</v>
      </c>
      <c r="AO541" s="110">
        <v>800000</v>
      </c>
      <c r="AP541" s="109">
        <v>0.98534374999999996</v>
      </c>
      <c r="AQ541" s="110">
        <v>642380</v>
      </c>
      <c r="AR541" s="110">
        <v>800000</v>
      </c>
      <c r="AS541" s="109">
        <v>0.80297499999999999</v>
      </c>
      <c r="AT541" s="110">
        <v>951205</v>
      </c>
      <c r="AU541" s="110">
        <v>800000</v>
      </c>
      <c r="AV541" s="109">
        <v>1.18900625</v>
      </c>
      <c r="AW541" s="111">
        <v>1639930</v>
      </c>
      <c r="AX541" s="111">
        <v>950000</v>
      </c>
      <c r="AY541" s="112">
        <v>1.7262421052631578</v>
      </c>
      <c r="AZ541" s="111">
        <v>773475</v>
      </c>
      <c r="BA541" s="111">
        <v>1146774</v>
      </c>
      <c r="BB541" s="112">
        <f t="shared" si="194"/>
        <v>0.67447901678970745</v>
      </c>
      <c r="BC541" s="92">
        <f>VLOOKUP(C541,'[1]PM SELL-OUT JUNE 202 SUMMARY'!$D$9:$H$519,4,FALSE)</f>
        <v>629195</v>
      </c>
      <c r="BD541" s="92">
        <f>VLOOKUP(C541,'[1]PM SELL-OUT JUNE 202 SUMMARY'!$D$9:$H$519,5,FALSE)</f>
        <v>600000</v>
      </c>
      <c r="BE541" s="93">
        <f t="shared" si="209"/>
        <v>1.0486583333333332</v>
      </c>
      <c r="BF541" s="113">
        <f t="shared" si="201"/>
        <v>3364610</v>
      </c>
      <c r="BG541" s="114">
        <f t="shared" si="202"/>
        <v>1121536.6666666667</v>
      </c>
      <c r="BH541" s="115">
        <f t="shared" si="203"/>
        <v>5680530</v>
      </c>
      <c r="BI541" s="110">
        <f t="shared" si="204"/>
        <v>946755</v>
      </c>
      <c r="BJ541" s="115"/>
      <c r="BK541" s="110"/>
      <c r="BL541" s="117">
        <f t="shared" si="205"/>
        <v>662883.607704364</v>
      </c>
      <c r="BM541" s="118">
        <v>600000</v>
      </c>
      <c r="BN541" s="119"/>
      <c r="BO541" s="127">
        <v>351135</v>
      </c>
      <c r="BP541" s="121">
        <f t="shared" si="208"/>
        <v>1.6312494120352464E-2</v>
      </c>
      <c r="BQ541" s="159"/>
      <c r="BR541" s="123"/>
      <c r="BS541" s="124" t="e">
        <f t="shared" si="206"/>
        <v>#DIV/0!</v>
      </c>
      <c r="BT541" s="165">
        <f t="shared" si="207"/>
        <v>770577.56859275769</v>
      </c>
    </row>
    <row r="542" spans="1:72" s="128" customFormat="1">
      <c r="A542" s="126" t="s">
        <v>66</v>
      </c>
      <c r="B542" s="126" t="s">
        <v>511</v>
      </c>
      <c r="C542" s="106" t="s">
        <v>542</v>
      </c>
      <c r="D542" s="149"/>
      <c r="E542" s="149"/>
      <c r="F542" s="166"/>
      <c r="G542" s="110"/>
      <c r="H542" s="110"/>
      <c r="I542" s="109"/>
      <c r="J542" s="110"/>
      <c r="K542" s="110"/>
      <c r="L542" s="109"/>
      <c r="M542" s="110"/>
      <c r="N542" s="110"/>
      <c r="O542" s="109" t="e">
        <v>#DIV/0!</v>
      </c>
      <c r="P542" s="110"/>
      <c r="Q542" s="110"/>
      <c r="R542" s="109" t="e">
        <v>#DIV/0!</v>
      </c>
      <c r="S542" s="110"/>
      <c r="T542" s="110"/>
      <c r="U542" s="109" t="e">
        <v>#DIV/0!</v>
      </c>
      <c r="V542" s="110"/>
      <c r="W542" s="110"/>
      <c r="X542" s="109" t="e">
        <v>#DIV/0!</v>
      </c>
      <c r="Y542" s="110"/>
      <c r="Z542" s="110"/>
      <c r="AA542" s="109" t="e">
        <v>#DIV/0!</v>
      </c>
      <c r="AB542" s="110"/>
      <c r="AC542" s="110"/>
      <c r="AD542" s="109"/>
      <c r="AE542" s="110"/>
      <c r="AF542" s="110"/>
      <c r="AG542" s="109" t="e">
        <v>#DIV/0!</v>
      </c>
      <c r="AH542" s="110"/>
      <c r="AI542" s="110"/>
      <c r="AJ542" s="109" t="e">
        <v>#DIV/0!</v>
      </c>
      <c r="AK542" s="110"/>
      <c r="AL542" s="110"/>
      <c r="AM542" s="109" t="e">
        <v>#DIV/0!</v>
      </c>
      <c r="AN542" s="110"/>
      <c r="AO542" s="110"/>
      <c r="AP542" s="109"/>
      <c r="AQ542" s="110"/>
      <c r="AR542" s="110"/>
      <c r="AS542" s="109" t="e">
        <v>#DIV/0!</v>
      </c>
      <c r="AT542" s="110"/>
      <c r="AU542" s="110"/>
      <c r="AV542" s="109" t="e">
        <v>#DIV/0!</v>
      </c>
      <c r="AW542" s="111"/>
      <c r="AX542" s="111"/>
      <c r="AY542" s="112" t="e">
        <v>#DIV/0!</v>
      </c>
      <c r="AZ542" s="111"/>
      <c r="BA542" s="111"/>
      <c r="BB542" s="112" t="e">
        <f t="shared" si="194"/>
        <v>#DIV/0!</v>
      </c>
      <c r="BC542" s="92" t="e">
        <f>VLOOKUP(C542,'[1]PM SELL-OUT JUNE 202 SUMMARY'!$D$9:$H$519,4,FALSE)</f>
        <v>#N/A</v>
      </c>
      <c r="BD542" s="92" t="e">
        <f>VLOOKUP(C542,'[1]PM SELL-OUT JUNE 202 SUMMARY'!$D$9:$H$519,5,FALSE)</f>
        <v>#N/A</v>
      </c>
      <c r="BE542" s="93" t="e">
        <f t="shared" si="209"/>
        <v>#N/A</v>
      </c>
      <c r="BF542" s="113">
        <f t="shared" si="201"/>
        <v>0</v>
      </c>
      <c r="BG542" s="114">
        <f t="shared" si="202"/>
        <v>0</v>
      </c>
      <c r="BH542" s="115">
        <f t="shared" si="203"/>
        <v>0</v>
      </c>
      <c r="BI542" s="110">
        <f t="shared" si="204"/>
        <v>0</v>
      </c>
      <c r="BJ542" s="115"/>
      <c r="BK542" s="110"/>
      <c r="BL542" s="117">
        <f t="shared" si="205"/>
        <v>0</v>
      </c>
      <c r="BM542" s="200"/>
      <c r="BN542" s="201"/>
      <c r="BO542" s="127"/>
      <c r="BP542" s="121">
        <f t="shared" si="208"/>
        <v>0</v>
      </c>
      <c r="BQ542" s="159"/>
      <c r="BR542" s="123"/>
      <c r="BS542" s="124" t="e">
        <f t="shared" si="206"/>
        <v>#DIV/0!</v>
      </c>
      <c r="BT542" s="165">
        <f t="shared" si="207"/>
        <v>0</v>
      </c>
    </row>
    <row r="543" spans="1:72" s="128" customFormat="1">
      <c r="A543" s="126" t="s">
        <v>66</v>
      </c>
      <c r="B543" s="105" t="s">
        <v>511</v>
      </c>
      <c r="C543" s="106" t="s">
        <v>543</v>
      </c>
      <c r="D543" s="110">
        <v>416045</v>
      </c>
      <c r="E543" s="110">
        <v>500000</v>
      </c>
      <c r="F543" s="109"/>
      <c r="G543" s="110"/>
      <c r="H543" s="110">
        <v>500000</v>
      </c>
      <c r="I543" s="109">
        <v>0</v>
      </c>
      <c r="J543" s="110">
        <v>0</v>
      </c>
      <c r="K543" s="110">
        <v>77400</v>
      </c>
      <c r="L543" s="109">
        <v>0</v>
      </c>
      <c r="M543" s="110">
        <v>555405</v>
      </c>
      <c r="N543" s="110">
        <v>500000</v>
      </c>
      <c r="O543" s="109">
        <v>1.1108100000000001</v>
      </c>
      <c r="P543" s="110">
        <v>565205</v>
      </c>
      <c r="Q543" s="110">
        <v>500000</v>
      </c>
      <c r="R543" s="109">
        <v>1.1304099999999999</v>
      </c>
      <c r="S543" s="110">
        <v>166965</v>
      </c>
      <c r="T543" s="110">
        <v>500000</v>
      </c>
      <c r="U543" s="109">
        <v>0.33393</v>
      </c>
      <c r="V543" s="110">
        <v>156870</v>
      </c>
      <c r="W543" s="110">
        <v>500000</v>
      </c>
      <c r="X543" s="109">
        <v>0.31374000000000002</v>
      </c>
      <c r="Y543" s="110">
        <v>190175</v>
      </c>
      <c r="Z543" s="110">
        <v>500000</v>
      </c>
      <c r="AA543" s="109">
        <v>0.38035000000000002</v>
      </c>
      <c r="AB543" s="110">
        <v>538115</v>
      </c>
      <c r="AC543" s="110">
        <v>500000</v>
      </c>
      <c r="AD543" s="109"/>
      <c r="AE543" s="110">
        <v>107485</v>
      </c>
      <c r="AF543" s="110">
        <v>500000</v>
      </c>
      <c r="AG543" s="109">
        <v>0.21497000000000002</v>
      </c>
      <c r="AH543" s="110">
        <v>310460</v>
      </c>
      <c r="AI543" s="110">
        <v>500000</v>
      </c>
      <c r="AJ543" s="109">
        <v>0.62092000000000003</v>
      </c>
      <c r="AK543" s="110">
        <v>505925</v>
      </c>
      <c r="AL543" s="110">
        <v>500000</v>
      </c>
      <c r="AM543" s="109">
        <v>1.0118499999999999</v>
      </c>
      <c r="AN543" s="110">
        <v>123265</v>
      </c>
      <c r="AO543" s="110">
        <v>550000</v>
      </c>
      <c r="AP543" s="109">
        <v>0.22411818181818183</v>
      </c>
      <c r="AQ543" s="110">
        <v>98070</v>
      </c>
      <c r="AR543" s="110">
        <v>550000</v>
      </c>
      <c r="AS543" s="109">
        <v>0.17830909090909092</v>
      </c>
      <c r="AT543" s="110">
        <v>558315</v>
      </c>
      <c r="AU543" s="110">
        <v>550000</v>
      </c>
      <c r="AV543" s="109">
        <v>1.0151181818181818</v>
      </c>
      <c r="AW543" s="111">
        <v>624470</v>
      </c>
      <c r="AX543" s="111">
        <v>600000</v>
      </c>
      <c r="AY543" s="112">
        <v>1.0407833333333334</v>
      </c>
      <c r="AZ543" s="111">
        <v>648385</v>
      </c>
      <c r="BA543" s="111">
        <v>600000</v>
      </c>
      <c r="BB543" s="112">
        <f t="shared" si="194"/>
        <v>1.0806416666666667</v>
      </c>
      <c r="BC543" s="92">
        <f>VLOOKUP(C543,'[1]PM SELL-OUT JUNE 202 SUMMARY'!$D$9:$H$519,4,FALSE)</f>
        <v>552505</v>
      </c>
      <c r="BD543" s="92">
        <f>VLOOKUP(C543,'[1]PM SELL-OUT JUNE 202 SUMMARY'!$D$9:$H$519,5,FALSE)</f>
        <v>550000</v>
      </c>
      <c r="BE543" s="93">
        <f t="shared" si="209"/>
        <v>1.0045545454545455</v>
      </c>
      <c r="BF543" s="113">
        <f t="shared" si="201"/>
        <v>1831170</v>
      </c>
      <c r="BG543" s="114">
        <f t="shared" si="202"/>
        <v>610390</v>
      </c>
      <c r="BH543" s="115">
        <f t="shared" si="203"/>
        <v>2558430</v>
      </c>
      <c r="BI543" s="110">
        <f t="shared" si="204"/>
        <v>426405</v>
      </c>
      <c r="BJ543" s="115"/>
      <c r="BK543" s="110"/>
      <c r="BL543" s="117">
        <f t="shared" si="205"/>
        <v>296144.08002786274</v>
      </c>
      <c r="BM543" s="118">
        <v>550000</v>
      </c>
      <c r="BN543" s="119"/>
      <c r="BO543" s="127">
        <v>156870</v>
      </c>
      <c r="BP543" s="121">
        <f t="shared" si="208"/>
        <v>7.2876271310455846E-3</v>
      </c>
      <c r="BQ543" s="159"/>
      <c r="BR543" s="123"/>
      <c r="BS543" s="124" t="e">
        <f t="shared" si="206"/>
        <v>#DIV/0!</v>
      </c>
      <c r="BT543" s="165">
        <f t="shared" si="207"/>
        <v>372452.27000696567</v>
      </c>
    </row>
    <row r="544" spans="1:72" s="128" customFormat="1">
      <c r="A544" s="126"/>
      <c r="B544" s="105"/>
      <c r="C544" s="106" t="s">
        <v>544</v>
      </c>
      <c r="D544" s="110"/>
      <c r="E544" s="110"/>
      <c r="F544" s="109"/>
      <c r="G544" s="110"/>
      <c r="H544" s="110"/>
      <c r="I544" s="109"/>
      <c r="J544" s="110"/>
      <c r="K544" s="110"/>
      <c r="L544" s="109"/>
      <c r="M544" s="110"/>
      <c r="N544" s="110"/>
      <c r="O544" s="109"/>
      <c r="P544" s="110"/>
      <c r="Q544" s="110"/>
      <c r="R544" s="109"/>
      <c r="S544" s="110"/>
      <c r="T544" s="110"/>
      <c r="U544" s="109"/>
      <c r="V544" s="110"/>
      <c r="W544" s="110"/>
      <c r="X544" s="109"/>
      <c r="Y544" s="110"/>
      <c r="Z544" s="110"/>
      <c r="AA544" s="109"/>
      <c r="AB544" s="110"/>
      <c r="AC544" s="110"/>
      <c r="AD544" s="109"/>
      <c r="AE544" s="110"/>
      <c r="AF544" s="110"/>
      <c r="AG544" s="109"/>
      <c r="AH544" s="110"/>
      <c r="AI544" s="110"/>
      <c r="AJ544" s="109"/>
      <c r="AK544" s="110"/>
      <c r="AL544" s="110"/>
      <c r="AM544" s="109"/>
      <c r="AN544" s="110"/>
      <c r="AO544" s="110"/>
      <c r="AP544" s="109"/>
      <c r="AQ544" s="110"/>
      <c r="AR544" s="110"/>
      <c r="AS544" s="109"/>
      <c r="AT544" s="110"/>
      <c r="AU544" s="110"/>
      <c r="AV544" s="109"/>
      <c r="AW544" s="111"/>
      <c r="AX544" s="111"/>
      <c r="AY544" s="112"/>
      <c r="AZ544" s="111"/>
      <c r="BA544" s="111"/>
      <c r="BB544" s="112"/>
      <c r="BC544" s="92">
        <f>VLOOKUP(C544,'[1]PM SELL-OUT JUNE 202 SUMMARY'!$D$9:$H$519,4,FALSE)</f>
        <v>183365</v>
      </c>
      <c r="BD544" s="92">
        <f>VLOOKUP(C544,'[1]PM SELL-OUT JUNE 202 SUMMARY'!$D$9:$H$519,5,FALSE)</f>
        <v>300000</v>
      </c>
      <c r="BE544" s="93">
        <f t="shared" si="209"/>
        <v>0.61121666666666663</v>
      </c>
      <c r="BF544" s="113"/>
      <c r="BG544" s="114"/>
      <c r="BH544" s="115"/>
      <c r="BI544" s="110"/>
      <c r="BJ544" s="115"/>
      <c r="BK544" s="110"/>
      <c r="BL544" s="117"/>
      <c r="BM544" s="118">
        <v>600000</v>
      </c>
      <c r="BN544" s="119"/>
      <c r="BO544" s="127"/>
      <c r="BP544" s="121"/>
      <c r="BQ544" s="159"/>
      <c r="BR544" s="123"/>
      <c r="BS544" s="124" t="e">
        <f t="shared" si="206"/>
        <v>#DIV/0!</v>
      </c>
      <c r="BT544" s="165" t="e">
        <f t="shared" si="207"/>
        <v>#DIV/0!</v>
      </c>
    </row>
    <row r="545" spans="1:72" s="125" customFormat="1">
      <c r="A545" s="126" t="s">
        <v>66</v>
      </c>
      <c r="B545" s="105" t="s">
        <v>511</v>
      </c>
      <c r="C545" s="162" t="s">
        <v>545</v>
      </c>
      <c r="D545" s="110">
        <v>1459295</v>
      </c>
      <c r="E545" s="110">
        <v>1700000</v>
      </c>
      <c r="F545" s="109"/>
      <c r="G545" s="110">
        <v>1021860</v>
      </c>
      <c r="H545" s="110">
        <v>1500000</v>
      </c>
      <c r="I545" s="109">
        <v>0.68124000000000007</v>
      </c>
      <c r="J545" s="110">
        <v>2063545</v>
      </c>
      <c r="K545" s="110">
        <v>1300000</v>
      </c>
      <c r="L545" s="109">
        <v>1.5873423076923077</v>
      </c>
      <c r="M545" s="110">
        <v>3884400</v>
      </c>
      <c r="N545" s="110">
        <v>2000000</v>
      </c>
      <c r="O545" s="109">
        <v>1.9421999999999999</v>
      </c>
      <c r="P545" s="110">
        <v>4742940</v>
      </c>
      <c r="Q545" s="110">
        <v>2000000</v>
      </c>
      <c r="R545" s="109">
        <v>2.37147</v>
      </c>
      <c r="S545" s="110">
        <v>2602170</v>
      </c>
      <c r="T545" s="110">
        <v>2000000</v>
      </c>
      <c r="U545" s="109">
        <v>1.301085</v>
      </c>
      <c r="V545" s="110">
        <v>1022365</v>
      </c>
      <c r="W545" s="110">
        <v>1700000</v>
      </c>
      <c r="X545" s="109">
        <v>0.60139117647058826</v>
      </c>
      <c r="Y545" s="110">
        <v>1518365</v>
      </c>
      <c r="Z545" s="110">
        <v>1500000</v>
      </c>
      <c r="AA545" s="109">
        <v>1.0122433333333334</v>
      </c>
      <c r="AB545" s="110">
        <v>1229730</v>
      </c>
      <c r="AC545" s="110">
        <v>1200000</v>
      </c>
      <c r="AD545" s="109"/>
      <c r="AE545" s="110">
        <v>1512405</v>
      </c>
      <c r="AF545" s="110">
        <v>1150000</v>
      </c>
      <c r="AG545" s="109">
        <v>1.3151347826086957</v>
      </c>
      <c r="AH545" s="110">
        <v>1767240</v>
      </c>
      <c r="AI545" s="110">
        <v>1250000</v>
      </c>
      <c r="AJ545" s="109">
        <v>1.4137919999999999</v>
      </c>
      <c r="AK545" s="110">
        <v>1847770</v>
      </c>
      <c r="AL545" s="110">
        <v>1100000</v>
      </c>
      <c r="AM545" s="109">
        <v>1.6797909090909091</v>
      </c>
      <c r="AN545" s="110">
        <v>1495085</v>
      </c>
      <c r="AO545" s="110">
        <v>1100000</v>
      </c>
      <c r="AP545" s="109">
        <v>1.3591681818181818</v>
      </c>
      <c r="AQ545" s="110">
        <v>1016255</v>
      </c>
      <c r="AR545" s="110">
        <v>1000000</v>
      </c>
      <c r="AS545" s="109">
        <v>1.0162549999999999</v>
      </c>
      <c r="AT545" s="110">
        <v>2076300</v>
      </c>
      <c r="AU545" s="110">
        <v>1100000</v>
      </c>
      <c r="AV545" s="109">
        <v>1.8875454545454546</v>
      </c>
      <c r="AW545" s="111">
        <v>3306355</v>
      </c>
      <c r="AX545" s="111">
        <v>1250000</v>
      </c>
      <c r="AY545" s="112">
        <v>2.6450840000000002</v>
      </c>
      <c r="AZ545" s="111">
        <v>2683325</v>
      </c>
      <c r="BA545" s="111">
        <v>1500000</v>
      </c>
      <c r="BB545" s="112">
        <f t="shared" si="194"/>
        <v>1.7888833333333334</v>
      </c>
      <c r="BC545" s="92">
        <f>VLOOKUP(C545,'[1]PM SELL-OUT JUNE 202 SUMMARY'!$D$9:$H$519,4,FALSE)</f>
        <v>2119670</v>
      </c>
      <c r="BD545" s="92">
        <f>VLOOKUP(C545,'[1]PM SELL-OUT JUNE 202 SUMMARY'!$D$9:$H$519,5,FALSE)</f>
        <v>1600000</v>
      </c>
      <c r="BE545" s="93">
        <f t="shared" si="209"/>
        <v>1.32479375</v>
      </c>
      <c r="BF545" s="113">
        <f t="shared" si="201"/>
        <v>8065980</v>
      </c>
      <c r="BG545" s="114">
        <f t="shared" si="202"/>
        <v>2688660</v>
      </c>
      <c r="BH545" s="115">
        <f t="shared" si="203"/>
        <v>12425090</v>
      </c>
      <c r="BI545" s="110">
        <f t="shared" si="204"/>
        <v>2070848.3333333333</v>
      </c>
      <c r="BJ545" s="115"/>
      <c r="BK545" s="110"/>
      <c r="BL545" s="117">
        <f t="shared" si="205"/>
        <v>1930052.5427276464</v>
      </c>
      <c r="BM545" s="118">
        <v>1700000</v>
      </c>
      <c r="BN545" s="119"/>
      <c r="BO545" s="127">
        <v>1022365</v>
      </c>
      <c r="BP545" s="121">
        <f t="shared" si="208"/>
        <v>4.749547339728067E-2</v>
      </c>
      <c r="BQ545" s="159"/>
      <c r="BR545" s="123"/>
      <c r="BS545" s="124" t="e">
        <f t="shared" si="206"/>
        <v>#DIV/0!</v>
      </c>
      <c r="BT545" s="165">
        <f t="shared" si="207"/>
        <v>1927981.4690152449</v>
      </c>
    </row>
    <row r="546" spans="1:72" s="125" customFormat="1">
      <c r="A546" s="105" t="s">
        <v>349</v>
      </c>
      <c r="B546" s="105" t="s">
        <v>350</v>
      </c>
      <c r="C546" s="162" t="s">
        <v>546</v>
      </c>
      <c r="D546" s="107">
        <v>448440</v>
      </c>
      <c r="E546" s="107">
        <v>210000</v>
      </c>
      <c r="F546" s="108"/>
      <c r="G546" s="107">
        <v>510005</v>
      </c>
      <c r="H546" s="107">
        <v>500000</v>
      </c>
      <c r="I546" s="108">
        <v>1.0200100000000001</v>
      </c>
      <c r="J546" s="107">
        <v>776350</v>
      </c>
      <c r="K546" s="107">
        <v>500000</v>
      </c>
      <c r="L546" s="108">
        <v>1.5527000000000002</v>
      </c>
      <c r="M546" s="107">
        <v>1200230</v>
      </c>
      <c r="N546" s="107">
        <v>800000</v>
      </c>
      <c r="O546" s="109">
        <v>1.5002875</v>
      </c>
      <c r="P546" s="110">
        <v>1237205</v>
      </c>
      <c r="Q546" s="110">
        <v>900000</v>
      </c>
      <c r="R546" s="109">
        <v>1.3746722222222223</v>
      </c>
      <c r="S546" s="110">
        <v>391615</v>
      </c>
      <c r="T546" s="110">
        <v>900000</v>
      </c>
      <c r="U546" s="109">
        <v>0.43512777777777778</v>
      </c>
      <c r="V546" s="110">
        <v>373510</v>
      </c>
      <c r="W546" s="110">
        <v>750000</v>
      </c>
      <c r="X546" s="109">
        <v>0.49801333333333331</v>
      </c>
      <c r="Y546" s="110">
        <v>203050</v>
      </c>
      <c r="Z546" s="110">
        <v>750000</v>
      </c>
      <c r="AA546" s="109">
        <v>0.27073333333333333</v>
      </c>
      <c r="AB546" s="110">
        <v>443605</v>
      </c>
      <c r="AC546" s="110">
        <v>700000</v>
      </c>
      <c r="AD546" s="109"/>
      <c r="AE546" s="110">
        <v>470085</v>
      </c>
      <c r="AF546" s="110">
        <v>600000</v>
      </c>
      <c r="AG546" s="109">
        <v>0.78347500000000003</v>
      </c>
      <c r="AH546" s="110">
        <v>665210</v>
      </c>
      <c r="AI546" s="110">
        <v>600000</v>
      </c>
      <c r="AJ546" s="109">
        <v>1.1086833333333332</v>
      </c>
      <c r="AK546" s="110">
        <v>914850</v>
      </c>
      <c r="AL546" s="110">
        <v>600000</v>
      </c>
      <c r="AM546" s="109">
        <v>1.52475</v>
      </c>
      <c r="AN546" s="110">
        <v>787850</v>
      </c>
      <c r="AO546" s="110">
        <v>600000</v>
      </c>
      <c r="AP546" s="109">
        <v>1.3130833333333334</v>
      </c>
      <c r="AQ546" s="110">
        <v>580590</v>
      </c>
      <c r="AR546" s="110">
        <v>700000</v>
      </c>
      <c r="AS546" s="109">
        <v>0.82941428571428566</v>
      </c>
      <c r="AT546" s="110">
        <v>562980</v>
      </c>
      <c r="AU546" s="110">
        <v>700000</v>
      </c>
      <c r="AV546" s="109">
        <v>0.80425714285714289</v>
      </c>
      <c r="AW546" s="111">
        <v>998740</v>
      </c>
      <c r="AX546" s="111">
        <v>750000</v>
      </c>
      <c r="AY546" s="112">
        <v>1.3316533333333334</v>
      </c>
      <c r="AZ546" s="111">
        <v>754650</v>
      </c>
      <c r="BA546" s="111">
        <v>750000</v>
      </c>
      <c r="BB546" s="112">
        <f t="shared" si="194"/>
        <v>1.0062</v>
      </c>
      <c r="BC546" s="92">
        <f>VLOOKUP(C546,'[1]PM SELL-OUT JUNE 202 SUMMARY'!$D$9:$H$519,4,FALSE)</f>
        <v>797675</v>
      </c>
      <c r="BD546" s="92">
        <f>VLOOKUP(C546,'[1]PM SELL-OUT JUNE 202 SUMMARY'!$D$9:$H$519,5,FALSE)</f>
        <v>700000</v>
      </c>
      <c r="BE546" s="93">
        <f t="shared" si="209"/>
        <v>1.1395357142857143</v>
      </c>
      <c r="BF546" s="113">
        <f t="shared" si="201"/>
        <v>2316370</v>
      </c>
      <c r="BG546" s="114">
        <f t="shared" si="202"/>
        <v>772123.33333333337</v>
      </c>
      <c r="BH546" s="115">
        <f t="shared" si="203"/>
        <v>4599660</v>
      </c>
      <c r="BI546" s="110">
        <f t="shared" si="204"/>
        <v>766610</v>
      </c>
      <c r="BJ546" s="116"/>
      <c r="BK546" s="107"/>
      <c r="BL546" s="117">
        <f t="shared" si="205"/>
        <v>705123.8307592721</v>
      </c>
      <c r="BM546" s="118">
        <v>600000</v>
      </c>
      <c r="BN546" s="119"/>
      <c r="BO546" s="120">
        <v>373510</v>
      </c>
      <c r="BP546" s="121">
        <f t="shared" si="208"/>
        <v>1.7351957733899637E-2</v>
      </c>
      <c r="BQ546" s="159"/>
      <c r="BR546" s="123"/>
      <c r="BS546" s="124" t="e">
        <f t="shared" si="206"/>
        <v>#DIV/0!</v>
      </c>
      <c r="BT546" s="165">
        <f t="shared" si="207"/>
        <v>654341.79102315137</v>
      </c>
    </row>
    <row r="547" spans="1:72" s="128" customFormat="1">
      <c r="A547" s="105" t="s">
        <v>118</v>
      </c>
      <c r="B547" s="105" t="s">
        <v>195</v>
      </c>
      <c r="C547" s="162" t="s">
        <v>547</v>
      </c>
      <c r="D547" s="107">
        <v>321655</v>
      </c>
      <c r="E547" s="107">
        <v>500000</v>
      </c>
      <c r="F547" s="108"/>
      <c r="G547" s="107">
        <v>311135</v>
      </c>
      <c r="H547" s="107">
        <v>500000</v>
      </c>
      <c r="I547" s="108">
        <v>0.62226999999999999</v>
      </c>
      <c r="J547" s="107">
        <v>901155</v>
      </c>
      <c r="K547" s="107">
        <v>500000</v>
      </c>
      <c r="L547" s="108">
        <v>1.8023100000000001</v>
      </c>
      <c r="M547" s="107">
        <v>1127415</v>
      </c>
      <c r="N547" s="107">
        <v>500000</v>
      </c>
      <c r="O547" s="109">
        <v>2.2548300000000001</v>
      </c>
      <c r="P547" s="110">
        <v>1028320</v>
      </c>
      <c r="Q547" s="110">
        <v>600000</v>
      </c>
      <c r="R547" s="109">
        <v>1.7138666666666666</v>
      </c>
      <c r="S547" s="110">
        <v>706100</v>
      </c>
      <c r="T547" s="110">
        <v>600000</v>
      </c>
      <c r="U547" s="109">
        <v>1.1768333333333334</v>
      </c>
      <c r="V547" s="110">
        <v>445690</v>
      </c>
      <c r="W547" s="110">
        <v>600000</v>
      </c>
      <c r="X547" s="109">
        <v>0.74281666666666657</v>
      </c>
      <c r="Y547" s="110">
        <v>261240</v>
      </c>
      <c r="Z547" s="110">
        <v>600000</v>
      </c>
      <c r="AA547" s="109">
        <v>0.43540000000000001</v>
      </c>
      <c r="AB547" s="110">
        <v>566360</v>
      </c>
      <c r="AC547" s="110">
        <v>600000</v>
      </c>
      <c r="AD547" s="109"/>
      <c r="AE547" s="110">
        <v>539795</v>
      </c>
      <c r="AF547" s="110">
        <v>500000</v>
      </c>
      <c r="AG547" s="109">
        <v>1.07959</v>
      </c>
      <c r="AH547" s="110">
        <v>711790</v>
      </c>
      <c r="AI547" s="110">
        <v>500000</v>
      </c>
      <c r="AJ547" s="109">
        <v>1.4235800000000001</v>
      </c>
      <c r="AK547" s="110">
        <v>824470</v>
      </c>
      <c r="AL547" s="110">
        <v>600000</v>
      </c>
      <c r="AM547" s="109">
        <v>1.3741166666666667</v>
      </c>
      <c r="AN547" s="110">
        <v>462910</v>
      </c>
      <c r="AO547" s="110">
        <v>600000</v>
      </c>
      <c r="AP547" s="109">
        <v>0.77151666666666663</v>
      </c>
      <c r="AQ547" s="110">
        <v>556490</v>
      </c>
      <c r="AR547" s="110">
        <v>600000</v>
      </c>
      <c r="AS547" s="109">
        <v>0.92748333333333333</v>
      </c>
      <c r="AT547" s="110">
        <v>607385</v>
      </c>
      <c r="AU547" s="110">
        <v>600000</v>
      </c>
      <c r="AV547" s="109">
        <v>1.0123083333333334</v>
      </c>
      <c r="AW547" s="111">
        <v>1237205</v>
      </c>
      <c r="AX547" s="111">
        <v>600000</v>
      </c>
      <c r="AY547" s="112">
        <v>2.0620083333333334</v>
      </c>
      <c r="AZ547" s="111">
        <v>938035</v>
      </c>
      <c r="BA547" s="111">
        <v>700000</v>
      </c>
      <c r="BB547" s="112">
        <f t="shared" si="194"/>
        <v>1.34005</v>
      </c>
      <c r="BC547" s="92">
        <f>VLOOKUP(C547,'[1]PM SELL-OUT JUNE 202 SUMMARY'!$D$9:$H$519,4,FALSE)</f>
        <v>537705</v>
      </c>
      <c r="BD547" s="92">
        <f>VLOOKUP(C547,'[1]PM SELL-OUT JUNE 202 SUMMARY'!$D$9:$H$519,5,FALSE)</f>
        <v>700000</v>
      </c>
      <c r="BE547" s="93">
        <f t="shared" si="209"/>
        <v>0.76815</v>
      </c>
      <c r="BF547" s="113">
        <f t="shared" si="201"/>
        <v>2782625</v>
      </c>
      <c r="BG547" s="114">
        <f t="shared" si="202"/>
        <v>927541.66666666663</v>
      </c>
      <c r="BH547" s="115">
        <f t="shared" si="203"/>
        <v>4626495</v>
      </c>
      <c r="BI547" s="110">
        <f t="shared" si="204"/>
        <v>771082.5</v>
      </c>
      <c r="BJ547" s="116"/>
      <c r="BK547" s="107"/>
      <c r="BL547" s="117">
        <f t="shared" si="205"/>
        <v>841387.48662980914</v>
      </c>
      <c r="BM547" s="118">
        <v>600000</v>
      </c>
      <c r="BN547" s="119"/>
      <c r="BO547" s="120">
        <v>445690</v>
      </c>
      <c r="BP547" s="121">
        <f t="shared" si="208"/>
        <v>2.0705186052372707E-2</v>
      </c>
      <c r="BQ547" s="159"/>
      <c r="BR547" s="123"/>
      <c r="BS547" s="124" t="e">
        <f t="shared" si="206"/>
        <v>#DIV/0!</v>
      </c>
      <c r="BT547" s="165">
        <f t="shared" si="207"/>
        <v>746425.41332411894</v>
      </c>
    </row>
    <row r="548" spans="1:72" s="128" customFormat="1">
      <c r="A548" s="126" t="s">
        <v>41</v>
      </c>
      <c r="B548" s="105" t="s">
        <v>42</v>
      </c>
      <c r="C548" s="106" t="s">
        <v>548</v>
      </c>
      <c r="D548" s="110">
        <v>73180</v>
      </c>
      <c r="E548" s="110">
        <v>500000</v>
      </c>
      <c r="F548" s="109"/>
      <c r="G548" s="110">
        <v>183345</v>
      </c>
      <c r="H548" s="110">
        <v>500000</v>
      </c>
      <c r="I548" s="109">
        <v>0.36669000000000002</v>
      </c>
      <c r="J548" s="110">
        <v>269370</v>
      </c>
      <c r="K548" s="110">
        <v>500000</v>
      </c>
      <c r="L548" s="109">
        <v>0.53874</v>
      </c>
      <c r="M548" s="110">
        <v>520095</v>
      </c>
      <c r="N548" s="110">
        <v>500000</v>
      </c>
      <c r="O548" s="109">
        <v>1.0401899999999999</v>
      </c>
      <c r="P548" s="110">
        <v>577875</v>
      </c>
      <c r="Q548" s="110">
        <v>500000</v>
      </c>
      <c r="R548" s="109">
        <v>1.1557500000000001</v>
      </c>
      <c r="S548" s="110">
        <v>197960</v>
      </c>
      <c r="T548" s="110">
        <v>500000</v>
      </c>
      <c r="U548" s="109">
        <v>0.39592000000000005</v>
      </c>
      <c r="V548" s="110">
        <v>380755</v>
      </c>
      <c r="W548" s="110">
        <v>500000</v>
      </c>
      <c r="X548" s="109">
        <v>0.76151000000000002</v>
      </c>
      <c r="Y548" s="110">
        <v>324915</v>
      </c>
      <c r="Z548" s="110">
        <v>500000</v>
      </c>
      <c r="AA548" s="109">
        <v>0.64983000000000002</v>
      </c>
      <c r="AB548" s="110">
        <v>111380</v>
      </c>
      <c r="AC548" s="110">
        <v>500000</v>
      </c>
      <c r="AD548" s="109"/>
      <c r="AE548" s="110">
        <v>311285</v>
      </c>
      <c r="AF548" s="110">
        <v>500000</v>
      </c>
      <c r="AG548" s="109">
        <v>0.62257000000000007</v>
      </c>
      <c r="AH548" s="110">
        <v>590655</v>
      </c>
      <c r="AI548" s="110">
        <v>500000</v>
      </c>
      <c r="AJ548" s="109">
        <v>1.1813100000000001</v>
      </c>
      <c r="AK548" s="110">
        <v>587855</v>
      </c>
      <c r="AL548" s="110">
        <v>500000</v>
      </c>
      <c r="AM548" s="109">
        <v>1.17571</v>
      </c>
      <c r="AN548" s="110">
        <v>179845</v>
      </c>
      <c r="AO548" s="110">
        <v>550000</v>
      </c>
      <c r="AP548" s="109">
        <v>0.32699090909090911</v>
      </c>
      <c r="AQ548" s="110">
        <v>215155</v>
      </c>
      <c r="AR548" s="110">
        <v>550000</v>
      </c>
      <c r="AS548" s="109">
        <v>0.39119090909090909</v>
      </c>
      <c r="AT548" s="110">
        <v>651215</v>
      </c>
      <c r="AU548" s="110">
        <v>550000</v>
      </c>
      <c r="AV548" s="109">
        <v>1.1840272727272727</v>
      </c>
      <c r="AW548" s="111">
        <v>702555</v>
      </c>
      <c r="AX548" s="111">
        <v>600000</v>
      </c>
      <c r="AY548" s="112">
        <v>1.170925</v>
      </c>
      <c r="AZ548" s="111">
        <v>783735</v>
      </c>
      <c r="BA548" s="111">
        <v>600000</v>
      </c>
      <c r="BB548" s="112">
        <f t="shared" si="194"/>
        <v>1.306225</v>
      </c>
      <c r="BC548" s="92">
        <f>VLOOKUP(C548,'[1]PM SELL-OUT JUNE 202 SUMMARY'!$D$9:$H$519,4,FALSE)</f>
        <v>196145</v>
      </c>
      <c r="BD548" s="92">
        <f>VLOOKUP(C548,'[1]PM SELL-OUT JUNE 202 SUMMARY'!$D$9:$H$519,5,FALSE)</f>
        <v>600000</v>
      </c>
      <c r="BE548" s="93">
        <f t="shared" si="209"/>
        <v>0.32690833333333336</v>
      </c>
      <c r="BF548" s="113">
        <f t="shared" si="201"/>
        <v>2137505</v>
      </c>
      <c r="BG548" s="114">
        <f t="shared" si="202"/>
        <v>712501.66666666663</v>
      </c>
      <c r="BH548" s="115">
        <f t="shared" si="203"/>
        <v>3120360</v>
      </c>
      <c r="BI548" s="110">
        <f t="shared" si="204"/>
        <v>520060</v>
      </c>
      <c r="BJ548" s="115"/>
      <c r="BK548" s="110"/>
      <c r="BL548" s="117">
        <f t="shared" si="205"/>
        <v>718801.16778867145</v>
      </c>
      <c r="BM548" s="118">
        <v>550000</v>
      </c>
      <c r="BN548" s="119"/>
      <c r="BO548" s="127">
        <v>380755</v>
      </c>
      <c r="BP548" s="121">
        <f t="shared" si="208"/>
        <v>1.7688534890554355E-2</v>
      </c>
      <c r="BQ548" s="159"/>
      <c r="BR548" s="123"/>
      <c r="BS548" s="124" t="e">
        <f t="shared" si="206"/>
        <v>#DIV/0!</v>
      </c>
      <c r="BT548" s="165">
        <f t="shared" si="207"/>
        <v>583029.45861383446</v>
      </c>
    </row>
    <row r="549" spans="1:72" s="128" customFormat="1">
      <c r="A549" s="126" t="s">
        <v>109</v>
      </c>
      <c r="B549" s="105" t="s">
        <v>208</v>
      </c>
      <c r="C549" s="106" t="s">
        <v>549</v>
      </c>
      <c r="D549" s="110"/>
      <c r="E549" s="110"/>
      <c r="F549" s="109"/>
      <c r="G549" s="110"/>
      <c r="H549" s="110"/>
      <c r="I549" s="109"/>
      <c r="J549" s="110"/>
      <c r="K549" s="110"/>
      <c r="L549" s="109"/>
      <c r="M549" s="110">
        <v>383900</v>
      </c>
      <c r="N549" s="110">
        <v>183000</v>
      </c>
      <c r="O549" s="109">
        <v>2.097814207650273</v>
      </c>
      <c r="P549" s="110">
        <v>681210</v>
      </c>
      <c r="Q549" s="110">
        <v>500000</v>
      </c>
      <c r="R549" s="109">
        <v>1.36242</v>
      </c>
      <c r="S549" s="110">
        <v>140470</v>
      </c>
      <c r="T549" s="110">
        <v>500000</v>
      </c>
      <c r="U549" s="109">
        <v>0.28094000000000002</v>
      </c>
      <c r="V549" s="110">
        <v>108675</v>
      </c>
      <c r="W549" s="110">
        <v>500000</v>
      </c>
      <c r="X549" s="109">
        <v>0.21735000000000002</v>
      </c>
      <c r="Y549" s="110">
        <v>326735</v>
      </c>
      <c r="Z549" s="110">
        <v>500000</v>
      </c>
      <c r="AA549" s="109">
        <v>0.65347000000000011</v>
      </c>
      <c r="AB549" s="110">
        <v>16195</v>
      </c>
      <c r="AC549" s="110">
        <v>333000</v>
      </c>
      <c r="AD549" s="109"/>
      <c r="AE549" s="110">
        <v>49995</v>
      </c>
      <c r="AF549" s="110">
        <v>129000</v>
      </c>
      <c r="AG549" s="109">
        <v>0.38755813953488372</v>
      </c>
      <c r="AH549" s="110">
        <v>47585</v>
      </c>
      <c r="AI549" s="110">
        <v>500000</v>
      </c>
      <c r="AJ549" s="109">
        <v>9.5170000000000018E-2</v>
      </c>
      <c r="AK549" s="110">
        <v>583485</v>
      </c>
      <c r="AL549" s="110">
        <v>500000</v>
      </c>
      <c r="AM549" s="109">
        <v>1.1669700000000001</v>
      </c>
      <c r="AN549" s="110">
        <v>80185</v>
      </c>
      <c r="AO549" s="110">
        <v>550000</v>
      </c>
      <c r="AP549" s="109">
        <v>0.14579090909090908</v>
      </c>
      <c r="AQ549" s="110">
        <v>0</v>
      </c>
      <c r="AR549" s="110">
        <v>550000</v>
      </c>
      <c r="AS549" s="109">
        <v>0</v>
      </c>
      <c r="AT549" s="110"/>
      <c r="AU549" s="110"/>
      <c r="AV549" s="109" t="e">
        <v>#DIV/0!</v>
      </c>
      <c r="AW549" s="111">
        <v>278730</v>
      </c>
      <c r="AX549" s="111">
        <v>293333</v>
      </c>
      <c r="AY549" s="112">
        <v>0.95021698888294193</v>
      </c>
      <c r="AZ549" s="111">
        <v>603275</v>
      </c>
      <c r="BA549" s="111">
        <v>550000</v>
      </c>
      <c r="BB549" s="112">
        <f t="shared" si="194"/>
        <v>1.0968636363636364</v>
      </c>
      <c r="BC549" s="92">
        <f>VLOOKUP(C549,'[1]PM SELL-OUT JUNE 202 SUMMARY'!$D$9:$H$519,4,FALSE)</f>
        <v>157950</v>
      </c>
      <c r="BD549" s="92">
        <f>VLOOKUP(C549,'[1]PM SELL-OUT JUNE 202 SUMMARY'!$D$9:$H$519,5,FALSE)</f>
        <v>550000</v>
      </c>
      <c r="BE549" s="93">
        <f t="shared" si="209"/>
        <v>0.2871818181818182</v>
      </c>
      <c r="BF549" s="113">
        <f t="shared" si="201"/>
        <v>882005</v>
      </c>
      <c r="BG549" s="114">
        <f t="shared" si="202"/>
        <v>294001.66666666669</v>
      </c>
      <c r="BH549" s="115">
        <f t="shared" si="203"/>
        <v>1545675</v>
      </c>
      <c r="BI549" s="110">
        <f t="shared" si="204"/>
        <v>257612.5</v>
      </c>
      <c r="BJ549" s="115"/>
      <c r="BK549" s="110"/>
      <c r="BL549" s="117">
        <f t="shared" si="205"/>
        <v>205160.05544098926</v>
      </c>
      <c r="BM549" s="118">
        <v>550000</v>
      </c>
      <c r="BN549" s="119"/>
      <c r="BO549" s="127">
        <v>108675</v>
      </c>
      <c r="BP549" s="121">
        <f t="shared" si="208"/>
        <v>5.0486573498207364E-3</v>
      </c>
      <c r="BQ549" s="159"/>
      <c r="BR549" s="123"/>
      <c r="BS549" s="124" t="e">
        <f t="shared" si="206"/>
        <v>#DIV/0!</v>
      </c>
      <c r="BT549" s="165">
        <f t="shared" si="207"/>
        <v>216362.30552691402</v>
      </c>
    </row>
    <row r="550" spans="1:72" s="128" customFormat="1">
      <c r="A550" s="126" t="s">
        <v>66</v>
      </c>
      <c r="B550" s="105"/>
      <c r="C550" s="106" t="s">
        <v>550</v>
      </c>
      <c r="D550" s="110"/>
      <c r="E550" s="110"/>
      <c r="F550" s="109"/>
      <c r="G550" s="110"/>
      <c r="H550" s="110"/>
      <c r="I550" s="109"/>
      <c r="J550" s="110"/>
      <c r="K550" s="110"/>
      <c r="L550" s="109"/>
      <c r="M550" s="110"/>
      <c r="N550" s="110"/>
      <c r="O550" s="109"/>
      <c r="P550" s="110"/>
      <c r="Q550" s="110"/>
      <c r="R550" s="109"/>
      <c r="S550" s="110">
        <v>91285</v>
      </c>
      <c r="T550" s="110">
        <v>348000</v>
      </c>
      <c r="U550" s="109">
        <v>0.26231321839080457</v>
      </c>
      <c r="V550" s="110">
        <v>284970</v>
      </c>
      <c r="W550" s="110">
        <v>550000</v>
      </c>
      <c r="X550" s="109">
        <v>0.51812727272727288</v>
      </c>
      <c r="Y550" s="110">
        <v>477735</v>
      </c>
      <c r="Z550" s="110">
        <v>550000</v>
      </c>
      <c r="AA550" s="109">
        <v>0.86860909090909111</v>
      </c>
      <c r="AB550" s="110">
        <v>308150</v>
      </c>
      <c r="AC550" s="110">
        <v>550000</v>
      </c>
      <c r="AD550" s="109"/>
      <c r="AE550" s="110">
        <v>506720</v>
      </c>
      <c r="AF550" s="110">
        <v>550000</v>
      </c>
      <c r="AG550" s="109">
        <v>0.92130909090909097</v>
      </c>
      <c r="AH550" s="110">
        <v>550115</v>
      </c>
      <c r="AI550" s="110">
        <v>550000</v>
      </c>
      <c r="AJ550" s="109">
        <v>1.0002090909090908</v>
      </c>
      <c r="AK550" s="110">
        <v>353140</v>
      </c>
      <c r="AL550" s="110">
        <v>550000</v>
      </c>
      <c r="AM550" s="109">
        <v>0.64207272727272724</v>
      </c>
      <c r="AN550" s="110">
        <v>264360</v>
      </c>
      <c r="AO550" s="110">
        <v>550000</v>
      </c>
      <c r="AP550" s="109">
        <v>0.48065454545454545</v>
      </c>
      <c r="AQ550" s="110">
        <v>26195</v>
      </c>
      <c r="AR550" s="110">
        <v>235700</v>
      </c>
      <c r="AS550" s="109">
        <v>0.1111370386084005</v>
      </c>
      <c r="AT550" s="110">
        <v>551920</v>
      </c>
      <c r="AU550" s="110">
        <v>600000</v>
      </c>
      <c r="AV550" s="109">
        <v>0.91986666666666672</v>
      </c>
      <c r="AW550" s="111">
        <v>951345</v>
      </c>
      <c r="AX550" s="111">
        <v>700000</v>
      </c>
      <c r="AY550" s="112">
        <v>1.3590642857142856</v>
      </c>
      <c r="AZ550" s="111">
        <v>886160</v>
      </c>
      <c r="BA550" s="111">
        <v>700000</v>
      </c>
      <c r="BB550" s="112">
        <f t="shared" si="194"/>
        <v>1.265942857142857</v>
      </c>
      <c r="BC550" s="92">
        <f>VLOOKUP(C550,'[1]PM SELL-OUT JUNE 202 SUMMARY'!$D$9:$H$519,4,FALSE)</f>
        <v>0</v>
      </c>
      <c r="BD550" s="92">
        <f>VLOOKUP(C550,'[1]PM SELL-OUT JUNE 202 SUMMARY'!$D$9:$H$519,5,FALSE)</f>
        <v>220000</v>
      </c>
      <c r="BE550" s="93">
        <f t="shared" si="209"/>
        <v>0</v>
      </c>
      <c r="BF550" s="113">
        <f t="shared" si="201"/>
        <v>2389425</v>
      </c>
      <c r="BG550" s="114">
        <f t="shared" si="202"/>
        <v>796475</v>
      </c>
      <c r="BH550" s="115">
        <f t="shared" si="203"/>
        <v>3033120</v>
      </c>
      <c r="BI550" s="110">
        <f t="shared" si="204"/>
        <v>505520</v>
      </c>
      <c r="BJ550" s="115"/>
      <c r="BK550" s="110"/>
      <c r="BL550" s="117">
        <f t="shared" si="205"/>
        <v>537975.25648970518</v>
      </c>
      <c r="BM550" s="118">
        <v>600000</v>
      </c>
      <c r="BN550" s="119"/>
      <c r="BO550" s="127">
        <v>284970</v>
      </c>
      <c r="BP550" s="121">
        <f t="shared" si="208"/>
        <v>1.3238701495085485E-2</v>
      </c>
      <c r="BQ550" s="159"/>
      <c r="BR550" s="123"/>
      <c r="BS550" s="124" t="e">
        <f t="shared" si="206"/>
        <v>#DIV/0!</v>
      </c>
      <c r="BT550" s="165">
        <f t="shared" si="207"/>
        <v>531235.06412242632</v>
      </c>
    </row>
    <row r="551" spans="1:72" s="128" customFormat="1">
      <c r="A551" s="126" t="s">
        <v>41</v>
      </c>
      <c r="B551" s="105" t="s">
        <v>551</v>
      </c>
      <c r="C551" s="162" t="s">
        <v>552</v>
      </c>
      <c r="D551" s="110"/>
      <c r="E551" s="110"/>
      <c r="F551" s="109"/>
      <c r="G551" s="110"/>
      <c r="H551" s="110"/>
      <c r="I551" s="109"/>
      <c r="J551" s="110"/>
      <c r="K551" s="110"/>
      <c r="L551" s="109"/>
      <c r="M551" s="110">
        <v>516655</v>
      </c>
      <c r="N551" s="110">
        <v>470000</v>
      </c>
      <c r="O551" s="109">
        <v>1.0992659574468084</v>
      </c>
      <c r="P551" s="110">
        <v>805915</v>
      </c>
      <c r="Q551" s="110">
        <v>600000</v>
      </c>
      <c r="R551" s="109">
        <v>1.3431916666666666</v>
      </c>
      <c r="S551" s="110">
        <v>228160</v>
      </c>
      <c r="T551" s="110">
        <v>300000</v>
      </c>
      <c r="U551" s="109">
        <v>0.76053333333333317</v>
      </c>
      <c r="V551" s="110"/>
      <c r="W551" s="110"/>
      <c r="X551" s="109" t="e">
        <v>#DIV/0!</v>
      </c>
      <c r="Y551" s="110"/>
      <c r="Z551" s="110"/>
      <c r="AA551" s="109" t="e">
        <v>#DIV/0!</v>
      </c>
      <c r="AB551" s="110"/>
      <c r="AC551" s="110"/>
      <c r="AD551" s="109"/>
      <c r="AE551" s="110"/>
      <c r="AF551" s="110"/>
      <c r="AG551" s="109" t="e">
        <v>#DIV/0!</v>
      </c>
      <c r="AH551" s="110"/>
      <c r="AI551" s="110"/>
      <c r="AJ551" s="109" t="e">
        <v>#DIV/0!</v>
      </c>
      <c r="AK551" s="110"/>
      <c r="AL551" s="110"/>
      <c r="AM551" s="109" t="e">
        <v>#DIV/0!</v>
      </c>
      <c r="AN551" s="110"/>
      <c r="AO551" s="110"/>
      <c r="AP551" s="109"/>
      <c r="AQ551" s="110"/>
      <c r="AR551" s="110"/>
      <c r="AS551" s="109" t="e">
        <v>#DIV/0!</v>
      </c>
      <c r="AT551" s="110"/>
      <c r="AU551" s="110"/>
      <c r="AV551" s="109" t="e">
        <v>#DIV/0!</v>
      </c>
      <c r="AW551" s="111">
        <v>289015</v>
      </c>
      <c r="AX551" s="111">
        <v>403333</v>
      </c>
      <c r="AY551" s="112">
        <v>0.71656670790637023</v>
      </c>
      <c r="AZ551" s="111">
        <v>451975</v>
      </c>
      <c r="BA551" s="111">
        <v>550000</v>
      </c>
      <c r="BB551" s="112">
        <f t="shared" si="194"/>
        <v>0.82177272727272732</v>
      </c>
      <c r="BC551" s="92">
        <f>VLOOKUP(C551,'[1]PM SELL-OUT JUNE 202 SUMMARY'!$D$9:$H$519,4,FALSE)</f>
        <v>83655</v>
      </c>
      <c r="BD551" s="92">
        <f>VLOOKUP(C551,'[1]PM SELL-OUT JUNE 202 SUMMARY'!$D$9:$H$519,5,FALSE)</f>
        <v>550000</v>
      </c>
      <c r="BE551" s="93">
        <f t="shared" si="209"/>
        <v>0.15210000000000001</v>
      </c>
      <c r="BF551" s="113">
        <f t="shared" si="201"/>
        <v>740990</v>
      </c>
      <c r="BG551" s="114">
        <f t="shared" si="202"/>
        <v>246996.66666666666</v>
      </c>
      <c r="BH551" s="115">
        <f t="shared" si="203"/>
        <v>740990</v>
      </c>
      <c r="BI551" s="110">
        <f t="shared" si="204"/>
        <v>123498.33333333333</v>
      </c>
      <c r="BJ551" s="115"/>
      <c r="BK551" s="110"/>
      <c r="BL551" s="117">
        <f t="shared" si="205"/>
        <v>0</v>
      </c>
      <c r="BM551" s="118">
        <v>550000</v>
      </c>
      <c r="BN551" s="119"/>
      <c r="BO551" s="127"/>
      <c r="BP551" s="121">
        <f t="shared" si="208"/>
        <v>0</v>
      </c>
      <c r="BQ551" s="159"/>
      <c r="BR551" s="123"/>
      <c r="BS551" s="124" t="e">
        <f t="shared" si="206"/>
        <v>#DIV/0!</v>
      </c>
      <c r="BT551" s="165">
        <f t="shared" si="207"/>
        <v>123498.33333333333</v>
      </c>
    </row>
    <row r="552" spans="1:72" s="125" customFormat="1">
      <c r="A552" s="126" t="s">
        <v>66</v>
      </c>
      <c r="B552" s="105" t="s">
        <v>511</v>
      </c>
      <c r="C552" s="162" t="s">
        <v>553</v>
      </c>
      <c r="D552" s="110"/>
      <c r="E552" s="110"/>
      <c r="F552" s="109"/>
      <c r="G552" s="110"/>
      <c r="H552" s="110"/>
      <c r="I552" s="109"/>
      <c r="J552" s="110"/>
      <c r="K552" s="110"/>
      <c r="L552" s="109"/>
      <c r="M552" s="110"/>
      <c r="N552" s="110"/>
      <c r="O552" s="109" t="e">
        <v>#DIV/0!</v>
      </c>
      <c r="P552" s="110"/>
      <c r="Q552" s="110"/>
      <c r="R552" s="109" t="e">
        <v>#DIV/0!</v>
      </c>
      <c r="S552" s="110"/>
      <c r="T552" s="110"/>
      <c r="U552" s="109" t="e">
        <v>#DIV/0!</v>
      </c>
      <c r="V552" s="110"/>
      <c r="W552" s="110"/>
      <c r="X552" s="109" t="e">
        <v>#DIV/0!</v>
      </c>
      <c r="Y552" s="110"/>
      <c r="Z552" s="110"/>
      <c r="AA552" s="109" t="e">
        <v>#DIV/0!</v>
      </c>
      <c r="AB552" s="110"/>
      <c r="AC552" s="110"/>
      <c r="AD552" s="109"/>
      <c r="AE552" s="110"/>
      <c r="AF552" s="110"/>
      <c r="AG552" s="109" t="e">
        <v>#DIV/0!</v>
      </c>
      <c r="AH552" s="110"/>
      <c r="AI552" s="110"/>
      <c r="AJ552" s="109" t="e">
        <v>#DIV/0!</v>
      </c>
      <c r="AK552" s="110"/>
      <c r="AL552" s="110"/>
      <c r="AM552" s="109" t="e">
        <v>#DIV/0!</v>
      </c>
      <c r="AN552" s="110"/>
      <c r="AO552" s="110"/>
      <c r="AP552" s="109"/>
      <c r="AQ552" s="110"/>
      <c r="AR552" s="110"/>
      <c r="AS552" s="109" t="e">
        <v>#DIV/0!</v>
      </c>
      <c r="AT552" s="110"/>
      <c r="AU552" s="110"/>
      <c r="AV552" s="109" t="e">
        <v>#DIV/0!</v>
      </c>
      <c r="AW552" s="111"/>
      <c r="AX552" s="111"/>
      <c r="AY552" s="112" t="e">
        <v>#DIV/0!</v>
      </c>
      <c r="AZ552" s="111"/>
      <c r="BA552" s="111"/>
      <c r="BB552" s="112" t="e">
        <f t="shared" si="194"/>
        <v>#DIV/0!</v>
      </c>
      <c r="BC552" s="92" t="e">
        <f>VLOOKUP(C552,'[1]PM SELL-OUT JUNE 202 SUMMARY'!$D$9:$H$519,4,FALSE)</f>
        <v>#N/A</v>
      </c>
      <c r="BD552" s="92" t="e">
        <f>VLOOKUP(C552,'[1]PM SELL-OUT JUNE 202 SUMMARY'!$D$9:$H$519,5,FALSE)</f>
        <v>#N/A</v>
      </c>
      <c r="BE552" s="93" t="e">
        <f t="shared" si="209"/>
        <v>#N/A</v>
      </c>
      <c r="BF552" s="113">
        <f t="shared" si="201"/>
        <v>0</v>
      </c>
      <c r="BG552" s="114">
        <f t="shared" si="202"/>
        <v>0</v>
      </c>
      <c r="BH552" s="115">
        <f t="shared" si="203"/>
        <v>0</v>
      </c>
      <c r="BI552" s="110">
        <f t="shared" si="204"/>
        <v>0</v>
      </c>
      <c r="BJ552" s="115"/>
      <c r="BK552" s="110"/>
      <c r="BL552" s="117">
        <f t="shared" si="205"/>
        <v>0</v>
      </c>
      <c r="BM552" s="118"/>
      <c r="BN552" s="119"/>
      <c r="BO552" s="127"/>
      <c r="BP552" s="121">
        <f t="shared" si="208"/>
        <v>0</v>
      </c>
      <c r="BQ552" s="159"/>
      <c r="BR552" s="123"/>
      <c r="BS552" s="124" t="e">
        <f t="shared" si="206"/>
        <v>#DIV/0!</v>
      </c>
      <c r="BT552" s="165">
        <f t="shared" si="207"/>
        <v>0</v>
      </c>
    </row>
    <row r="553" spans="1:72" s="128" customFormat="1">
      <c r="A553" s="126" t="s">
        <v>66</v>
      </c>
      <c r="B553" s="105" t="s">
        <v>511</v>
      </c>
      <c r="C553" s="106" t="s">
        <v>554</v>
      </c>
      <c r="D553" s="110">
        <v>300540</v>
      </c>
      <c r="E553" s="110">
        <v>550000</v>
      </c>
      <c r="F553" s="109"/>
      <c r="G553" s="110">
        <v>220145</v>
      </c>
      <c r="H553" s="110">
        <v>550000</v>
      </c>
      <c r="I553" s="109">
        <v>0.40026363636363643</v>
      </c>
      <c r="J553" s="110">
        <v>351510</v>
      </c>
      <c r="K553" s="110">
        <v>500000</v>
      </c>
      <c r="L553" s="109">
        <v>0.70302000000000009</v>
      </c>
      <c r="M553" s="110">
        <v>1164380</v>
      </c>
      <c r="N553" s="110">
        <v>257000</v>
      </c>
      <c r="O553" s="109">
        <v>4.5306614785992219</v>
      </c>
      <c r="P553" s="110">
        <v>1203395</v>
      </c>
      <c r="Q553" s="110">
        <v>550000</v>
      </c>
      <c r="R553" s="109">
        <v>2.1879909090909089</v>
      </c>
      <c r="S553" s="110">
        <v>1025270</v>
      </c>
      <c r="T553" s="110">
        <v>600000</v>
      </c>
      <c r="U553" s="109">
        <v>1.7087833333333333</v>
      </c>
      <c r="V553" s="110">
        <v>393130</v>
      </c>
      <c r="W553" s="110">
        <v>550000</v>
      </c>
      <c r="X553" s="109">
        <v>0.71478181818181818</v>
      </c>
      <c r="Y553" s="110">
        <v>647995</v>
      </c>
      <c r="Z553" s="110">
        <v>600000</v>
      </c>
      <c r="AA553" s="109">
        <v>1.0799916666666667</v>
      </c>
      <c r="AB553" s="110">
        <v>524810</v>
      </c>
      <c r="AC553" s="110">
        <v>550000</v>
      </c>
      <c r="AD553" s="109"/>
      <c r="AE553" s="110">
        <v>684985</v>
      </c>
      <c r="AF553" s="110">
        <v>550000</v>
      </c>
      <c r="AG553" s="109">
        <v>1.2454272727272728</v>
      </c>
      <c r="AH553" s="110">
        <v>926350</v>
      </c>
      <c r="AI553" s="110">
        <v>550000</v>
      </c>
      <c r="AJ553" s="109">
        <v>1.6842727272727274</v>
      </c>
      <c r="AK553" s="110">
        <v>906755</v>
      </c>
      <c r="AL553" s="110">
        <v>650000</v>
      </c>
      <c r="AM553" s="109">
        <v>1.3950076923076924</v>
      </c>
      <c r="AN553" s="110">
        <v>662385</v>
      </c>
      <c r="AO553" s="110">
        <v>650000</v>
      </c>
      <c r="AP553" s="109">
        <v>1.0190538461538461</v>
      </c>
      <c r="AQ553" s="110">
        <v>359615</v>
      </c>
      <c r="AR553" s="110">
        <v>700000</v>
      </c>
      <c r="AS553" s="109">
        <v>0.5137357142857143</v>
      </c>
      <c r="AT553" s="110">
        <v>960220</v>
      </c>
      <c r="AU553" s="110">
        <v>700000</v>
      </c>
      <c r="AV553" s="109">
        <v>1.3717428571428572</v>
      </c>
      <c r="AW553" s="111">
        <v>1232090</v>
      </c>
      <c r="AX553" s="111">
        <v>700000</v>
      </c>
      <c r="AY553" s="112">
        <v>1.7601285714285715</v>
      </c>
      <c r="AZ553" s="111">
        <v>1442365</v>
      </c>
      <c r="BA553" s="111">
        <v>800000</v>
      </c>
      <c r="BB553" s="112">
        <f t="shared" si="194"/>
        <v>1.80295625</v>
      </c>
      <c r="BC553" s="92">
        <f>VLOOKUP(C553,'[1]PM SELL-OUT JUNE 202 SUMMARY'!$D$9:$H$519,4,FALSE)</f>
        <v>700360</v>
      </c>
      <c r="BD553" s="92">
        <f>VLOOKUP(C553,'[1]PM SELL-OUT JUNE 202 SUMMARY'!$D$9:$H$519,5,FALSE)</f>
        <v>900000</v>
      </c>
      <c r="BE553" s="93">
        <f t="shared" si="209"/>
        <v>0.77817777777777775</v>
      </c>
      <c r="BF553" s="113">
        <f t="shared" si="201"/>
        <v>3634675</v>
      </c>
      <c r="BG553" s="114">
        <f t="shared" si="202"/>
        <v>1211558.3333333333</v>
      </c>
      <c r="BH553" s="115">
        <f t="shared" si="203"/>
        <v>5563430</v>
      </c>
      <c r="BI553" s="110">
        <f t="shared" si="204"/>
        <v>927238.33333333337</v>
      </c>
      <c r="BJ553" s="115"/>
      <c r="BK553" s="110"/>
      <c r="BL553" s="117">
        <f t="shared" si="205"/>
        <v>742163.07886373228</v>
      </c>
      <c r="BM553" s="118">
        <v>800000</v>
      </c>
      <c r="BN553" s="119"/>
      <c r="BO553" s="127">
        <v>393130</v>
      </c>
      <c r="BP553" s="121">
        <f t="shared" si="208"/>
        <v>1.8263433760616756E-2</v>
      </c>
      <c r="BQ553" s="159"/>
      <c r="BR553" s="123"/>
      <c r="BS553" s="124" t="e">
        <f t="shared" si="206"/>
        <v>#DIV/0!</v>
      </c>
      <c r="BT553" s="165">
        <f t="shared" si="207"/>
        <v>818522.43638259964</v>
      </c>
    </row>
    <row r="554" spans="1:72" s="128" customFormat="1">
      <c r="A554" s="105" t="s">
        <v>66</v>
      </c>
      <c r="B554" s="105" t="s">
        <v>511</v>
      </c>
      <c r="C554" s="106" t="s">
        <v>555</v>
      </c>
      <c r="D554" s="107">
        <v>71185</v>
      </c>
      <c r="E554" s="107">
        <v>500000</v>
      </c>
      <c r="F554" s="108"/>
      <c r="G554" s="107">
        <v>338540</v>
      </c>
      <c r="H554" s="107">
        <v>500000</v>
      </c>
      <c r="I554" s="108">
        <v>0.67708000000000002</v>
      </c>
      <c r="J554" s="107">
        <v>710075</v>
      </c>
      <c r="K554" s="107">
        <v>500000</v>
      </c>
      <c r="L554" s="108">
        <v>1.42015</v>
      </c>
      <c r="M554" s="107">
        <v>1338880</v>
      </c>
      <c r="N554" s="107">
        <v>600000</v>
      </c>
      <c r="O554" s="109">
        <v>2.2314666666666665</v>
      </c>
      <c r="P554" s="110">
        <v>1171140</v>
      </c>
      <c r="Q554" s="110">
        <v>800000</v>
      </c>
      <c r="R554" s="109">
        <v>1.4639249999999999</v>
      </c>
      <c r="S554" s="110">
        <v>582615</v>
      </c>
      <c r="T554" s="110">
        <v>800000</v>
      </c>
      <c r="U554" s="109">
        <v>0.72826875000000002</v>
      </c>
      <c r="V554" s="110">
        <v>434940</v>
      </c>
      <c r="W554" s="110">
        <v>650000</v>
      </c>
      <c r="X554" s="109">
        <v>0.66913846153846168</v>
      </c>
      <c r="Y554" s="110">
        <v>406135</v>
      </c>
      <c r="Z554" s="110">
        <v>650000</v>
      </c>
      <c r="AA554" s="109">
        <v>0.62482307692307693</v>
      </c>
      <c r="AB554" s="110">
        <v>364445</v>
      </c>
      <c r="AC554" s="110">
        <v>550000</v>
      </c>
      <c r="AD554" s="109"/>
      <c r="AE554" s="110">
        <v>225365</v>
      </c>
      <c r="AF554" s="110">
        <v>550000</v>
      </c>
      <c r="AG554" s="109">
        <v>0.40975454545454548</v>
      </c>
      <c r="AH554" s="110">
        <v>160175</v>
      </c>
      <c r="AI554" s="110">
        <v>550000</v>
      </c>
      <c r="AJ554" s="109">
        <v>0.29122727272727272</v>
      </c>
      <c r="AK554" s="110">
        <v>194970</v>
      </c>
      <c r="AL554" s="110">
        <v>550000</v>
      </c>
      <c r="AM554" s="109">
        <v>0.35449090909090908</v>
      </c>
      <c r="AN554" s="110">
        <v>553420</v>
      </c>
      <c r="AO554" s="110">
        <v>550000</v>
      </c>
      <c r="AP554" s="109">
        <v>1.0062181818181819</v>
      </c>
      <c r="AQ554" s="110">
        <v>370535</v>
      </c>
      <c r="AR554" s="110">
        <v>600000</v>
      </c>
      <c r="AS554" s="109">
        <v>0.61755833333333332</v>
      </c>
      <c r="AT554" s="110">
        <v>615810</v>
      </c>
      <c r="AU554" s="110">
        <v>600000</v>
      </c>
      <c r="AV554" s="109">
        <v>1.0263500000000001</v>
      </c>
      <c r="AW554" s="111">
        <v>1061330</v>
      </c>
      <c r="AX554" s="111">
        <v>700000</v>
      </c>
      <c r="AY554" s="112">
        <v>1.5161857142857142</v>
      </c>
      <c r="AZ554" s="111">
        <v>937645</v>
      </c>
      <c r="BA554" s="111">
        <v>700000</v>
      </c>
      <c r="BB554" s="112">
        <f t="shared" si="194"/>
        <v>1.339492857142857</v>
      </c>
      <c r="BC554" s="92">
        <f>VLOOKUP(C554,'[1]PM SELL-OUT JUNE 202 SUMMARY'!$D$9:$H$519,4,FALSE)</f>
        <v>468420</v>
      </c>
      <c r="BD554" s="92">
        <f>VLOOKUP(C554,'[1]PM SELL-OUT JUNE 202 SUMMARY'!$D$9:$H$519,5,FALSE)</f>
        <v>600000</v>
      </c>
      <c r="BE554" s="93">
        <f t="shared" si="209"/>
        <v>0.78069999999999995</v>
      </c>
      <c r="BF554" s="113">
        <f t="shared" si="201"/>
        <v>2614785</v>
      </c>
      <c r="BG554" s="114">
        <f t="shared" si="202"/>
        <v>871595</v>
      </c>
      <c r="BH554" s="115">
        <f t="shared" si="203"/>
        <v>3733710</v>
      </c>
      <c r="BI554" s="110">
        <f t="shared" si="204"/>
        <v>622285</v>
      </c>
      <c r="BJ554" s="116"/>
      <c r="BK554" s="107"/>
      <c r="BL554" s="117">
        <f t="shared" si="205"/>
        <v>821093.30125147337</v>
      </c>
      <c r="BM554" s="118">
        <v>600000</v>
      </c>
      <c r="BN554" s="119"/>
      <c r="BO554" s="120">
        <v>434940</v>
      </c>
      <c r="BP554" s="121">
        <f t="shared" si="208"/>
        <v>2.0205778953126578E-2</v>
      </c>
      <c r="BQ554" s="159"/>
      <c r="BR554" s="123"/>
      <c r="BS554" s="124" t="e">
        <f t="shared" si="206"/>
        <v>#DIV/0!</v>
      </c>
      <c r="BT554" s="165">
        <f t="shared" si="207"/>
        <v>687478.32531286834</v>
      </c>
    </row>
    <row r="555" spans="1:72" s="125" customFormat="1">
      <c r="A555" s="126" t="s">
        <v>66</v>
      </c>
      <c r="B555" s="105" t="s">
        <v>511</v>
      </c>
      <c r="C555" s="106" t="s">
        <v>556</v>
      </c>
      <c r="D555" s="110">
        <v>1190700</v>
      </c>
      <c r="E555" s="110">
        <v>800000</v>
      </c>
      <c r="F555" s="109"/>
      <c r="G555" s="110">
        <v>570580</v>
      </c>
      <c r="H555" s="110">
        <v>800000</v>
      </c>
      <c r="I555" s="109">
        <v>0.713225</v>
      </c>
      <c r="J555" s="110">
        <v>1150955</v>
      </c>
      <c r="K555" s="110">
        <v>800000</v>
      </c>
      <c r="L555" s="109">
        <v>1.4386937500000001</v>
      </c>
      <c r="M555" s="110">
        <v>2567215</v>
      </c>
      <c r="N555" s="110">
        <v>1300000</v>
      </c>
      <c r="O555" s="109">
        <v>1.9747807692307693</v>
      </c>
      <c r="P555" s="110">
        <v>1402350</v>
      </c>
      <c r="Q555" s="110">
        <v>1300000</v>
      </c>
      <c r="R555" s="109">
        <v>1.0787307692307693</v>
      </c>
      <c r="S555" s="110">
        <v>932030</v>
      </c>
      <c r="T555" s="110">
        <v>1300000</v>
      </c>
      <c r="U555" s="109">
        <v>0.7169461538461539</v>
      </c>
      <c r="V555" s="110">
        <v>544995</v>
      </c>
      <c r="W555" s="110">
        <v>1000000</v>
      </c>
      <c r="X555" s="109">
        <v>0.54499500000000001</v>
      </c>
      <c r="Y555" s="110">
        <v>861310</v>
      </c>
      <c r="Z555" s="110">
        <v>1000000</v>
      </c>
      <c r="AA555" s="109">
        <v>0.86131000000000002</v>
      </c>
      <c r="AB555" s="110">
        <v>666775</v>
      </c>
      <c r="AC555" s="110">
        <v>900000</v>
      </c>
      <c r="AD555" s="109"/>
      <c r="AE555" s="110">
        <v>865940</v>
      </c>
      <c r="AF555" s="110">
        <v>750000</v>
      </c>
      <c r="AG555" s="109">
        <v>1.1545866666666667</v>
      </c>
      <c r="AH555" s="110">
        <v>810750</v>
      </c>
      <c r="AI555" s="110">
        <v>750000</v>
      </c>
      <c r="AJ555" s="109">
        <v>1.081</v>
      </c>
      <c r="AK555" s="110">
        <v>831580</v>
      </c>
      <c r="AL555" s="110">
        <v>900000</v>
      </c>
      <c r="AM555" s="109">
        <v>0.92397777777777779</v>
      </c>
      <c r="AN555" s="110">
        <v>828755</v>
      </c>
      <c r="AO555" s="110">
        <v>800000</v>
      </c>
      <c r="AP555" s="109">
        <v>1.0359437499999999</v>
      </c>
      <c r="AQ555" s="110">
        <v>551905</v>
      </c>
      <c r="AR555" s="110">
        <v>850000</v>
      </c>
      <c r="AS555" s="109">
        <v>0.64929999999999999</v>
      </c>
      <c r="AT555" s="110">
        <v>1001710</v>
      </c>
      <c r="AU555" s="110">
        <v>850000</v>
      </c>
      <c r="AV555" s="109">
        <v>1.1784823529411765</v>
      </c>
      <c r="AW555" s="111">
        <v>1263190</v>
      </c>
      <c r="AX555" s="111">
        <v>850000</v>
      </c>
      <c r="AY555" s="112">
        <v>1.4861058823529412</v>
      </c>
      <c r="AZ555" s="111">
        <v>1639940</v>
      </c>
      <c r="BA555" s="111">
        <v>950000</v>
      </c>
      <c r="BB555" s="112">
        <f t="shared" si="194"/>
        <v>1.7262526315789473</v>
      </c>
      <c r="BC555" s="92">
        <f>VLOOKUP(C555,'[1]PM SELL-OUT JUNE 202 SUMMARY'!$D$9:$H$519,4,FALSE)</f>
        <v>802010</v>
      </c>
      <c r="BD555" s="92">
        <f>VLOOKUP(C555,'[1]PM SELL-OUT JUNE 202 SUMMARY'!$D$9:$H$519,5,FALSE)</f>
        <v>950000</v>
      </c>
      <c r="BE555" s="93">
        <f t="shared" si="209"/>
        <v>0.84422105263157898</v>
      </c>
      <c r="BF555" s="113">
        <f t="shared" si="201"/>
        <v>3904840</v>
      </c>
      <c r="BG555" s="114">
        <f t="shared" si="202"/>
        <v>1301613.3333333333</v>
      </c>
      <c r="BH555" s="115">
        <f t="shared" si="203"/>
        <v>6117080</v>
      </c>
      <c r="BI555" s="110">
        <f t="shared" si="204"/>
        <v>1019513.3333333334</v>
      </c>
      <c r="BJ555" s="115"/>
      <c r="BK555" s="110"/>
      <c r="BL555" s="117">
        <f t="shared" si="205"/>
        <v>1028858.5637456815</v>
      </c>
      <c r="BM555" s="118">
        <v>850000</v>
      </c>
      <c r="BN555" s="119"/>
      <c r="BO555" s="127">
        <v>544995</v>
      </c>
      <c r="BP555" s="121">
        <f t="shared" si="208"/>
        <v>2.5318546237548215E-2</v>
      </c>
      <c r="BQ555" s="159"/>
      <c r="BR555" s="123"/>
      <c r="BS555" s="124" t="e">
        <f t="shared" si="206"/>
        <v>#DIV/0!</v>
      </c>
      <c r="BT555" s="165">
        <f t="shared" si="207"/>
        <v>973745.05760308704</v>
      </c>
    </row>
    <row r="556" spans="1:72" s="125" customFormat="1">
      <c r="A556" s="126" t="s">
        <v>66</v>
      </c>
      <c r="B556" s="105" t="s">
        <v>511</v>
      </c>
      <c r="C556" s="162" t="s">
        <v>557</v>
      </c>
      <c r="D556" s="110">
        <v>234840</v>
      </c>
      <c r="E556" s="110">
        <v>550000</v>
      </c>
      <c r="F556" s="109"/>
      <c r="G556" s="110">
        <v>628090</v>
      </c>
      <c r="H556" s="110">
        <v>600000</v>
      </c>
      <c r="I556" s="109">
        <v>1.0468166666666667</v>
      </c>
      <c r="J556" s="110">
        <v>723175</v>
      </c>
      <c r="K556" s="110">
        <v>650000</v>
      </c>
      <c r="L556" s="109">
        <v>1.1125769230769231</v>
      </c>
      <c r="M556" s="110">
        <v>1623905</v>
      </c>
      <c r="N556" s="110">
        <v>800000</v>
      </c>
      <c r="O556" s="109">
        <v>2.0298812499999999</v>
      </c>
      <c r="P556" s="110">
        <v>1102205</v>
      </c>
      <c r="Q556" s="110">
        <v>800000</v>
      </c>
      <c r="R556" s="109">
        <v>1.37775625</v>
      </c>
      <c r="S556" s="110">
        <v>687685</v>
      </c>
      <c r="T556" s="110">
        <v>800000</v>
      </c>
      <c r="U556" s="109">
        <v>0.85960625000000002</v>
      </c>
      <c r="V556" s="110">
        <v>733285</v>
      </c>
      <c r="W556" s="110">
        <v>700000</v>
      </c>
      <c r="X556" s="109">
        <v>1.04755</v>
      </c>
      <c r="Y556" s="110">
        <v>597195</v>
      </c>
      <c r="Z556" s="110">
        <v>700000</v>
      </c>
      <c r="AA556" s="109">
        <v>0.85313571428571433</v>
      </c>
      <c r="AB556" s="110">
        <v>536620</v>
      </c>
      <c r="AC556" s="110">
        <v>700000</v>
      </c>
      <c r="AD556" s="109"/>
      <c r="AE556" s="110">
        <v>434495</v>
      </c>
      <c r="AF556" s="110">
        <v>600000</v>
      </c>
      <c r="AG556" s="109">
        <v>0.72415833333333335</v>
      </c>
      <c r="AH556" s="110">
        <v>403130</v>
      </c>
      <c r="AI556" s="110">
        <v>600000</v>
      </c>
      <c r="AJ556" s="109">
        <v>0.67188333333333339</v>
      </c>
      <c r="AK556" s="110">
        <v>628790</v>
      </c>
      <c r="AL556" s="110">
        <v>600000</v>
      </c>
      <c r="AM556" s="109">
        <v>1.0479833333333333</v>
      </c>
      <c r="AN556" s="110">
        <v>378420</v>
      </c>
      <c r="AO556" s="110">
        <v>600000</v>
      </c>
      <c r="AP556" s="109">
        <v>0.63070000000000004</v>
      </c>
      <c r="AQ556" s="110">
        <v>376820</v>
      </c>
      <c r="AR556" s="110">
        <v>600000</v>
      </c>
      <c r="AS556" s="109">
        <v>0.62803333333333333</v>
      </c>
      <c r="AT556" s="110">
        <v>705350</v>
      </c>
      <c r="AU556" s="110">
        <v>600000</v>
      </c>
      <c r="AV556" s="109">
        <v>1.1755833333333334</v>
      </c>
      <c r="AW556" s="111">
        <v>983395</v>
      </c>
      <c r="AX556" s="111">
        <v>600000</v>
      </c>
      <c r="AY556" s="112">
        <v>1.6389916666666666</v>
      </c>
      <c r="AZ556" s="111">
        <v>821845</v>
      </c>
      <c r="BA556" s="111">
        <v>600000</v>
      </c>
      <c r="BB556" s="112">
        <f t="shared" si="194"/>
        <v>1.3697416666666666</v>
      </c>
      <c r="BC556" s="92">
        <f>VLOOKUP(C556,'[1]PM SELL-OUT JUNE 202 SUMMARY'!$D$9:$H$519,4,FALSE)</f>
        <v>484505</v>
      </c>
      <c r="BD556" s="92">
        <f>VLOOKUP(C556,'[1]PM SELL-OUT JUNE 202 SUMMARY'!$D$9:$H$519,5,FALSE)</f>
        <v>600000</v>
      </c>
      <c r="BE556" s="93">
        <f t="shared" si="209"/>
        <v>0.80750833333333338</v>
      </c>
      <c r="BF556" s="113">
        <f t="shared" si="201"/>
        <v>2510590</v>
      </c>
      <c r="BG556" s="114">
        <f t="shared" si="202"/>
        <v>836863.33333333337</v>
      </c>
      <c r="BH556" s="115">
        <f t="shared" si="203"/>
        <v>3894620</v>
      </c>
      <c r="BI556" s="110">
        <f t="shared" si="204"/>
        <v>649103.33333333337</v>
      </c>
      <c r="BJ556" s="115"/>
      <c r="BK556" s="110"/>
      <c r="BL556" s="117">
        <f t="shared" si="205"/>
        <v>1384318.3000142241</v>
      </c>
      <c r="BM556" s="118">
        <v>600000</v>
      </c>
      <c r="BN556" s="119"/>
      <c r="BO556" s="127">
        <v>733285</v>
      </c>
      <c r="BP556" s="121">
        <f t="shared" si="208"/>
        <v>3.4065835792622942E-2</v>
      </c>
      <c r="BQ556" s="159"/>
      <c r="BR556" s="123"/>
      <c r="BS556" s="124" t="e">
        <f t="shared" si="206"/>
        <v>#DIV/0!</v>
      </c>
      <c r="BT556" s="165">
        <f t="shared" si="207"/>
        <v>900892.49167022272</v>
      </c>
    </row>
    <row r="557" spans="1:72" s="125" customFormat="1">
      <c r="A557" s="105" t="s">
        <v>66</v>
      </c>
      <c r="B557" s="105" t="s">
        <v>511</v>
      </c>
      <c r="C557" s="162" t="s">
        <v>558</v>
      </c>
      <c r="D557" s="107">
        <v>362635</v>
      </c>
      <c r="E557" s="107">
        <v>550000</v>
      </c>
      <c r="F557" s="108"/>
      <c r="G557" s="107">
        <v>623200</v>
      </c>
      <c r="H557" s="107">
        <v>600000</v>
      </c>
      <c r="I557" s="108">
        <v>1.0386666666666666</v>
      </c>
      <c r="J557" s="107">
        <v>693165</v>
      </c>
      <c r="K557" s="107">
        <v>600000</v>
      </c>
      <c r="L557" s="108">
        <v>1.1552750000000001</v>
      </c>
      <c r="M557" s="107">
        <v>1749165</v>
      </c>
      <c r="N557" s="107">
        <v>700000</v>
      </c>
      <c r="O557" s="109">
        <v>2.4988071428571428</v>
      </c>
      <c r="P557" s="110">
        <v>627465</v>
      </c>
      <c r="Q557" s="110">
        <v>850000</v>
      </c>
      <c r="R557" s="109">
        <v>0.73819411764705889</v>
      </c>
      <c r="S557" s="110">
        <v>823120</v>
      </c>
      <c r="T557" s="110">
        <v>700000</v>
      </c>
      <c r="U557" s="109">
        <v>1.1758857142857142</v>
      </c>
      <c r="V557" s="110">
        <v>278950</v>
      </c>
      <c r="W557" s="110">
        <v>700000</v>
      </c>
      <c r="X557" s="109">
        <v>0.39850000000000002</v>
      </c>
      <c r="Y557" s="110">
        <v>581490</v>
      </c>
      <c r="Z557" s="110">
        <v>700000</v>
      </c>
      <c r="AA557" s="109">
        <v>0.8307000000000001</v>
      </c>
      <c r="AB557" s="110">
        <v>607285</v>
      </c>
      <c r="AC557" s="110">
        <v>600000</v>
      </c>
      <c r="AD557" s="109"/>
      <c r="AE557" s="110">
        <v>401835</v>
      </c>
      <c r="AF557" s="110">
        <v>600000</v>
      </c>
      <c r="AG557" s="109">
        <v>0.66972500000000001</v>
      </c>
      <c r="AH557" s="110">
        <v>362635</v>
      </c>
      <c r="AI557" s="110">
        <v>600000</v>
      </c>
      <c r="AJ557" s="109">
        <v>0.60439166666666666</v>
      </c>
      <c r="AK557" s="110">
        <v>645305</v>
      </c>
      <c r="AL557" s="110">
        <v>600000</v>
      </c>
      <c r="AM557" s="109">
        <v>1.0755083333333333</v>
      </c>
      <c r="AN557" s="110">
        <v>301150</v>
      </c>
      <c r="AO557" s="110">
        <v>600000</v>
      </c>
      <c r="AP557" s="109">
        <v>0.50191666666666668</v>
      </c>
      <c r="AQ557" s="110">
        <v>410215</v>
      </c>
      <c r="AR557" s="110">
        <v>600000</v>
      </c>
      <c r="AS557" s="109">
        <v>0.6836916666666667</v>
      </c>
      <c r="AT557" s="110">
        <v>641085</v>
      </c>
      <c r="AU557" s="110">
        <v>600000</v>
      </c>
      <c r="AV557" s="109">
        <v>1.0684750000000001</v>
      </c>
      <c r="AW557" s="111">
        <v>856730</v>
      </c>
      <c r="AX557" s="111">
        <v>600000</v>
      </c>
      <c r="AY557" s="112">
        <v>1.4278833333333334</v>
      </c>
      <c r="AZ557" s="111">
        <v>851750</v>
      </c>
      <c r="BA557" s="111">
        <v>600000</v>
      </c>
      <c r="BB557" s="112">
        <f t="shared" si="194"/>
        <v>1.4195833333333334</v>
      </c>
      <c r="BC557" s="92">
        <f>VLOOKUP(C557,'[1]PM SELL-OUT JUNE 202 SUMMARY'!$D$9:$H$519,4,FALSE)</f>
        <v>443620</v>
      </c>
      <c r="BD557" s="92">
        <f>VLOOKUP(C557,'[1]PM SELL-OUT JUNE 202 SUMMARY'!$D$9:$H$519,5,FALSE)</f>
        <v>600000</v>
      </c>
      <c r="BE557" s="93">
        <f t="shared" si="209"/>
        <v>0.73936666666666662</v>
      </c>
      <c r="BF557" s="113">
        <f t="shared" si="201"/>
        <v>2349565</v>
      </c>
      <c r="BG557" s="114">
        <f t="shared" si="202"/>
        <v>783188.33333333337</v>
      </c>
      <c r="BH557" s="115">
        <f t="shared" si="203"/>
        <v>3706235</v>
      </c>
      <c r="BI557" s="110">
        <f t="shared" si="204"/>
        <v>617705.83333333337</v>
      </c>
      <c r="BJ557" s="116"/>
      <c r="BK557" s="107"/>
      <c r="BL557" s="117">
        <f t="shared" si="205"/>
        <v>526610.51267783716</v>
      </c>
      <c r="BM557" s="118">
        <v>600000</v>
      </c>
      <c r="BN557" s="119"/>
      <c r="BO557" s="120">
        <v>278950</v>
      </c>
      <c r="BP557" s="121">
        <f t="shared" si="208"/>
        <v>1.2959033519507654E-2</v>
      </c>
      <c r="BQ557" s="159"/>
      <c r="BR557" s="123"/>
      <c r="BS557" s="124" t="e">
        <f t="shared" si="206"/>
        <v>#DIV/0!</v>
      </c>
      <c r="BT557" s="165">
        <f t="shared" si="207"/>
        <v>551613.66983612604</v>
      </c>
    </row>
    <row r="558" spans="1:72" s="128" customFormat="1">
      <c r="A558" s="105" t="s">
        <v>66</v>
      </c>
      <c r="B558" s="105" t="s">
        <v>511</v>
      </c>
      <c r="C558" s="106" t="s">
        <v>559</v>
      </c>
      <c r="D558" s="107">
        <v>341725</v>
      </c>
      <c r="E558" s="107">
        <v>650000</v>
      </c>
      <c r="F558" s="108"/>
      <c r="G558" s="107">
        <v>400630</v>
      </c>
      <c r="H558" s="107">
        <v>650000</v>
      </c>
      <c r="I558" s="108">
        <v>0.61635384615384614</v>
      </c>
      <c r="J558" s="107"/>
      <c r="K558" s="107">
        <v>650000</v>
      </c>
      <c r="L558" s="108">
        <v>0</v>
      </c>
      <c r="M558" s="107">
        <v>1541630</v>
      </c>
      <c r="N558" s="107">
        <v>800000</v>
      </c>
      <c r="O558" s="109">
        <v>1.9270375</v>
      </c>
      <c r="P558" s="110">
        <v>1075710</v>
      </c>
      <c r="Q558" s="110">
        <v>850000</v>
      </c>
      <c r="R558" s="109">
        <v>1.2655411764705882</v>
      </c>
      <c r="S558" s="110">
        <v>573205</v>
      </c>
      <c r="T558" s="110">
        <v>850000</v>
      </c>
      <c r="U558" s="109">
        <v>0.67435882352941179</v>
      </c>
      <c r="V558" s="110">
        <v>293535</v>
      </c>
      <c r="W558" s="110">
        <v>700000</v>
      </c>
      <c r="X558" s="109">
        <v>0.41933571428571437</v>
      </c>
      <c r="Y558" s="110">
        <v>1052005</v>
      </c>
      <c r="Z558" s="110">
        <v>700000</v>
      </c>
      <c r="AA558" s="109">
        <v>1.5028642857142858</v>
      </c>
      <c r="AB558" s="110">
        <v>778680</v>
      </c>
      <c r="AC558" s="110">
        <v>900000</v>
      </c>
      <c r="AD558" s="109"/>
      <c r="AE558" s="110">
        <v>641890</v>
      </c>
      <c r="AF558" s="110">
        <v>800000</v>
      </c>
      <c r="AG558" s="109">
        <v>0.80236250000000009</v>
      </c>
      <c r="AH558" s="110">
        <v>528005</v>
      </c>
      <c r="AI558" s="110">
        <v>800000</v>
      </c>
      <c r="AJ558" s="109">
        <v>0.66000625000000002</v>
      </c>
      <c r="AK558" s="110">
        <v>850640</v>
      </c>
      <c r="AL558" s="110">
        <v>800000</v>
      </c>
      <c r="AM558" s="109">
        <v>1.0632999999999999</v>
      </c>
      <c r="AN558" s="110">
        <v>937230</v>
      </c>
      <c r="AO558" s="110">
        <v>700000</v>
      </c>
      <c r="AP558" s="109">
        <v>1.3389</v>
      </c>
      <c r="AQ558" s="110">
        <v>645780</v>
      </c>
      <c r="AR558" s="110">
        <v>700000</v>
      </c>
      <c r="AS558" s="109">
        <v>0.92254285714285711</v>
      </c>
      <c r="AT558" s="110">
        <v>1757905</v>
      </c>
      <c r="AU558" s="110">
        <v>700000</v>
      </c>
      <c r="AV558" s="109">
        <v>2.5112928571428572</v>
      </c>
      <c r="AW558" s="111">
        <v>1561045</v>
      </c>
      <c r="AX558" s="111">
        <v>900000</v>
      </c>
      <c r="AY558" s="112">
        <v>1.7344944444444443</v>
      </c>
      <c r="AZ558" s="111">
        <v>1769625</v>
      </c>
      <c r="BA558" s="111">
        <v>1000000</v>
      </c>
      <c r="BB558" s="112">
        <f t="shared" si="194"/>
        <v>1.769625</v>
      </c>
      <c r="BC558" s="92">
        <f>VLOOKUP(C558,'[1]PM SELL-OUT JUNE 202 SUMMARY'!$D$9:$H$519,4,FALSE)</f>
        <v>842135</v>
      </c>
      <c r="BD558" s="92">
        <f>VLOOKUP(C558,'[1]PM SELL-OUT JUNE 202 SUMMARY'!$D$9:$H$519,5,FALSE)</f>
        <v>1100000</v>
      </c>
      <c r="BE558" s="93">
        <f t="shared" si="209"/>
        <v>0.76557727272727272</v>
      </c>
      <c r="BF558" s="113">
        <f t="shared" si="201"/>
        <v>5088575</v>
      </c>
      <c r="BG558" s="114">
        <f t="shared" si="202"/>
        <v>1696191.6666666667</v>
      </c>
      <c r="BH558" s="115">
        <f t="shared" si="203"/>
        <v>7522225</v>
      </c>
      <c r="BI558" s="110">
        <f t="shared" si="204"/>
        <v>1253704.1666666667</v>
      </c>
      <c r="BJ558" s="116"/>
      <c r="BK558" s="107"/>
      <c r="BL558" s="117">
        <f t="shared" si="205"/>
        <v>554144.53070044424</v>
      </c>
      <c r="BM558" s="118">
        <v>1000000</v>
      </c>
      <c r="BN558" s="119"/>
      <c r="BO558" s="120">
        <v>293535</v>
      </c>
      <c r="BP558" s="121">
        <f t="shared" si="208"/>
        <v>1.3636601197880191E-2</v>
      </c>
      <c r="BQ558" s="159"/>
      <c r="BR558" s="123"/>
      <c r="BS558" s="124" t="e">
        <f t="shared" si="206"/>
        <v>#DIV/0!</v>
      </c>
      <c r="BT558" s="165">
        <f t="shared" si="207"/>
        <v>949393.84100844443</v>
      </c>
    </row>
    <row r="559" spans="1:72" s="128" customFormat="1">
      <c r="A559" s="105" t="s">
        <v>66</v>
      </c>
      <c r="B559" s="105" t="s">
        <v>511</v>
      </c>
      <c r="C559" s="106" t="s">
        <v>560</v>
      </c>
      <c r="D559" s="107">
        <v>35395</v>
      </c>
      <c r="E559" s="107">
        <v>500000</v>
      </c>
      <c r="F559" s="108"/>
      <c r="G559" s="107">
        <v>125795</v>
      </c>
      <c r="H559" s="107">
        <v>500000</v>
      </c>
      <c r="I559" s="108">
        <v>0.25159000000000004</v>
      </c>
      <c r="J559" s="107">
        <v>153860</v>
      </c>
      <c r="K559" s="107">
        <v>500000</v>
      </c>
      <c r="L559" s="108">
        <v>0.30772000000000005</v>
      </c>
      <c r="M559" s="107">
        <v>963720</v>
      </c>
      <c r="N559" s="107">
        <v>500000</v>
      </c>
      <c r="O559" s="109">
        <v>1.92744</v>
      </c>
      <c r="P559" s="110">
        <v>581290</v>
      </c>
      <c r="Q559" s="110">
        <v>600000</v>
      </c>
      <c r="R559" s="109">
        <v>0.96881666666666666</v>
      </c>
      <c r="S559" s="110">
        <v>576895</v>
      </c>
      <c r="T559" s="110">
        <v>550000</v>
      </c>
      <c r="U559" s="109">
        <v>1.0488999999999999</v>
      </c>
      <c r="V559" s="110">
        <v>124775</v>
      </c>
      <c r="W559" s="110">
        <v>550000</v>
      </c>
      <c r="X559" s="109">
        <v>0.22686363636363638</v>
      </c>
      <c r="Y559" s="110">
        <v>228560</v>
      </c>
      <c r="Z559" s="110">
        <v>550000</v>
      </c>
      <c r="AA559" s="109">
        <v>0.41556363636363641</v>
      </c>
      <c r="AB559" s="110">
        <v>372135</v>
      </c>
      <c r="AC559" s="110">
        <v>550000</v>
      </c>
      <c r="AD559" s="109"/>
      <c r="AE559" s="110">
        <v>331055</v>
      </c>
      <c r="AF559" s="110">
        <v>550000</v>
      </c>
      <c r="AG559" s="109">
        <v>0.6019181818181818</v>
      </c>
      <c r="AH559" s="110">
        <v>257155</v>
      </c>
      <c r="AI559" s="110">
        <v>550000</v>
      </c>
      <c r="AJ559" s="109">
        <v>0.4675545454545455</v>
      </c>
      <c r="AK559" s="110">
        <v>336045</v>
      </c>
      <c r="AL559" s="110">
        <v>550000</v>
      </c>
      <c r="AM559" s="109">
        <v>0.61099090909090914</v>
      </c>
      <c r="AN559" s="110">
        <v>643695</v>
      </c>
      <c r="AO559" s="110">
        <v>550000</v>
      </c>
      <c r="AP559" s="109">
        <v>1.1703545454545454</v>
      </c>
      <c r="AQ559" s="110">
        <v>230655</v>
      </c>
      <c r="AR559" s="110">
        <v>550000</v>
      </c>
      <c r="AS559" s="109">
        <v>0.41937272727272729</v>
      </c>
      <c r="AT559" s="110">
        <v>353335</v>
      </c>
      <c r="AU559" s="110">
        <v>550000</v>
      </c>
      <c r="AV559" s="109">
        <v>0.64242727272727274</v>
      </c>
      <c r="AW559" s="111">
        <v>653385</v>
      </c>
      <c r="AX559" s="111">
        <v>600000</v>
      </c>
      <c r="AY559" s="112">
        <v>1.088975</v>
      </c>
      <c r="AZ559" s="111">
        <v>366135</v>
      </c>
      <c r="BA559" s="111">
        <v>600000</v>
      </c>
      <c r="BB559" s="112">
        <f t="shared" si="194"/>
        <v>0.61022500000000002</v>
      </c>
      <c r="BC559" s="92">
        <f>VLOOKUP(C559,'[1]PM SELL-OUT JUNE 202 SUMMARY'!$D$9:$H$519,4,FALSE)</f>
        <v>353545</v>
      </c>
      <c r="BD559" s="92">
        <f>VLOOKUP(C559,'[1]PM SELL-OUT JUNE 202 SUMMARY'!$D$9:$H$519,5,FALSE)</f>
        <v>550000</v>
      </c>
      <c r="BE559" s="93">
        <f t="shared" si="209"/>
        <v>0.64280909090909089</v>
      </c>
      <c r="BF559" s="113">
        <f t="shared" si="201"/>
        <v>1372855</v>
      </c>
      <c r="BG559" s="114">
        <f t="shared" si="202"/>
        <v>457618.33333333331</v>
      </c>
      <c r="BH559" s="115">
        <f t="shared" si="203"/>
        <v>2583250</v>
      </c>
      <c r="BI559" s="110">
        <f t="shared" si="204"/>
        <v>430541.66666666669</v>
      </c>
      <c r="BJ559" s="116"/>
      <c r="BK559" s="107"/>
      <c r="BL559" s="117">
        <f t="shared" si="205"/>
        <v>235554.13772854322</v>
      </c>
      <c r="BM559" s="118">
        <v>550000</v>
      </c>
      <c r="BN559" s="119"/>
      <c r="BO559" s="120">
        <v>124775</v>
      </c>
      <c r="BP559" s="121">
        <f t="shared" si="208"/>
        <v>5.7966065868312157E-3</v>
      </c>
      <c r="BQ559" s="159"/>
      <c r="BR559" s="123"/>
      <c r="BS559" s="124" t="e">
        <f t="shared" si="206"/>
        <v>#DIV/0!</v>
      </c>
      <c r="BT559" s="165">
        <f t="shared" si="207"/>
        <v>312122.28443213581</v>
      </c>
    </row>
    <row r="560" spans="1:72" s="125" customFormat="1">
      <c r="A560" s="126" t="s">
        <v>66</v>
      </c>
      <c r="B560" s="105" t="s">
        <v>511</v>
      </c>
      <c r="C560" s="106" t="s">
        <v>561</v>
      </c>
      <c r="D560" s="110">
        <v>267950</v>
      </c>
      <c r="E560" s="110">
        <v>600000</v>
      </c>
      <c r="F560" s="109"/>
      <c r="G560" s="110">
        <v>277545</v>
      </c>
      <c r="H560" s="110">
        <v>700000</v>
      </c>
      <c r="I560" s="109">
        <v>0.3964928571428572</v>
      </c>
      <c r="J560" s="110">
        <v>732460</v>
      </c>
      <c r="K560" s="110">
        <v>700000</v>
      </c>
      <c r="L560" s="109">
        <v>1.0463714285714285</v>
      </c>
      <c r="M560" s="110">
        <v>1579830</v>
      </c>
      <c r="N560" s="110">
        <v>1100000</v>
      </c>
      <c r="O560" s="109">
        <v>1.436209090909091</v>
      </c>
      <c r="P560" s="110">
        <v>1172175</v>
      </c>
      <c r="Q560" s="110">
        <v>1100000</v>
      </c>
      <c r="R560" s="109">
        <v>1.0656136363636364</v>
      </c>
      <c r="S560" s="110">
        <v>1017050</v>
      </c>
      <c r="T560" s="110">
        <v>1000000</v>
      </c>
      <c r="U560" s="109">
        <v>1.01705</v>
      </c>
      <c r="V560" s="110">
        <v>229965</v>
      </c>
      <c r="W560" s="110">
        <v>850000</v>
      </c>
      <c r="X560" s="109">
        <v>0.27054705882352947</v>
      </c>
      <c r="Y560" s="110">
        <v>650380</v>
      </c>
      <c r="Z560" s="110">
        <v>900000</v>
      </c>
      <c r="AA560" s="109">
        <v>0.72264444444444453</v>
      </c>
      <c r="AB560" s="110">
        <v>173560</v>
      </c>
      <c r="AC560" s="110">
        <v>800000</v>
      </c>
      <c r="AD560" s="109"/>
      <c r="AE560" s="110">
        <v>340845</v>
      </c>
      <c r="AF560" s="110">
        <v>650000</v>
      </c>
      <c r="AG560" s="109">
        <v>0.52437692307692318</v>
      </c>
      <c r="AH560" s="110">
        <v>391845</v>
      </c>
      <c r="AI560" s="110">
        <v>650000</v>
      </c>
      <c r="AJ560" s="109">
        <v>0.60283846153846166</v>
      </c>
      <c r="AK560" s="110">
        <v>445825</v>
      </c>
      <c r="AL560" s="110">
        <v>650000</v>
      </c>
      <c r="AM560" s="109">
        <v>0.68588461538461543</v>
      </c>
      <c r="AN560" s="110">
        <v>268450</v>
      </c>
      <c r="AO560" s="110">
        <v>650000</v>
      </c>
      <c r="AP560" s="109">
        <v>0.41299999999999998</v>
      </c>
      <c r="AQ560" s="110">
        <v>335555</v>
      </c>
      <c r="AR560" s="110">
        <v>395000</v>
      </c>
      <c r="AS560" s="109">
        <v>0.8495063291139241</v>
      </c>
      <c r="AT560" s="110">
        <v>822920</v>
      </c>
      <c r="AU560" s="110">
        <v>600000</v>
      </c>
      <c r="AV560" s="109">
        <v>1.3715333333333333</v>
      </c>
      <c r="AW560" s="111">
        <v>964505</v>
      </c>
      <c r="AX560" s="111">
        <v>700000</v>
      </c>
      <c r="AY560" s="112">
        <v>1.3778642857142858</v>
      </c>
      <c r="AZ560" s="111">
        <v>722430</v>
      </c>
      <c r="BA560" s="111">
        <v>700000</v>
      </c>
      <c r="BB560" s="112">
        <f t="shared" si="194"/>
        <v>1.032042857142857</v>
      </c>
      <c r="BC560" s="92">
        <f>VLOOKUP(C560,'[1]PM SELL-OUT JUNE 202 SUMMARY'!$D$9:$H$519,4,FALSE)</f>
        <v>716445</v>
      </c>
      <c r="BD560" s="92">
        <f>VLOOKUP(C560,'[1]PM SELL-OUT JUNE 202 SUMMARY'!$D$9:$H$519,5,FALSE)</f>
        <v>700000</v>
      </c>
      <c r="BE560" s="93">
        <f t="shared" si="209"/>
        <v>1.0234928571428572</v>
      </c>
      <c r="BF560" s="113">
        <f t="shared" si="201"/>
        <v>2509855</v>
      </c>
      <c r="BG560" s="114">
        <f t="shared" si="202"/>
        <v>836618.33333333337</v>
      </c>
      <c r="BH560" s="115">
        <f t="shared" si="203"/>
        <v>3559685</v>
      </c>
      <c r="BI560" s="110">
        <f t="shared" si="204"/>
        <v>593280.83333333337</v>
      </c>
      <c r="BJ560" s="115"/>
      <c r="BK560" s="110"/>
      <c r="BL560" s="117">
        <f t="shared" si="205"/>
        <v>434135.10144455568</v>
      </c>
      <c r="BM560" s="118">
        <v>650000</v>
      </c>
      <c r="BN560" s="119"/>
      <c r="BO560" s="127">
        <v>229965</v>
      </c>
      <c r="BP560" s="121">
        <f t="shared" si="208"/>
        <v>1.0683363123547509E-2</v>
      </c>
      <c r="BQ560" s="159"/>
      <c r="BR560" s="123"/>
      <c r="BS560" s="124" t="e">
        <f t="shared" si="206"/>
        <v>#DIV/0!</v>
      </c>
      <c r="BT560" s="165">
        <f t="shared" si="207"/>
        <v>523499.81702780561</v>
      </c>
    </row>
    <row r="561" spans="1:72" s="128" customFormat="1">
      <c r="A561" s="105" t="s">
        <v>66</v>
      </c>
      <c r="B561" s="105" t="s">
        <v>511</v>
      </c>
      <c r="C561" s="106" t="s">
        <v>562</v>
      </c>
      <c r="D561" s="107">
        <v>96480</v>
      </c>
      <c r="E561" s="107">
        <v>500000</v>
      </c>
      <c r="F561" s="108"/>
      <c r="G561" s="107">
        <v>217560</v>
      </c>
      <c r="H561" s="107">
        <v>550000</v>
      </c>
      <c r="I561" s="108">
        <v>0.39556363636363634</v>
      </c>
      <c r="J561" s="107">
        <v>197955</v>
      </c>
      <c r="K561" s="107">
        <v>550000</v>
      </c>
      <c r="L561" s="108">
        <v>0.3599181818181818</v>
      </c>
      <c r="M561" s="107">
        <v>1285760</v>
      </c>
      <c r="N561" s="107">
        <v>600000</v>
      </c>
      <c r="O561" s="109">
        <v>2.1429333333333331</v>
      </c>
      <c r="P561" s="110">
        <v>334540</v>
      </c>
      <c r="Q561" s="110">
        <v>650000</v>
      </c>
      <c r="R561" s="109">
        <v>0.51467692307692303</v>
      </c>
      <c r="S561" s="110">
        <v>603800</v>
      </c>
      <c r="T561" s="110">
        <v>600000</v>
      </c>
      <c r="U561" s="109">
        <v>1.0063333333333333</v>
      </c>
      <c r="V561" s="110">
        <v>137275</v>
      </c>
      <c r="W561" s="110">
        <v>550000</v>
      </c>
      <c r="X561" s="109">
        <v>0.24959090909090909</v>
      </c>
      <c r="Y561" s="110">
        <v>351730</v>
      </c>
      <c r="Z561" s="110">
        <v>550000</v>
      </c>
      <c r="AA561" s="109">
        <v>0.63950909090909092</v>
      </c>
      <c r="AB561" s="110">
        <v>157975</v>
      </c>
      <c r="AC561" s="110">
        <v>550000</v>
      </c>
      <c r="AD561" s="109"/>
      <c r="AE561" s="110">
        <v>187260</v>
      </c>
      <c r="AF561" s="110">
        <v>550000</v>
      </c>
      <c r="AG561" s="109">
        <v>0.34047272727272732</v>
      </c>
      <c r="AH561" s="110">
        <v>351940</v>
      </c>
      <c r="AI561" s="110">
        <v>550000</v>
      </c>
      <c r="AJ561" s="109">
        <v>0.63989090909090907</v>
      </c>
      <c r="AK561" s="110">
        <v>346245</v>
      </c>
      <c r="AL561" s="110">
        <v>550000</v>
      </c>
      <c r="AM561" s="109">
        <v>0.62953636363636367</v>
      </c>
      <c r="AN561" s="110">
        <v>338540</v>
      </c>
      <c r="AO561" s="110">
        <v>550000</v>
      </c>
      <c r="AP561" s="109">
        <v>0.6155272727272727</v>
      </c>
      <c r="AQ561" s="110">
        <v>108580</v>
      </c>
      <c r="AR561" s="110">
        <v>600000</v>
      </c>
      <c r="AS561" s="109">
        <v>0.18096666666666666</v>
      </c>
      <c r="AT561" s="110">
        <v>697095</v>
      </c>
      <c r="AU561" s="110">
        <v>600000</v>
      </c>
      <c r="AV561" s="109">
        <v>1.1618250000000001</v>
      </c>
      <c r="AW561" s="111">
        <v>487610</v>
      </c>
      <c r="AX561" s="111">
        <v>700000</v>
      </c>
      <c r="AY561" s="112">
        <v>0.69658571428571425</v>
      </c>
      <c r="AZ561" s="111">
        <v>253350</v>
      </c>
      <c r="BA561" s="111">
        <v>700000</v>
      </c>
      <c r="BB561" s="112">
        <f t="shared" si="194"/>
        <v>0.36192857142857143</v>
      </c>
      <c r="BC561" s="92">
        <f>VLOOKUP(C561,'[1]PM SELL-OUT JUNE 202 SUMMARY'!$D$9:$H$519,4,FALSE)</f>
        <v>195055</v>
      </c>
      <c r="BD561" s="92">
        <f>VLOOKUP(C561,'[1]PM SELL-OUT JUNE 202 SUMMARY'!$D$9:$H$519,5,FALSE)</f>
        <v>600000</v>
      </c>
      <c r="BE561" s="93">
        <f t="shared" si="209"/>
        <v>0.32509166666666667</v>
      </c>
      <c r="BF561" s="113">
        <f t="shared" si="201"/>
        <v>1438055</v>
      </c>
      <c r="BG561" s="114">
        <f t="shared" si="202"/>
        <v>479351.66666666669</v>
      </c>
      <c r="BH561" s="115">
        <f t="shared" si="203"/>
        <v>2231420</v>
      </c>
      <c r="BI561" s="110">
        <f t="shared" si="204"/>
        <v>371903.33333333331</v>
      </c>
      <c r="BJ561" s="116"/>
      <c r="BK561" s="107"/>
      <c r="BL561" s="117">
        <f t="shared" si="205"/>
        <v>259152.02770335219</v>
      </c>
      <c r="BM561" s="118">
        <v>600000</v>
      </c>
      <c r="BN561" s="119"/>
      <c r="BO561" s="120">
        <v>137275</v>
      </c>
      <c r="BP561" s="121">
        <f t="shared" si="208"/>
        <v>6.3773125161871776E-3</v>
      </c>
      <c r="BQ561" s="159"/>
      <c r="BR561" s="123"/>
      <c r="BS561" s="124" t="e">
        <f t="shared" si="206"/>
        <v>#DIV/0!</v>
      </c>
      <c r="BT561" s="165">
        <f t="shared" si="207"/>
        <v>311920.50692583807</v>
      </c>
    </row>
    <row r="562" spans="1:72" s="128" customFormat="1">
      <c r="A562" s="126" t="s">
        <v>66</v>
      </c>
      <c r="B562" s="105" t="s">
        <v>511</v>
      </c>
      <c r="C562" s="106" t="s">
        <v>563</v>
      </c>
      <c r="D562" s="110">
        <v>262255</v>
      </c>
      <c r="E562" s="110">
        <v>550000</v>
      </c>
      <c r="F562" s="109"/>
      <c r="G562" s="110"/>
      <c r="H562" s="110">
        <v>550000</v>
      </c>
      <c r="I562" s="109">
        <v>0</v>
      </c>
      <c r="J562" s="110"/>
      <c r="K562" s="110"/>
      <c r="L562" s="109"/>
      <c r="M562" s="110"/>
      <c r="N562" s="110"/>
      <c r="O562" s="109" t="e">
        <v>#DIV/0!</v>
      </c>
      <c r="P562" s="110">
        <v>731485</v>
      </c>
      <c r="Q562" s="110">
        <v>372500</v>
      </c>
      <c r="R562" s="109">
        <v>1.9637181208053693</v>
      </c>
      <c r="S562" s="110">
        <v>541000</v>
      </c>
      <c r="T562" s="110">
        <v>550000</v>
      </c>
      <c r="U562" s="109">
        <v>0.98363636363636364</v>
      </c>
      <c r="V562" s="110">
        <v>475930</v>
      </c>
      <c r="W562" s="110">
        <v>550000</v>
      </c>
      <c r="X562" s="109">
        <v>0.86532727272727272</v>
      </c>
      <c r="Y562" s="110">
        <v>312025</v>
      </c>
      <c r="Z562" s="110">
        <v>550000</v>
      </c>
      <c r="AA562" s="109">
        <v>0.56731818181818183</v>
      </c>
      <c r="AB562" s="110">
        <v>562015</v>
      </c>
      <c r="AC562" s="110">
        <v>550000</v>
      </c>
      <c r="AD562" s="109"/>
      <c r="AE562" s="110">
        <v>581705</v>
      </c>
      <c r="AF562" s="110">
        <v>550000</v>
      </c>
      <c r="AG562" s="109">
        <v>1.0576454545454546</v>
      </c>
      <c r="AH562" s="110">
        <v>616090</v>
      </c>
      <c r="AI562" s="110">
        <v>600000</v>
      </c>
      <c r="AJ562" s="109">
        <v>1.0268166666666667</v>
      </c>
      <c r="AK562" s="110">
        <v>637290</v>
      </c>
      <c r="AL562" s="110">
        <v>600000</v>
      </c>
      <c r="AM562" s="109">
        <v>1.0621499999999999</v>
      </c>
      <c r="AN562" s="110">
        <v>602395</v>
      </c>
      <c r="AO562" s="110">
        <v>600000</v>
      </c>
      <c r="AP562" s="109">
        <v>1.0039916666666666</v>
      </c>
      <c r="AQ562" s="110">
        <v>453715</v>
      </c>
      <c r="AR562" s="110">
        <v>600000</v>
      </c>
      <c r="AS562" s="109">
        <v>0.75619166666666671</v>
      </c>
      <c r="AT562" s="110">
        <v>954530</v>
      </c>
      <c r="AU562" s="110">
        <v>600000</v>
      </c>
      <c r="AV562" s="109">
        <v>1.5908833333333334</v>
      </c>
      <c r="AW562" s="111">
        <v>1340790</v>
      </c>
      <c r="AX562" s="111">
        <v>800000</v>
      </c>
      <c r="AY562" s="112">
        <v>1.6759875</v>
      </c>
      <c r="AZ562" s="111">
        <v>947035</v>
      </c>
      <c r="BA562" s="111">
        <v>900000</v>
      </c>
      <c r="BB562" s="112">
        <f t="shared" si="194"/>
        <v>1.0522611111111111</v>
      </c>
      <c r="BC562" s="92">
        <f>VLOOKUP(C562,'[1]PM SELL-OUT JUNE 202 SUMMARY'!$D$9:$H$519,4,FALSE)</f>
        <v>645080</v>
      </c>
      <c r="BD562" s="92">
        <f>VLOOKUP(C562,'[1]PM SELL-OUT JUNE 202 SUMMARY'!$D$9:$H$519,5,FALSE)</f>
        <v>900000</v>
      </c>
      <c r="BE562" s="93">
        <f t="shared" si="209"/>
        <v>0.71675555555555559</v>
      </c>
      <c r="BF562" s="113">
        <f t="shared" si="201"/>
        <v>3242355</v>
      </c>
      <c r="BG562" s="114">
        <f t="shared" si="202"/>
        <v>1080785</v>
      </c>
      <c r="BH562" s="115">
        <f t="shared" si="203"/>
        <v>4935755</v>
      </c>
      <c r="BI562" s="110">
        <f t="shared" si="204"/>
        <v>822625.83333333337</v>
      </c>
      <c r="BJ562" s="115"/>
      <c r="BK562" s="110"/>
      <c r="BL562" s="117">
        <f t="shared" si="205"/>
        <v>898475.50205686688</v>
      </c>
      <c r="BM562" s="118">
        <v>800000</v>
      </c>
      <c r="BN562" s="119"/>
      <c r="BO562" s="127">
        <v>475930</v>
      </c>
      <c r="BP562" s="121">
        <f t="shared" si="208"/>
        <v>2.2110029836670649E-2</v>
      </c>
      <c r="BQ562" s="159"/>
      <c r="BR562" s="123"/>
      <c r="BS562" s="124" t="e">
        <f t="shared" si="206"/>
        <v>#DIV/0!</v>
      </c>
      <c r="BT562" s="165">
        <f t="shared" si="207"/>
        <v>819454.08384755009</v>
      </c>
    </row>
    <row r="563" spans="1:72" s="128" customFormat="1">
      <c r="A563" s="126" t="s">
        <v>89</v>
      </c>
      <c r="B563" s="105" t="s">
        <v>197</v>
      </c>
      <c r="C563" s="106" t="s">
        <v>564</v>
      </c>
      <c r="D563" s="110">
        <v>520325</v>
      </c>
      <c r="E563" s="110">
        <v>550000</v>
      </c>
      <c r="F563" s="109"/>
      <c r="G563" s="110">
        <v>557070</v>
      </c>
      <c r="H563" s="110">
        <v>550000</v>
      </c>
      <c r="I563" s="109">
        <v>1.0128545454545455</v>
      </c>
      <c r="J563" s="110">
        <v>444000</v>
      </c>
      <c r="K563" s="110">
        <v>550000</v>
      </c>
      <c r="L563" s="109">
        <v>0.80727272727272725</v>
      </c>
      <c r="M563" s="110">
        <v>779650</v>
      </c>
      <c r="N563" s="110">
        <v>700000</v>
      </c>
      <c r="O563" s="109">
        <v>1.1137857142857144</v>
      </c>
      <c r="P563" s="110">
        <v>1745294</v>
      </c>
      <c r="Q563" s="110">
        <v>700000</v>
      </c>
      <c r="R563" s="109">
        <v>2.493277142857143</v>
      </c>
      <c r="S563" s="110">
        <v>939835</v>
      </c>
      <c r="T563" s="110">
        <v>900000</v>
      </c>
      <c r="U563" s="109">
        <v>1.0442611111111111</v>
      </c>
      <c r="V563" s="110">
        <v>561505</v>
      </c>
      <c r="W563" s="110">
        <v>800000</v>
      </c>
      <c r="X563" s="109">
        <v>0.70188125000000001</v>
      </c>
      <c r="Y563" s="110">
        <v>325525</v>
      </c>
      <c r="Z563" s="110">
        <v>800000</v>
      </c>
      <c r="AA563" s="109">
        <v>0.40690625000000002</v>
      </c>
      <c r="AB563" s="110">
        <v>324915</v>
      </c>
      <c r="AC563" s="110">
        <v>700000</v>
      </c>
      <c r="AD563" s="109"/>
      <c r="AE563" s="110">
        <v>666600</v>
      </c>
      <c r="AF563" s="110">
        <v>600000</v>
      </c>
      <c r="AG563" s="109">
        <v>1.111</v>
      </c>
      <c r="AH563" s="110">
        <v>460390</v>
      </c>
      <c r="AI563" s="110">
        <v>600000</v>
      </c>
      <c r="AJ563" s="109">
        <v>0.76731666666666665</v>
      </c>
      <c r="AK563" s="110">
        <v>420635</v>
      </c>
      <c r="AL563" s="110">
        <v>600000</v>
      </c>
      <c r="AM563" s="109">
        <v>0.70105833333333334</v>
      </c>
      <c r="AN563" s="110">
        <v>386430</v>
      </c>
      <c r="AO563" s="110">
        <v>600000</v>
      </c>
      <c r="AP563" s="109">
        <v>0.64405000000000001</v>
      </c>
      <c r="AQ563" s="110">
        <v>210155</v>
      </c>
      <c r="AR563" s="110">
        <v>600000</v>
      </c>
      <c r="AS563" s="109">
        <v>0.35025833333333334</v>
      </c>
      <c r="AT563" s="110">
        <v>428515</v>
      </c>
      <c r="AU563" s="110">
        <v>600000</v>
      </c>
      <c r="AV563" s="109">
        <v>0.71419166666666667</v>
      </c>
      <c r="AW563" s="111">
        <v>861260</v>
      </c>
      <c r="AX563" s="111">
        <v>600000</v>
      </c>
      <c r="AY563" s="112">
        <v>1.4354333333333333</v>
      </c>
      <c r="AZ563" s="111">
        <v>638450</v>
      </c>
      <c r="BA563" s="111">
        <v>600000</v>
      </c>
      <c r="BB563" s="112">
        <f t="shared" si="194"/>
        <v>1.0640833333333333</v>
      </c>
      <c r="BC563" s="92">
        <f>VLOOKUP(C563,'[1]PM SELL-OUT JUNE 202 SUMMARY'!$D$9:$H$519,4,FALSE)</f>
        <v>637350</v>
      </c>
      <c r="BD563" s="92">
        <f>VLOOKUP(C563,'[1]PM SELL-OUT JUNE 202 SUMMARY'!$D$9:$H$519,5,FALSE)</f>
        <v>600000</v>
      </c>
      <c r="BE563" s="93">
        <f t="shared" si="209"/>
        <v>1.0622499999999999</v>
      </c>
      <c r="BF563" s="113">
        <f t="shared" si="201"/>
        <v>1928225</v>
      </c>
      <c r="BG563" s="114">
        <f t="shared" si="202"/>
        <v>642741.66666666663</v>
      </c>
      <c r="BH563" s="115">
        <f t="shared" si="203"/>
        <v>2945445</v>
      </c>
      <c r="BI563" s="110">
        <f t="shared" si="204"/>
        <v>490907.5</v>
      </c>
      <c r="BJ563" s="115"/>
      <c r="BK563" s="110"/>
      <c r="BL563" s="117">
        <f t="shared" si="205"/>
        <v>1060026.6568244093</v>
      </c>
      <c r="BM563" s="118">
        <v>600000</v>
      </c>
      <c r="BN563" s="119"/>
      <c r="BO563" s="127">
        <v>561505</v>
      </c>
      <c r="BP563" s="121">
        <f t="shared" si="208"/>
        <v>2.6085542629041569E-2</v>
      </c>
      <c r="BQ563" s="159"/>
      <c r="BR563" s="123"/>
      <c r="BS563" s="124" t="e">
        <f t="shared" si="206"/>
        <v>#DIV/0!</v>
      </c>
      <c r="BT563" s="165">
        <f t="shared" si="207"/>
        <v>688795.205872769</v>
      </c>
    </row>
    <row r="564" spans="1:72" s="128" customFormat="1">
      <c r="A564" s="126" t="s">
        <v>66</v>
      </c>
      <c r="B564" s="105" t="s">
        <v>511</v>
      </c>
      <c r="C564" s="106" t="s">
        <v>565</v>
      </c>
      <c r="D564" s="110">
        <v>591400</v>
      </c>
      <c r="E564" s="110">
        <v>650000</v>
      </c>
      <c r="F564" s="109"/>
      <c r="G564" s="110">
        <v>483005</v>
      </c>
      <c r="H564" s="110">
        <v>700000</v>
      </c>
      <c r="I564" s="109">
        <v>0.69000714285714282</v>
      </c>
      <c r="J564" s="110">
        <v>434015</v>
      </c>
      <c r="K564" s="110">
        <v>700000</v>
      </c>
      <c r="L564" s="109">
        <v>0.62002142857142872</v>
      </c>
      <c r="M564" s="110">
        <v>2014235</v>
      </c>
      <c r="N564" s="110">
        <v>1300000</v>
      </c>
      <c r="O564" s="109">
        <v>1.5494115384615386</v>
      </c>
      <c r="P564" s="110">
        <v>1540600</v>
      </c>
      <c r="Q564" s="110">
        <v>1300000</v>
      </c>
      <c r="R564" s="109">
        <v>1.1850769230769231</v>
      </c>
      <c r="S564" s="110">
        <v>959830</v>
      </c>
      <c r="T564" s="110">
        <v>1000000</v>
      </c>
      <c r="U564" s="109">
        <v>0.95983000000000007</v>
      </c>
      <c r="V564" s="110">
        <v>456910</v>
      </c>
      <c r="W564" s="110">
        <v>750000</v>
      </c>
      <c r="X564" s="109">
        <v>0.60921333333333338</v>
      </c>
      <c r="Y564" s="110">
        <v>931955</v>
      </c>
      <c r="Z564" s="110">
        <v>800000</v>
      </c>
      <c r="AA564" s="109">
        <v>1.1649437499999999</v>
      </c>
      <c r="AB564" s="110">
        <v>606300</v>
      </c>
      <c r="AC564" s="110">
        <v>750000</v>
      </c>
      <c r="AD564" s="109"/>
      <c r="AE564" s="110">
        <v>600190</v>
      </c>
      <c r="AF564" s="110">
        <v>600000</v>
      </c>
      <c r="AG564" s="109">
        <v>1.0003166666666667</v>
      </c>
      <c r="AH564" s="110">
        <v>752675</v>
      </c>
      <c r="AI564" s="110">
        <v>600000</v>
      </c>
      <c r="AJ564" s="109">
        <v>1.2544583333333332</v>
      </c>
      <c r="AK564" s="110">
        <v>874525</v>
      </c>
      <c r="AL564" s="110">
        <v>600000</v>
      </c>
      <c r="AM564" s="109">
        <v>1.4575416666666667</v>
      </c>
      <c r="AN564" s="110">
        <v>764580</v>
      </c>
      <c r="AO564" s="110">
        <v>600000</v>
      </c>
      <c r="AP564" s="109">
        <v>1.2743</v>
      </c>
      <c r="AQ564" s="110">
        <v>685390</v>
      </c>
      <c r="AR564" s="110">
        <v>650000</v>
      </c>
      <c r="AS564" s="109">
        <v>1.0544461538461538</v>
      </c>
      <c r="AT564" s="110">
        <v>1156185</v>
      </c>
      <c r="AU564" s="110">
        <v>650000</v>
      </c>
      <c r="AV564" s="109">
        <v>1.7787461538461538</v>
      </c>
      <c r="AW564" s="111">
        <v>1712030</v>
      </c>
      <c r="AX564" s="111">
        <v>750000</v>
      </c>
      <c r="AY564" s="112">
        <v>2.2827066666666669</v>
      </c>
      <c r="AZ564" s="111">
        <v>1321290</v>
      </c>
      <c r="BA564" s="111">
        <v>950000</v>
      </c>
      <c r="BB564" s="112">
        <f t="shared" si="194"/>
        <v>1.3908315789473684</v>
      </c>
      <c r="BC564" s="92">
        <f>VLOOKUP(C564,'[1]PM SELL-OUT JUNE 202 SUMMARY'!$D$9:$H$519,4,FALSE)</f>
        <v>945120</v>
      </c>
      <c r="BD564" s="92">
        <f>VLOOKUP(C564,'[1]PM SELL-OUT JUNE 202 SUMMARY'!$D$9:$H$519,5,FALSE)</f>
        <v>950000</v>
      </c>
      <c r="BE564" s="93">
        <f t="shared" si="209"/>
        <v>0.99486315789473689</v>
      </c>
      <c r="BF564" s="113">
        <f t="shared" si="201"/>
        <v>4189505</v>
      </c>
      <c r="BG564" s="114">
        <f t="shared" si="202"/>
        <v>1396501.6666666667</v>
      </c>
      <c r="BH564" s="115">
        <f t="shared" si="203"/>
        <v>6514000</v>
      </c>
      <c r="BI564" s="110">
        <f t="shared" si="204"/>
        <v>1085666.6666666667</v>
      </c>
      <c r="BJ564" s="115"/>
      <c r="BK564" s="110"/>
      <c r="BL564" s="117">
        <f t="shared" si="205"/>
        <v>862568.95267119759</v>
      </c>
      <c r="BM564" s="118">
        <v>850000</v>
      </c>
      <c r="BN564" s="119"/>
      <c r="BO564" s="127">
        <v>456910</v>
      </c>
      <c r="BP564" s="121">
        <f t="shared" si="208"/>
        <v>2.1226427694562618E-2</v>
      </c>
      <c r="BQ564" s="159"/>
      <c r="BR564" s="123"/>
      <c r="BS564" s="124" t="e">
        <f t="shared" si="206"/>
        <v>#DIV/0!</v>
      </c>
      <c r="BT564" s="165">
        <f t="shared" si="207"/>
        <v>950411.8215011328</v>
      </c>
    </row>
    <row r="565" spans="1:72" s="128" customFormat="1">
      <c r="A565" s="126" t="s">
        <v>66</v>
      </c>
      <c r="B565" s="105"/>
      <c r="C565" s="106" t="s">
        <v>566</v>
      </c>
      <c r="D565" s="110"/>
      <c r="E565" s="110"/>
      <c r="F565" s="109"/>
      <c r="G565" s="110"/>
      <c r="H565" s="110"/>
      <c r="I565" s="109"/>
      <c r="J565" s="110"/>
      <c r="K565" s="110"/>
      <c r="L565" s="109"/>
      <c r="M565" s="110"/>
      <c r="N565" s="110"/>
      <c r="O565" s="109"/>
      <c r="P565" s="110"/>
      <c r="Q565" s="110"/>
      <c r="R565" s="109"/>
      <c r="S565" s="110"/>
      <c r="T565" s="110"/>
      <c r="U565" s="109"/>
      <c r="V565" s="110">
        <v>162160</v>
      </c>
      <c r="W565" s="110">
        <v>497000</v>
      </c>
      <c r="X565" s="109">
        <v>0.32627766599597585</v>
      </c>
      <c r="Y565" s="110">
        <v>118770</v>
      </c>
      <c r="Z565" s="110">
        <v>550000</v>
      </c>
      <c r="AA565" s="109">
        <v>0.21594545454545452</v>
      </c>
      <c r="AB565" s="110">
        <v>162565</v>
      </c>
      <c r="AC565" s="110">
        <v>550000</v>
      </c>
      <c r="AD565" s="109"/>
      <c r="AE565" s="110">
        <v>128970</v>
      </c>
      <c r="AF565" s="110">
        <v>550000</v>
      </c>
      <c r="AG565" s="109">
        <v>0.23449090909090908</v>
      </c>
      <c r="AH565" s="110">
        <v>26185</v>
      </c>
      <c r="AI565" s="110">
        <v>550000</v>
      </c>
      <c r="AJ565" s="109">
        <v>4.7609090909090906E-2</v>
      </c>
      <c r="AK565" s="110">
        <v>104075</v>
      </c>
      <c r="AL565" s="110">
        <v>461000</v>
      </c>
      <c r="AM565" s="109">
        <v>0.22575921908893709</v>
      </c>
      <c r="AN565" s="110">
        <v>56765</v>
      </c>
      <c r="AO565" s="110">
        <v>550000</v>
      </c>
      <c r="AP565" s="109">
        <v>0.1032090909090909</v>
      </c>
      <c r="AQ565" s="110">
        <v>0</v>
      </c>
      <c r="AR565" s="110">
        <v>0</v>
      </c>
      <c r="AS565" s="109" t="e">
        <v>#DIV/0!</v>
      </c>
      <c r="AT565" s="110"/>
      <c r="AU565" s="110"/>
      <c r="AV565" s="109" t="e">
        <v>#DIV/0!</v>
      </c>
      <c r="AW565" s="111"/>
      <c r="AX565" s="111"/>
      <c r="AY565" s="112" t="e">
        <v>#DIV/0!</v>
      </c>
      <c r="AZ565" s="111"/>
      <c r="BA565" s="111"/>
      <c r="BB565" s="112" t="e">
        <f t="shared" si="194"/>
        <v>#DIV/0!</v>
      </c>
      <c r="BC565" s="92">
        <f>VLOOKUP(C565,'[1]PM SELL-OUT JUNE 202 SUMMARY'!$D$9:$H$519,4,FALSE)</f>
        <v>14985</v>
      </c>
      <c r="BD565" s="92">
        <f>VLOOKUP(C565,'[1]PM SELL-OUT JUNE 202 SUMMARY'!$D$9:$H$519,5,FALSE)</f>
        <v>500000</v>
      </c>
      <c r="BE565" s="93">
        <f t="shared" si="209"/>
        <v>2.997E-2</v>
      </c>
      <c r="BF565" s="113">
        <f t="shared" si="201"/>
        <v>0</v>
      </c>
      <c r="BG565" s="114">
        <f t="shared" si="202"/>
        <v>0</v>
      </c>
      <c r="BH565" s="115">
        <f t="shared" si="203"/>
        <v>160840</v>
      </c>
      <c r="BI565" s="110">
        <f t="shared" si="204"/>
        <v>26806.666666666668</v>
      </c>
      <c r="BJ565" s="115"/>
      <c r="BK565" s="110"/>
      <c r="BL565" s="117">
        <f t="shared" si="205"/>
        <v>306130.70706520189</v>
      </c>
      <c r="BM565" s="118">
        <v>600000</v>
      </c>
      <c r="BN565" s="119"/>
      <c r="BO565" s="127">
        <v>162160</v>
      </c>
      <c r="BP565" s="121">
        <f t="shared" si="208"/>
        <v>7.5333818803490276E-3</v>
      </c>
      <c r="BQ565" s="159"/>
      <c r="BR565" s="123"/>
      <c r="BS565" s="124" t="e">
        <f t="shared" si="206"/>
        <v>#DIV/0!</v>
      </c>
      <c r="BT565" s="165">
        <f t="shared" si="207"/>
        <v>123774.34343296714</v>
      </c>
    </row>
    <row r="566" spans="1:72" s="125" customFormat="1">
      <c r="A566" s="126" t="s">
        <v>89</v>
      </c>
      <c r="B566" s="105" t="s">
        <v>197</v>
      </c>
      <c r="C566" s="106" t="s">
        <v>567</v>
      </c>
      <c r="D566" s="110"/>
      <c r="E566" s="110"/>
      <c r="F566" s="109"/>
      <c r="G566" s="110"/>
      <c r="H566" s="110"/>
      <c r="I566" s="109"/>
      <c r="J566" s="110"/>
      <c r="K566" s="110"/>
      <c r="L566" s="109"/>
      <c r="M566" s="110"/>
      <c r="N566" s="110"/>
      <c r="O566" s="109" t="e">
        <v>#DIV/0!</v>
      </c>
      <c r="P566" s="110"/>
      <c r="Q566" s="110"/>
      <c r="R566" s="109" t="e">
        <v>#DIV/0!</v>
      </c>
      <c r="S566" s="110"/>
      <c r="T566" s="110"/>
      <c r="U566" s="109" t="e">
        <v>#DIV/0!</v>
      </c>
      <c r="V566" s="110"/>
      <c r="W566" s="110"/>
      <c r="X566" s="109" t="e">
        <v>#DIV/0!</v>
      </c>
      <c r="Y566" s="110"/>
      <c r="Z566" s="110"/>
      <c r="AA566" s="109" t="e">
        <v>#DIV/0!</v>
      </c>
      <c r="AB566" s="110"/>
      <c r="AC566" s="110"/>
      <c r="AD566" s="109"/>
      <c r="AE566" s="110"/>
      <c r="AF566" s="110"/>
      <c r="AG566" s="109" t="e">
        <v>#DIV/0!</v>
      </c>
      <c r="AH566" s="110"/>
      <c r="AI566" s="110"/>
      <c r="AJ566" s="109" t="e">
        <v>#DIV/0!</v>
      </c>
      <c r="AK566" s="110"/>
      <c r="AL566" s="110"/>
      <c r="AM566" s="109" t="e">
        <v>#DIV/0!</v>
      </c>
      <c r="AN566" s="110"/>
      <c r="AO566" s="110"/>
      <c r="AP566" s="109"/>
      <c r="AQ566" s="110"/>
      <c r="AR566" s="110"/>
      <c r="AS566" s="109" t="e">
        <v>#DIV/0!</v>
      </c>
      <c r="AT566" s="110"/>
      <c r="AU566" s="110"/>
      <c r="AV566" s="109" t="e">
        <v>#DIV/0!</v>
      </c>
      <c r="AW566" s="111"/>
      <c r="AX566" s="111"/>
      <c r="AY566" s="112" t="e">
        <v>#DIV/0!</v>
      </c>
      <c r="AZ566" s="111"/>
      <c r="BA566" s="111"/>
      <c r="BB566" s="112" t="e">
        <f t="shared" si="194"/>
        <v>#DIV/0!</v>
      </c>
      <c r="BC566" s="92" t="e">
        <f>VLOOKUP(C566,'[1]PM SELL-OUT JUNE 202 SUMMARY'!$D$9:$H$519,4,FALSE)</f>
        <v>#N/A</v>
      </c>
      <c r="BD566" s="92" t="e">
        <f>VLOOKUP(C566,'[1]PM SELL-OUT JUNE 202 SUMMARY'!$D$9:$H$519,5,FALSE)</f>
        <v>#N/A</v>
      </c>
      <c r="BE566" s="93" t="e">
        <f t="shared" si="209"/>
        <v>#N/A</v>
      </c>
      <c r="BF566" s="113">
        <f t="shared" si="201"/>
        <v>0</v>
      </c>
      <c r="BG566" s="114">
        <f t="shared" si="202"/>
        <v>0</v>
      </c>
      <c r="BH566" s="115">
        <f t="shared" si="203"/>
        <v>0</v>
      </c>
      <c r="BI566" s="110">
        <f t="shared" si="204"/>
        <v>0</v>
      </c>
      <c r="BJ566" s="115"/>
      <c r="BK566" s="110"/>
      <c r="BL566" s="117">
        <f t="shared" si="205"/>
        <v>0</v>
      </c>
      <c r="BM566" s="118"/>
      <c r="BN566" s="119"/>
      <c r="BO566" s="127"/>
      <c r="BP566" s="121">
        <f t="shared" si="208"/>
        <v>0</v>
      </c>
      <c r="BQ566" s="159"/>
      <c r="BR566" s="123"/>
      <c r="BS566" s="124" t="e">
        <f t="shared" si="206"/>
        <v>#DIV/0!</v>
      </c>
      <c r="BT566" s="165">
        <f t="shared" si="207"/>
        <v>0</v>
      </c>
    </row>
    <row r="567" spans="1:72" s="125" customFormat="1">
      <c r="A567" s="105" t="s">
        <v>89</v>
      </c>
      <c r="B567" s="105"/>
      <c r="C567" s="106" t="s">
        <v>568</v>
      </c>
      <c r="D567" s="107"/>
      <c r="E567" s="107"/>
      <c r="F567" s="108"/>
      <c r="G567" s="107"/>
      <c r="H567" s="107"/>
      <c r="I567" s="108"/>
      <c r="J567" s="107">
        <v>171945</v>
      </c>
      <c r="K567" s="107">
        <v>245200</v>
      </c>
      <c r="L567" s="108">
        <v>0.70124388254486136</v>
      </c>
      <c r="M567" s="107">
        <v>579720</v>
      </c>
      <c r="N567" s="107">
        <v>500000</v>
      </c>
      <c r="O567" s="109">
        <v>1.15944</v>
      </c>
      <c r="P567" s="110">
        <v>0</v>
      </c>
      <c r="Q567" s="110">
        <v>500000</v>
      </c>
      <c r="R567" s="109">
        <v>0</v>
      </c>
      <c r="S567" s="110">
        <v>0</v>
      </c>
      <c r="T567" s="110">
        <v>383000</v>
      </c>
      <c r="U567" s="109">
        <v>0</v>
      </c>
      <c r="V567" s="110"/>
      <c r="W567" s="110"/>
      <c r="X567" s="109" t="e">
        <v>#DIV/0!</v>
      </c>
      <c r="Y567" s="110"/>
      <c r="Z567" s="110"/>
      <c r="AA567" s="109" t="e">
        <v>#DIV/0!</v>
      </c>
      <c r="AB567" s="110"/>
      <c r="AC567" s="110"/>
      <c r="AD567" s="109"/>
      <c r="AE567" s="110"/>
      <c r="AF567" s="110"/>
      <c r="AG567" s="109" t="e">
        <v>#DIV/0!</v>
      </c>
      <c r="AH567" s="110">
        <v>0</v>
      </c>
      <c r="AI567" s="110">
        <v>500000</v>
      </c>
      <c r="AJ567" s="109">
        <v>0</v>
      </c>
      <c r="AK567" s="110">
        <v>810960</v>
      </c>
      <c r="AL567" s="110">
        <v>500000</v>
      </c>
      <c r="AM567" s="109">
        <v>1.62192</v>
      </c>
      <c r="AN567" s="110">
        <v>580505</v>
      </c>
      <c r="AO567" s="110">
        <v>550000</v>
      </c>
      <c r="AP567" s="109">
        <v>1.0554636363636363</v>
      </c>
      <c r="AQ567" s="110">
        <v>456810</v>
      </c>
      <c r="AR567" s="110">
        <v>550000</v>
      </c>
      <c r="AS567" s="109">
        <v>0.83056363636363639</v>
      </c>
      <c r="AT567" s="110">
        <v>666950</v>
      </c>
      <c r="AU567" s="110">
        <v>550000</v>
      </c>
      <c r="AV567" s="109">
        <v>1.2126363636363637</v>
      </c>
      <c r="AW567" s="111">
        <v>967425</v>
      </c>
      <c r="AX567" s="111">
        <v>600000</v>
      </c>
      <c r="AY567" s="112">
        <v>1.6123749999999999</v>
      </c>
      <c r="AZ567" s="111">
        <v>336830</v>
      </c>
      <c r="BA567" s="111">
        <v>600000</v>
      </c>
      <c r="BB567" s="112">
        <f t="shared" ref="BB567:BB631" si="210">AZ567/BA567</f>
        <v>0.56138333333333335</v>
      </c>
      <c r="BC567" s="92">
        <f>VLOOKUP(C567,'[1]PM SELL-OUT JUNE 202 SUMMARY'!$D$9:$H$519,4,FALSE)</f>
        <v>248240</v>
      </c>
      <c r="BD567" s="92">
        <f>VLOOKUP(C567,'[1]PM SELL-OUT JUNE 202 SUMMARY'!$D$9:$H$519,5,FALSE)</f>
        <v>550000</v>
      </c>
      <c r="BE567" s="93">
        <f t="shared" si="209"/>
        <v>0.45134545454545455</v>
      </c>
      <c r="BF567" s="113">
        <f t="shared" si="201"/>
        <v>1971205</v>
      </c>
      <c r="BG567" s="114">
        <f t="shared" si="202"/>
        <v>657068.33333333337</v>
      </c>
      <c r="BH567" s="115">
        <f t="shared" si="203"/>
        <v>3819480</v>
      </c>
      <c r="BI567" s="110">
        <f t="shared" si="204"/>
        <v>636580</v>
      </c>
      <c r="BJ567" s="116"/>
      <c r="BK567" s="107"/>
      <c r="BL567" s="117">
        <f t="shared" si="205"/>
        <v>0</v>
      </c>
      <c r="BM567" s="118">
        <v>550000</v>
      </c>
      <c r="BN567" s="119"/>
      <c r="BO567" s="120"/>
      <c r="BP567" s="121">
        <f t="shared" si="208"/>
        <v>0</v>
      </c>
      <c r="BQ567" s="159"/>
      <c r="BR567" s="123"/>
      <c r="BS567" s="124" t="e">
        <f t="shared" si="206"/>
        <v>#DIV/0!</v>
      </c>
      <c r="BT567" s="165">
        <f t="shared" si="207"/>
        <v>431216.11111111118</v>
      </c>
    </row>
    <row r="568" spans="1:72" s="128" customFormat="1">
      <c r="A568" s="126" t="s">
        <v>36</v>
      </c>
      <c r="B568" s="105" t="s">
        <v>37</v>
      </c>
      <c r="C568" s="106" t="s">
        <v>569</v>
      </c>
      <c r="D568" s="110">
        <v>839845</v>
      </c>
      <c r="E568" s="110">
        <v>1000000</v>
      </c>
      <c r="F568" s="109"/>
      <c r="G568" s="110">
        <v>691835</v>
      </c>
      <c r="H568" s="110">
        <v>900000</v>
      </c>
      <c r="I568" s="109">
        <v>0.76870555555555553</v>
      </c>
      <c r="J568" s="110">
        <v>909905</v>
      </c>
      <c r="K568" s="110">
        <v>900000</v>
      </c>
      <c r="L568" s="109">
        <v>1.0110055555555555</v>
      </c>
      <c r="M568" s="110">
        <v>2241405</v>
      </c>
      <c r="N568" s="110">
        <v>1300000</v>
      </c>
      <c r="O568" s="109">
        <v>1.7241576923076922</v>
      </c>
      <c r="P568" s="110">
        <v>2131935</v>
      </c>
      <c r="Q568" s="110">
        <v>1300000</v>
      </c>
      <c r="R568" s="109">
        <v>1.63995</v>
      </c>
      <c r="S568" s="110">
        <v>858625</v>
      </c>
      <c r="T568" s="110">
        <v>1400000</v>
      </c>
      <c r="U568" s="109">
        <v>0.61330357142857139</v>
      </c>
      <c r="V568" s="110">
        <v>438510</v>
      </c>
      <c r="W568" s="110">
        <v>1100000</v>
      </c>
      <c r="X568" s="109">
        <v>0.39864545454545453</v>
      </c>
      <c r="Y568" s="110">
        <v>924820</v>
      </c>
      <c r="Z568" s="110">
        <v>1100000</v>
      </c>
      <c r="AA568" s="109">
        <v>0.84074545454545457</v>
      </c>
      <c r="AB568" s="110">
        <v>678450</v>
      </c>
      <c r="AC568" s="110">
        <v>950000</v>
      </c>
      <c r="AD568" s="109"/>
      <c r="AE568" s="110">
        <v>1145460</v>
      </c>
      <c r="AF568" s="110">
        <v>850000</v>
      </c>
      <c r="AG568" s="109">
        <v>1.3475999999999999</v>
      </c>
      <c r="AH568" s="110">
        <v>917925</v>
      </c>
      <c r="AI568" s="110">
        <v>850000</v>
      </c>
      <c r="AJ568" s="109">
        <v>1.0799117647058825</v>
      </c>
      <c r="AK568" s="110">
        <v>988310</v>
      </c>
      <c r="AL568" s="110">
        <v>950000</v>
      </c>
      <c r="AM568" s="109">
        <v>1.0403263157894738</v>
      </c>
      <c r="AN568" s="110">
        <v>1078375</v>
      </c>
      <c r="AO568" s="110">
        <v>850000</v>
      </c>
      <c r="AP568" s="109">
        <v>1.2686764705882352</v>
      </c>
      <c r="AQ568" s="110">
        <v>680470</v>
      </c>
      <c r="AR568" s="110">
        <v>850000</v>
      </c>
      <c r="AS568" s="109">
        <v>0.80055294117647058</v>
      </c>
      <c r="AT568" s="110">
        <v>1448195</v>
      </c>
      <c r="AU568" s="110">
        <v>850000</v>
      </c>
      <c r="AV568" s="109">
        <v>1.7037588235294117</v>
      </c>
      <c r="AW568" s="111">
        <v>2265565</v>
      </c>
      <c r="AX568" s="111">
        <v>950000</v>
      </c>
      <c r="AY568" s="112">
        <v>2.3848052631578947</v>
      </c>
      <c r="AZ568" s="111">
        <v>1830785</v>
      </c>
      <c r="BA568" s="111">
        <v>1000000</v>
      </c>
      <c r="BB568" s="112">
        <f t="shared" si="210"/>
        <v>1.8307850000000001</v>
      </c>
      <c r="BC568" s="92">
        <f>VLOOKUP(C568,'[1]PM SELL-OUT JUNE 202 SUMMARY'!$D$9:$H$519,4,FALSE)</f>
        <v>810985</v>
      </c>
      <c r="BD568" s="92">
        <f>VLOOKUP(C568,'[1]PM SELL-OUT JUNE 202 SUMMARY'!$D$9:$H$519,5,FALSE)</f>
        <v>1100000</v>
      </c>
      <c r="BE568" s="93">
        <f t="shared" si="209"/>
        <v>0.73725909090909092</v>
      </c>
      <c r="BF568" s="113">
        <f t="shared" si="201"/>
        <v>5544545</v>
      </c>
      <c r="BG568" s="114">
        <f t="shared" si="202"/>
        <v>1848181.6666666667</v>
      </c>
      <c r="BH568" s="115">
        <f t="shared" si="203"/>
        <v>8291700</v>
      </c>
      <c r="BI568" s="110">
        <f t="shared" si="204"/>
        <v>1381950</v>
      </c>
      <c r="BJ568" s="115"/>
      <c r="BK568" s="110"/>
      <c r="BL568" s="117">
        <f t="shared" si="205"/>
        <v>827832.85862827883</v>
      </c>
      <c r="BM568" s="118">
        <v>1000000</v>
      </c>
      <c r="BN568" s="119"/>
      <c r="BO568" s="127">
        <v>438510</v>
      </c>
      <c r="BP568" s="121">
        <f t="shared" si="208"/>
        <v>2.0371628566550642E-2</v>
      </c>
      <c r="BQ568" s="159"/>
      <c r="BR568" s="123"/>
      <c r="BS568" s="124" t="e">
        <f t="shared" si="206"/>
        <v>#DIV/0!</v>
      </c>
      <c r="BT568" s="165">
        <f t="shared" si="207"/>
        <v>1124118.6313237364</v>
      </c>
    </row>
    <row r="569" spans="1:72" s="128" customFormat="1">
      <c r="A569" s="105" t="s">
        <v>41</v>
      </c>
      <c r="B569" s="105"/>
      <c r="C569" s="106" t="s">
        <v>570</v>
      </c>
      <c r="D569" s="107">
        <v>232265</v>
      </c>
      <c r="E569" s="107">
        <v>500000</v>
      </c>
      <c r="F569" s="108"/>
      <c r="G569" s="107">
        <v>334960</v>
      </c>
      <c r="H569" s="107">
        <v>500000</v>
      </c>
      <c r="I569" s="108">
        <v>0.66992000000000007</v>
      </c>
      <c r="J569" s="107">
        <v>361235</v>
      </c>
      <c r="K569" s="107">
        <v>500000</v>
      </c>
      <c r="L569" s="108">
        <v>0.72246999999999995</v>
      </c>
      <c r="M569" s="107">
        <v>994770</v>
      </c>
      <c r="N569" s="107">
        <v>500000</v>
      </c>
      <c r="O569" s="109">
        <v>1.9895399999999999</v>
      </c>
      <c r="P569" s="110">
        <v>1036040</v>
      </c>
      <c r="Q569" s="110">
        <v>650000</v>
      </c>
      <c r="R569" s="109">
        <v>1.5939076923076922</v>
      </c>
      <c r="S569" s="110">
        <v>771835</v>
      </c>
      <c r="T569" s="110">
        <v>650000</v>
      </c>
      <c r="U569" s="109">
        <v>1.1874384615384614</v>
      </c>
      <c r="V569" s="110">
        <v>386655</v>
      </c>
      <c r="W569" s="110">
        <v>650000</v>
      </c>
      <c r="X569" s="109">
        <v>0.59485384615384618</v>
      </c>
      <c r="Y569" s="110">
        <v>350545</v>
      </c>
      <c r="Z569" s="110">
        <v>650000</v>
      </c>
      <c r="AA569" s="109">
        <v>0.5393</v>
      </c>
      <c r="AB569" s="110">
        <v>254160</v>
      </c>
      <c r="AC569" s="110">
        <v>600000</v>
      </c>
      <c r="AD569" s="109"/>
      <c r="AE569" s="110">
        <v>309345</v>
      </c>
      <c r="AF569" s="110">
        <v>500000</v>
      </c>
      <c r="AG569" s="109">
        <v>0.61869000000000007</v>
      </c>
      <c r="AH569" s="110">
        <v>619415</v>
      </c>
      <c r="AI569" s="110">
        <v>500000</v>
      </c>
      <c r="AJ569" s="109">
        <v>1.2388300000000001</v>
      </c>
      <c r="AK569" s="110">
        <v>652995</v>
      </c>
      <c r="AL569" s="110">
        <v>500000</v>
      </c>
      <c r="AM569" s="109">
        <v>1.30599</v>
      </c>
      <c r="AN569" s="110">
        <v>305145</v>
      </c>
      <c r="AO569" s="110">
        <v>550000</v>
      </c>
      <c r="AP569" s="109">
        <v>0.55480909090909092</v>
      </c>
      <c r="AQ569" s="110">
        <v>236455</v>
      </c>
      <c r="AR569" s="110">
        <v>550000</v>
      </c>
      <c r="AS569" s="109">
        <v>0.42991818181818181</v>
      </c>
      <c r="AT569" s="110">
        <v>491220</v>
      </c>
      <c r="AU569" s="110">
        <v>550000</v>
      </c>
      <c r="AV569" s="109">
        <v>0.89312727272727277</v>
      </c>
      <c r="AW569" s="111">
        <v>944935</v>
      </c>
      <c r="AX569" s="111">
        <v>600000</v>
      </c>
      <c r="AY569" s="112">
        <v>1.5748916666666666</v>
      </c>
      <c r="AZ569" s="111">
        <v>817685</v>
      </c>
      <c r="BA569" s="111">
        <v>600000</v>
      </c>
      <c r="BB569" s="112">
        <f t="shared" si="210"/>
        <v>1.3628083333333334</v>
      </c>
      <c r="BC569" s="92">
        <f>VLOOKUP(C569,'[1]PM SELL-OUT JUNE 202 SUMMARY'!$D$9:$H$519,4,FALSE)</f>
        <v>520600</v>
      </c>
      <c r="BD569" s="92">
        <f>VLOOKUP(C569,'[1]PM SELL-OUT JUNE 202 SUMMARY'!$D$9:$H$519,5,FALSE)</f>
        <v>600000</v>
      </c>
      <c r="BE569" s="93">
        <f t="shared" si="209"/>
        <v>0.8676666666666667</v>
      </c>
      <c r="BF569" s="113">
        <f t="shared" si="201"/>
        <v>2253840</v>
      </c>
      <c r="BG569" s="114">
        <f t="shared" si="202"/>
        <v>751280</v>
      </c>
      <c r="BH569" s="115">
        <f t="shared" si="203"/>
        <v>3448435</v>
      </c>
      <c r="BI569" s="110">
        <f t="shared" si="204"/>
        <v>574739.16666666663</v>
      </c>
      <c r="BJ569" s="116"/>
      <c r="BK569" s="107"/>
      <c r="BL569" s="117">
        <f t="shared" si="205"/>
        <v>729939.37185678119</v>
      </c>
      <c r="BM569" s="118">
        <v>600000</v>
      </c>
      <c r="BN569" s="119"/>
      <c r="BO569" s="120">
        <v>386655</v>
      </c>
      <c r="BP569" s="121">
        <f t="shared" si="208"/>
        <v>1.7962628089210366E-2</v>
      </c>
      <c r="BQ569" s="159"/>
      <c r="BR569" s="123"/>
      <c r="BS569" s="124" t="e">
        <f t="shared" si="206"/>
        <v>#DIV/0!</v>
      </c>
      <c r="BT569" s="165">
        <f t="shared" si="207"/>
        <v>610653.38463086192</v>
      </c>
    </row>
    <row r="570" spans="1:72" s="128" customFormat="1">
      <c r="A570" s="105"/>
      <c r="B570" s="105"/>
      <c r="C570" s="106" t="s">
        <v>571</v>
      </c>
      <c r="D570" s="107"/>
      <c r="E570" s="107"/>
      <c r="F570" s="108"/>
      <c r="G570" s="107"/>
      <c r="H570" s="107"/>
      <c r="I570" s="108"/>
      <c r="J570" s="107"/>
      <c r="K570" s="107"/>
      <c r="L570" s="108"/>
      <c r="M570" s="107"/>
      <c r="N570" s="107"/>
      <c r="O570" s="109"/>
      <c r="P570" s="110"/>
      <c r="Q570" s="110"/>
      <c r="R570" s="109"/>
      <c r="S570" s="110"/>
      <c r="T570" s="110"/>
      <c r="U570" s="109"/>
      <c r="V570" s="110"/>
      <c r="W570" s="110"/>
      <c r="X570" s="109"/>
      <c r="Y570" s="110"/>
      <c r="Z570" s="110"/>
      <c r="AA570" s="109"/>
      <c r="AB570" s="110"/>
      <c r="AC570" s="110"/>
      <c r="AD570" s="109"/>
      <c r="AE570" s="110"/>
      <c r="AF570" s="110"/>
      <c r="AG570" s="109"/>
      <c r="AH570" s="110"/>
      <c r="AI570" s="110"/>
      <c r="AJ570" s="109"/>
      <c r="AK570" s="110"/>
      <c r="AL570" s="110"/>
      <c r="AM570" s="109"/>
      <c r="AN570" s="110"/>
      <c r="AO570" s="110"/>
      <c r="AP570" s="109"/>
      <c r="AQ570" s="110"/>
      <c r="AR570" s="110"/>
      <c r="AS570" s="109"/>
      <c r="AT570" s="110"/>
      <c r="AU570" s="110"/>
      <c r="AV570" s="109"/>
      <c r="AW570" s="111">
        <v>511385</v>
      </c>
      <c r="AX570" s="111">
        <v>550000</v>
      </c>
      <c r="AY570" s="112">
        <v>0.92979090909090911</v>
      </c>
      <c r="AZ570" s="111">
        <v>523885</v>
      </c>
      <c r="BA570" s="111">
        <v>550000</v>
      </c>
      <c r="BB570" s="112">
        <f t="shared" si="210"/>
        <v>0.95251818181818182</v>
      </c>
      <c r="BC570" s="92">
        <f>VLOOKUP(C570,'[1]PM SELL-OUT JUNE 202 SUMMARY'!$D$9:$H$519,4,FALSE)</f>
        <v>372750</v>
      </c>
      <c r="BD570" s="92">
        <f>VLOOKUP(C570,'[1]PM SELL-OUT JUNE 202 SUMMARY'!$D$9:$H$519,5,FALSE)</f>
        <v>550000</v>
      </c>
      <c r="BE570" s="93">
        <f t="shared" si="209"/>
        <v>0.67772727272727273</v>
      </c>
      <c r="BF570" s="113">
        <f t="shared" si="201"/>
        <v>1035270</v>
      </c>
      <c r="BG570" s="114">
        <f t="shared" si="202"/>
        <v>345090</v>
      </c>
      <c r="BH570" s="115">
        <f t="shared" si="203"/>
        <v>1035270</v>
      </c>
      <c r="BI570" s="110">
        <f t="shared" si="204"/>
        <v>172545</v>
      </c>
      <c r="BJ570" s="116"/>
      <c r="BK570" s="107"/>
      <c r="BL570" s="117"/>
      <c r="BM570" s="118">
        <v>550000</v>
      </c>
      <c r="BN570" s="119"/>
      <c r="BO570" s="120"/>
      <c r="BP570" s="121"/>
      <c r="BQ570" s="159"/>
      <c r="BR570" s="123"/>
      <c r="BS570" s="124"/>
      <c r="BT570" s="165">
        <f t="shared" si="207"/>
        <v>258817.5</v>
      </c>
    </row>
    <row r="571" spans="1:72" s="128" customFormat="1">
      <c r="A571" s="105" t="s">
        <v>89</v>
      </c>
      <c r="B571" s="105" t="s">
        <v>273</v>
      </c>
      <c r="C571" s="106" t="s">
        <v>572</v>
      </c>
      <c r="D571" s="107">
        <v>191655</v>
      </c>
      <c r="E571" s="107">
        <v>500000</v>
      </c>
      <c r="F571" s="108"/>
      <c r="G571" s="107">
        <v>285555</v>
      </c>
      <c r="H571" s="107">
        <v>500000</v>
      </c>
      <c r="I571" s="108">
        <v>0.57111000000000001</v>
      </c>
      <c r="J571" s="107">
        <v>202255</v>
      </c>
      <c r="K571" s="107">
        <v>500000</v>
      </c>
      <c r="L571" s="108">
        <v>0.40451000000000004</v>
      </c>
      <c r="M571" s="107">
        <v>320935</v>
      </c>
      <c r="N571" s="107">
        <v>500000</v>
      </c>
      <c r="O571" s="109">
        <v>0.64187000000000016</v>
      </c>
      <c r="P571" s="110">
        <v>523200</v>
      </c>
      <c r="Q571" s="110">
        <v>500000</v>
      </c>
      <c r="R571" s="109">
        <v>1.0464</v>
      </c>
      <c r="S571" s="110">
        <v>74085</v>
      </c>
      <c r="T571" s="110">
        <v>500000</v>
      </c>
      <c r="U571" s="109">
        <v>0.14817000000000002</v>
      </c>
      <c r="V571" s="110">
        <v>128770</v>
      </c>
      <c r="W571" s="110">
        <v>500000</v>
      </c>
      <c r="X571" s="109">
        <v>0.25753999999999999</v>
      </c>
      <c r="Y571" s="110">
        <v>201965</v>
      </c>
      <c r="Z571" s="110">
        <v>500000</v>
      </c>
      <c r="AA571" s="109">
        <v>0.40393000000000001</v>
      </c>
      <c r="AB571" s="110"/>
      <c r="AC571" s="110"/>
      <c r="AD571" s="109"/>
      <c r="AE571" s="110"/>
      <c r="AF571" s="110"/>
      <c r="AG571" s="109" t="e">
        <v>#DIV/0!</v>
      </c>
      <c r="AH571" s="110"/>
      <c r="AI571" s="110"/>
      <c r="AJ571" s="109" t="e">
        <v>#DIV/0!</v>
      </c>
      <c r="AK571" s="110"/>
      <c r="AL571" s="110"/>
      <c r="AM571" s="109" t="e">
        <v>#DIV/0!</v>
      </c>
      <c r="AN571" s="110"/>
      <c r="AO571" s="110"/>
      <c r="AP571" s="109"/>
      <c r="AQ571" s="110"/>
      <c r="AR571" s="110"/>
      <c r="AS571" s="109" t="e">
        <v>#DIV/0!</v>
      </c>
      <c r="AT571" s="110"/>
      <c r="AU571" s="110"/>
      <c r="AV571" s="109" t="e">
        <v>#DIV/0!</v>
      </c>
      <c r="AW571" s="111"/>
      <c r="AX571" s="111"/>
      <c r="AY571" s="112" t="e">
        <v>#DIV/0!</v>
      </c>
      <c r="AZ571" s="111"/>
      <c r="BA571" s="111"/>
      <c r="BB571" s="112" t="e">
        <f t="shared" si="210"/>
        <v>#DIV/0!</v>
      </c>
      <c r="BC571" s="92" t="e">
        <f>VLOOKUP(C571,'[1]PM SELL-OUT JUNE 202 SUMMARY'!$D$9:$H$519,4,FALSE)</f>
        <v>#N/A</v>
      </c>
      <c r="BD571" s="92" t="e">
        <f>VLOOKUP(C571,'[1]PM SELL-OUT JUNE 202 SUMMARY'!$D$9:$H$519,5,FALSE)</f>
        <v>#N/A</v>
      </c>
      <c r="BE571" s="93" t="e">
        <f t="shared" si="209"/>
        <v>#N/A</v>
      </c>
      <c r="BF571" s="113">
        <f t="shared" si="201"/>
        <v>0</v>
      </c>
      <c r="BG571" s="114">
        <f t="shared" si="202"/>
        <v>0</v>
      </c>
      <c r="BH571" s="115">
        <f t="shared" si="203"/>
        <v>0</v>
      </c>
      <c r="BI571" s="110">
        <f t="shared" si="204"/>
        <v>0</v>
      </c>
      <c r="BJ571" s="116"/>
      <c r="BK571" s="107"/>
      <c r="BL571" s="117">
        <f t="shared" si="205"/>
        <v>243096.02336449217</v>
      </c>
      <c r="BM571" s="118"/>
      <c r="BN571" s="119"/>
      <c r="BO571" s="120">
        <v>128770</v>
      </c>
      <c r="BP571" s="121">
        <f t="shared" si="208"/>
        <v>5.9822002018533812E-3</v>
      </c>
      <c r="BQ571" s="159"/>
      <c r="BR571" s="123"/>
      <c r="BS571" s="124" t="e">
        <f t="shared" si="206"/>
        <v>#DIV/0!</v>
      </c>
      <c r="BT571" s="165">
        <f t="shared" si="207"/>
        <v>92966.505841123042</v>
      </c>
    </row>
    <row r="572" spans="1:72" s="128" customFormat="1">
      <c r="A572" s="126" t="s">
        <v>66</v>
      </c>
      <c r="B572" s="105" t="s">
        <v>511</v>
      </c>
      <c r="C572" s="106" t="s">
        <v>573</v>
      </c>
      <c r="D572" s="110"/>
      <c r="E572" s="110"/>
      <c r="F572" s="109"/>
      <c r="G572" s="110"/>
      <c r="H572" s="110"/>
      <c r="I572" s="109"/>
      <c r="J572" s="110"/>
      <c r="K572" s="110"/>
      <c r="L572" s="109"/>
      <c r="M572" s="110"/>
      <c r="N572" s="110"/>
      <c r="O572" s="109" t="e">
        <v>#DIV/0!</v>
      </c>
      <c r="P572" s="110"/>
      <c r="Q572" s="110"/>
      <c r="R572" s="109" t="e">
        <v>#DIV/0!</v>
      </c>
      <c r="S572" s="110"/>
      <c r="T572" s="110"/>
      <c r="U572" s="109" t="e">
        <v>#DIV/0!</v>
      </c>
      <c r="V572" s="110"/>
      <c r="W572" s="110"/>
      <c r="X572" s="109" t="e">
        <v>#DIV/0!</v>
      </c>
      <c r="Y572" s="110"/>
      <c r="Z572" s="110"/>
      <c r="AA572" s="109" t="e">
        <v>#DIV/0!</v>
      </c>
      <c r="AB572" s="110"/>
      <c r="AC572" s="110"/>
      <c r="AD572" s="109"/>
      <c r="AE572" s="110"/>
      <c r="AF572" s="110"/>
      <c r="AG572" s="109" t="e">
        <v>#DIV/0!</v>
      </c>
      <c r="AH572" s="110"/>
      <c r="AI572" s="110"/>
      <c r="AJ572" s="109" t="e">
        <v>#DIV/0!</v>
      </c>
      <c r="AK572" s="110"/>
      <c r="AL572" s="110"/>
      <c r="AM572" s="109" t="e">
        <v>#DIV/0!</v>
      </c>
      <c r="AN572" s="110"/>
      <c r="AO572" s="110"/>
      <c r="AP572" s="109"/>
      <c r="AQ572" s="110"/>
      <c r="AR572" s="110"/>
      <c r="AS572" s="109" t="e">
        <v>#DIV/0!</v>
      </c>
      <c r="AT572" s="110"/>
      <c r="AU572" s="110"/>
      <c r="AV572" s="109" t="e">
        <v>#DIV/0!</v>
      </c>
      <c r="AW572" s="111"/>
      <c r="AX572" s="111"/>
      <c r="AY572" s="112" t="e">
        <v>#DIV/0!</v>
      </c>
      <c r="AZ572" s="111"/>
      <c r="BA572" s="111"/>
      <c r="BB572" s="112" t="e">
        <f t="shared" si="210"/>
        <v>#DIV/0!</v>
      </c>
      <c r="BC572" s="92" t="e">
        <f>VLOOKUP(C572,'[1]PM SELL-OUT JUNE 202 SUMMARY'!$D$9:$H$519,4,FALSE)</f>
        <v>#N/A</v>
      </c>
      <c r="BD572" s="92" t="e">
        <f>VLOOKUP(C572,'[1]PM SELL-OUT JUNE 202 SUMMARY'!$D$9:$H$519,5,FALSE)</f>
        <v>#N/A</v>
      </c>
      <c r="BE572" s="93" t="e">
        <f t="shared" si="209"/>
        <v>#N/A</v>
      </c>
      <c r="BF572" s="113">
        <f t="shared" si="201"/>
        <v>0</v>
      </c>
      <c r="BG572" s="114">
        <f t="shared" si="202"/>
        <v>0</v>
      </c>
      <c r="BH572" s="115">
        <f t="shared" si="203"/>
        <v>0</v>
      </c>
      <c r="BI572" s="110">
        <f t="shared" si="204"/>
        <v>0</v>
      </c>
      <c r="BJ572" s="115"/>
      <c r="BK572" s="110"/>
      <c r="BL572" s="117">
        <f t="shared" si="205"/>
        <v>0</v>
      </c>
      <c r="BM572" s="118"/>
      <c r="BN572" s="119"/>
      <c r="BO572" s="127"/>
      <c r="BP572" s="121">
        <f t="shared" si="208"/>
        <v>0</v>
      </c>
      <c r="BQ572" s="159"/>
      <c r="BR572" s="123"/>
      <c r="BS572" s="124" t="e">
        <f t="shared" si="206"/>
        <v>#DIV/0!</v>
      </c>
      <c r="BT572" s="165">
        <f t="shared" si="207"/>
        <v>0</v>
      </c>
    </row>
    <row r="573" spans="1:72" s="128" customFormat="1">
      <c r="A573" s="126" t="s">
        <v>89</v>
      </c>
      <c r="B573" s="105" t="s">
        <v>197</v>
      </c>
      <c r="C573" s="106" t="s">
        <v>574</v>
      </c>
      <c r="D573" s="110">
        <v>235245</v>
      </c>
      <c r="E573" s="110">
        <v>700000</v>
      </c>
      <c r="F573" s="109"/>
      <c r="G573" s="110"/>
      <c r="H573" s="110"/>
      <c r="I573" s="109"/>
      <c r="J573" s="110"/>
      <c r="K573" s="110"/>
      <c r="L573" s="109"/>
      <c r="M573" s="110"/>
      <c r="N573" s="110"/>
      <c r="O573" s="109" t="e">
        <v>#DIV/0!</v>
      </c>
      <c r="P573" s="110"/>
      <c r="Q573" s="110"/>
      <c r="R573" s="109" t="e">
        <v>#DIV/0!</v>
      </c>
      <c r="S573" s="110"/>
      <c r="T573" s="110"/>
      <c r="U573" s="109" t="e">
        <v>#DIV/0!</v>
      </c>
      <c r="V573" s="110"/>
      <c r="W573" s="110"/>
      <c r="X573" s="109" t="e">
        <v>#DIV/0!</v>
      </c>
      <c r="Y573" s="110"/>
      <c r="Z573" s="110"/>
      <c r="AA573" s="109" t="e">
        <v>#DIV/0!</v>
      </c>
      <c r="AB573" s="110"/>
      <c r="AC573" s="110"/>
      <c r="AD573" s="109"/>
      <c r="AE573" s="110"/>
      <c r="AF573" s="110"/>
      <c r="AG573" s="109" t="e">
        <v>#DIV/0!</v>
      </c>
      <c r="AH573" s="110"/>
      <c r="AI573" s="110"/>
      <c r="AJ573" s="109" t="e">
        <v>#DIV/0!</v>
      </c>
      <c r="AK573" s="110"/>
      <c r="AL573" s="110"/>
      <c r="AM573" s="109" t="e">
        <v>#DIV/0!</v>
      </c>
      <c r="AN573" s="110"/>
      <c r="AO573" s="110"/>
      <c r="AP573" s="109"/>
      <c r="AQ573" s="110"/>
      <c r="AR573" s="110"/>
      <c r="AS573" s="109" t="e">
        <v>#DIV/0!</v>
      </c>
      <c r="AT573" s="110"/>
      <c r="AU573" s="110"/>
      <c r="AV573" s="109" t="e">
        <v>#DIV/0!</v>
      </c>
      <c r="AW573" s="111"/>
      <c r="AX573" s="111"/>
      <c r="AY573" s="112" t="e">
        <v>#DIV/0!</v>
      </c>
      <c r="AZ573" s="111"/>
      <c r="BA573" s="111"/>
      <c r="BB573" s="112" t="e">
        <f t="shared" si="210"/>
        <v>#DIV/0!</v>
      </c>
      <c r="BC573" s="92" t="e">
        <f>VLOOKUP(C573,'[1]PM SELL-OUT JUNE 202 SUMMARY'!$D$9:$H$519,4,FALSE)</f>
        <v>#N/A</v>
      </c>
      <c r="BD573" s="92" t="e">
        <f>VLOOKUP(C573,'[1]PM SELL-OUT JUNE 202 SUMMARY'!$D$9:$H$519,5,FALSE)</f>
        <v>#N/A</v>
      </c>
      <c r="BE573" s="93" t="e">
        <f t="shared" si="209"/>
        <v>#N/A</v>
      </c>
      <c r="BF573" s="113">
        <f t="shared" si="201"/>
        <v>0</v>
      </c>
      <c r="BG573" s="114">
        <f t="shared" si="202"/>
        <v>0</v>
      </c>
      <c r="BH573" s="115">
        <f t="shared" si="203"/>
        <v>0</v>
      </c>
      <c r="BI573" s="110">
        <f t="shared" si="204"/>
        <v>0</v>
      </c>
      <c r="BJ573" s="115"/>
      <c r="BK573" s="110"/>
      <c r="BL573" s="117">
        <f t="shared" si="205"/>
        <v>0</v>
      </c>
      <c r="BM573" s="118"/>
      <c r="BN573" s="119"/>
      <c r="BO573" s="127"/>
      <c r="BP573" s="121">
        <f t="shared" si="208"/>
        <v>0</v>
      </c>
      <c r="BQ573" s="159"/>
      <c r="BR573" s="123"/>
      <c r="BS573" s="124" t="e">
        <f t="shared" si="206"/>
        <v>#DIV/0!</v>
      </c>
      <c r="BT573" s="165">
        <f t="shared" si="207"/>
        <v>0</v>
      </c>
    </row>
    <row r="574" spans="1:72" s="128" customFormat="1">
      <c r="A574" s="126" t="s">
        <v>66</v>
      </c>
      <c r="B574" s="105" t="s">
        <v>511</v>
      </c>
      <c r="C574" s="106" t="s">
        <v>575</v>
      </c>
      <c r="D574" s="110">
        <v>189355</v>
      </c>
      <c r="E574" s="110">
        <v>500000</v>
      </c>
      <c r="F574" s="109"/>
      <c r="G574" s="110"/>
      <c r="H574" s="110">
        <v>500000</v>
      </c>
      <c r="I574" s="109">
        <v>0</v>
      </c>
      <c r="J574" s="110"/>
      <c r="K574" s="110"/>
      <c r="L574" s="109"/>
      <c r="M574" s="110">
        <v>204760</v>
      </c>
      <c r="N574" s="110">
        <v>67000</v>
      </c>
      <c r="O574" s="109">
        <v>3.0561194029850745</v>
      </c>
      <c r="P574" s="110">
        <v>516305</v>
      </c>
      <c r="Q574" s="110">
        <v>500000</v>
      </c>
      <c r="R574" s="109">
        <v>1.03261</v>
      </c>
      <c r="S574" s="110">
        <v>589620</v>
      </c>
      <c r="T574" s="110">
        <v>500000</v>
      </c>
      <c r="U574" s="109">
        <v>1.1792400000000001</v>
      </c>
      <c r="V574" s="110">
        <v>211360</v>
      </c>
      <c r="W574" s="110">
        <v>500000</v>
      </c>
      <c r="X574" s="109">
        <v>0.42272000000000004</v>
      </c>
      <c r="Y574" s="110">
        <v>216860</v>
      </c>
      <c r="Z574" s="110">
        <v>550000</v>
      </c>
      <c r="AA574" s="109">
        <v>0.39429090909090908</v>
      </c>
      <c r="AB574" s="110">
        <v>320740</v>
      </c>
      <c r="AC574" s="110">
        <v>500000</v>
      </c>
      <c r="AD574" s="109"/>
      <c r="AE574" s="110">
        <v>228055</v>
      </c>
      <c r="AF574" s="110">
        <v>500000</v>
      </c>
      <c r="AG574" s="109">
        <v>0.45611000000000002</v>
      </c>
      <c r="AH574" s="110">
        <v>352245</v>
      </c>
      <c r="AI574" s="110">
        <v>500000</v>
      </c>
      <c r="AJ574" s="109">
        <v>0.70449000000000006</v>
      </c>
      <c r="AK574" s="110">
        <v>254555</v>
      </c>
      <c r="AL574" s="110">
        <v>500000</v>
      </c>
      <c r="AM574" s="109">
        <v>0.50911000000000006</v>
      </c>
      <c r="AN574" s="110">
        <v>247055</v>
      </c>
      <c r="AO574" s="110">
        <v>550000</v>
      </c>
      <c r="AP574" s="109">
        <v>0.44919090909090909</v>
      </c>
      <c r="AQ574" s="110">
        <v>379645</v>
      </c>
      <c r="AR574" s="110">
        <v>600000</v>
      </c>
      <c r="AS574" s="109">
        <v>0.63274166666666665</v>
      </c>
      <c r="AT574" s="110">
        <v>605775</v>
      </c>
      <c r="AU574" s="110">
        <v>600000</v>
      </c>
      <c r="AV574" s="109">
        <v>1.009625</v>
      </c>
      <c r="AW574" s="111">
        <v>948240</v>
      </c>
      <c r="AX574" s="111">
        <v>700000</v>
      </c>
      <c r="AY574" s="112">
        <v>1.3546285714285715</v>
      </c>
      <c r="AZ574" s="111">
        <v>782455</v>
      </c>
      <c r="BA574" s="111">
        <v>700000</v>
      </c>
      <c r="BB574" s="112">
        <f t="shared" si="210"/>
        <v>1.117792857142857</v>
      </c>
      <c r="BC574" s="92">
        <f>VLOOKUP(C574,'[1]PM SELL-OUT JUNE 202 SUMMARY'!$D$9:$H$519,4,FALSE)</f>
        <v>360540</v>
      </c>
      <c r="BD574" s="92">
        <f>VLOOKUP(C574,'[1]PM SELL-OUT JUNE 202 SUMMARY'!$D$9:$H$519,5,FALSE)</f>
        <v>600000</v>
      </c>
      <c r="BE574" s="93">
        <f t="shared" si="209"/>
        <v>0.60089999999999999</v>
      </c>
      <c r="BF574" s="113">
        <f t="shared" si="201"/>
        <v>2336470</v>
      </c>
      <c r="BG574" s="114">
        <f t="shared" si="202"/>
        <v>778823.33333333337</v>
      </c>
      <c r="BH574" s="115">
        <f t="shared" si="203"/>
        <v>3217725</v>
      </c>
      <c r="BI574" s="110">
        <f t="shared" si="204"/>
        <v>536287.5</v>
      </c>
      <c r="BJ574" s="115"/>
      <c r="BK574" s="110"/>
      <c r="BL574" s="117">
        <f t="shared" si="205"/>
        <v>399012.00200605002</v>
      </c>
      <c r="BM574" s="118">
        <v>600000</v>
      </c>
      <c r="BN574" s="119"/>
      <c r="BO574" s="127">
        <v>211360</v>
      </c>
      <c r="BP574" s="121">
        <f t="shared" si="208"/>
        <v>9.8190404182940949E-3</v>
      </c>
      <c r="BQ574" s="159"/>
      <c r="BR574" s="123"/>
      <c r="BS574" s="124" t="e">
        <f t="shared" si="206"/>
        <v>#DIV/0!</v>
      </c>
      <c r="BT574" s="165">
        <f t="shared" si="207"/>
        <v>481370.70883484586</v>
      </c>
    </row>
    <row r="575" spans="1:72" s="128" customFormat="1">
      <c r="A575" s="126" t="s">
        <v>66</v>
      </c>
      <c r="B575" s="105" t="s">
        <v>511</v>
      </c>
      <c r="C575" s="106" t="s">
        <v>576</v>
      </c>
      <c r="D575" s="110"/>
      <c r="E575" s="110">
        <v>550000</v>
      </c>
      <c r="F575" s="109"/>
      <c r="G575" s="110">
        <v>0</v>
      </c>
      <c r="H575" s="110">
        <v>56900</v>
      </c>
      <c r="I575" s="109">
        <v>0</v>
      </c>
      <c r="J575" s="110">
        <v>116865</v>
      </c>
      <c r="K575" s="110">
        <v>363000</v>
      </c>
      <c r="L575" s="109">
        <v>0.32194214876033056</v>
      </c>
      <c r="M575" s="110">
        <v>607690</v>
      </c>
      <c r="N575" s="110">
        <v>550000</v>
      </c>
      <c r="O575" s="109">
        <v>1.1048909090909091</v>
      </c>
      <c r="P575" s="110">
        <v>0</v>
      </c>
      <c r="Q575" s="110">
        <v>550000</v>
      </c>
      <c r="R575" s="109">
        <v>0</v>
      </c>
      <c r="S575" s="110">
        <v>0</v>
      </c>
      <c r="T575" s="110">
        <v>147000</v>
      </c>
      <c r="U575" s="109">
        <v>0</v>
      </c>
      <c r="V575" s="110">
        <v>219360</v>
      </c>
      <c r="W575" s="110">
        <v>550000</v>
      </c>
      <c r="X575" s="109">
        <v>0.39883636363636371</v>
      </c>
      <c r="Y575" s="110">
        <v>496510</v>
      </c>
      <c r="Z575" s="110">
        <v>550000</v>
      </c>
      <c r="AA575" s="109">
        <v>0.90274545454545452</v>
      </c>
      <c r="AB575" s="110">
        <v>222360</v>
      </c>
      <c r="AC575" s="110">
        <v>550000</v>
      </c>
      <c r="AD575" s="109"/>
      <c r="AE575" s="110">
        <v>391830</v>
      </c>
      <c r="AF575" s="110">
        <v>550000</v>
      </c>
      <c r="AG575" s="109">
        <v>0.71241818181818184</v>
      </c>
      <c r="AH575" s="110">
        <v>378025</v>
      </c>
      <c r="AI575" s="110">
        <v>550000</v>
      </c>
      <c r="AJ575" s="109">
        <v>0.68731818181818183</v>
      </c>
      <c r="AK575" s="110">
        <v>265545</v>
      </c>
      <c r="AL575" s="110">
        <v>550000</v>
      </c>
      <c r="AM575" s="109">
        <v>0.48280909090909091</v>
      </c>
      <c r="AN575" s="110">
        <v>114380</v>
      </c>
      <c r="AO575" s="110">
        <v>550000</v>
      </c>
      <c r="AP575" s="109">
        <v>0.20796363636363635</v>
      </c>
      <c r="AQ575" s="110">
        <v>0</v>
      </c>
      <c r="AR575" s="110">
        <v>0</v>
      </c>
      <c r="AS575" s="109" t="e">
        <v>#DIV/0!</v>
      </c>
      <c r="AT575" s="110">
        <v>444215</v>
      </c>
      <c r="AU575" s="110">
        <v>600000</v>
      </c>
      <c r="AV575" s="109">
        <v>0.74035833333333334</v>
      </c>
      <c r="AW575" s="111">
        <v>478905</v>
      </c>
      <c r="AX575" s="111">
        <v>700000</v>
      </c>
      <c r="AY575" s="112">
        <v>0.68415000000000004</v>
      </c>
      <c r="AZ575" s="111">
        <v>543585</v>
      </c>
      <c r="BA575" s="111">
        <v>700000</v>
      </c>
      <c r="BB575" s="112">
        <f t="shared" si="210"/>
        <v>0.77654999999999996</v>
      </c>
      <c r="BC575" s="92">
        <f>VLOOKUP(C575,'[1]PM SELL-OUT JUNE 202 SUMMARY'!$D$9:$H$519,4,FALSE)</f>
        <v>414530</v>
      </c>
      <c r="BD575" s="92">
        <f>VLOOKUP(C575,'[1]PM SELL-OUT JUNE 202 SUMMARY'!$D$9:$H$519,5,FALSE)</f>
        <v>600000</v>
      </c>
      <c r="BE575" s="93">
        <f t="shared" si="209"/>
        <v>0.69088333333333329</v>
      </c>
      <c r="BF575" s="113">
        <f t="shared" si="201"/>
        <v>1466705</v>
      </c>
      <c r="BG575" s="114">
        <f t="shared" si="202"/>
        <v>488901.66666666669</v>
      </c>
      <c r="BH575" s="115">
        <f t="shared" si="203"/>
        <v>1846630</v>
      </c>
      <c r="BI575" s="110">
        <f t="shared" si="204"/>
        <v>307771.66666666669</v>
      </c>
      <c r="BJ575" s="115"/>
      <c r="BK575" s="110"/>
      <c r="BL575" s="117">
        <f t="shared" si="205"/>
        <v>414114.65158992779</v>
      </c>
      <c r="BM575" s="118">
        <v>600000</v>
      </c>
      <c r="BN575" s="119"/>
      <c r="BO575" s="127">
        <v>219360</v>
      </c>
      <c r="BP575" s="121">
        <f t="shared" si="208"/>
        <v>1.0190692213081911E-2</v>
      </c>
      <c r="BQ575" s="159"/>
      <c r="BR575" s="123"/>
      <c r="BS575" s="124" t="e">
        <f t="shared" si="206"/>
        <v>#DIV/0!</v>
      </c>
      <c r="BT575" s="165">
        <f t="shared" si="207"/>
        <v>357536.9962308153</v>
      </c>
    </row>
    <row r="576" spans="1:72" s="128" customFormat="1">
      <c r="A576" s="126" t="s">
        <v>66</v>
      </c>
      <c r="B576" s="126" t="s">
        <v>511</v>
      </c>
      <c r="C576" s="106" t="s">
        <v>577</v>
      </c>
      <c r="D576" s="110">
        <v>232859</v>
      </c>
      <c r="E576" s="110">
        <v>550000</v>
      </c>
      <c r="F576" s="109"/>
      <c r="G576" s="110">
        <v>494120</v>
      </c>
      <c r="H576" s="110">
        <v>550000</v>
      </c>
      <c r="I576" s="109">
        <v>0.89840000000000009</v>
      </c>
      <c r="J576" s="110">
        <v>484705</v>
      </c>
      <c r="K576" s="110">
        <v>550000</v>
      </c>
      <c r="L576" s="109">
        <v>0.88128181818181817</v>
      </c>
      <c r="M576" s="110"/>
      <c r="N576" s="110">
        <v>700000</v>
      </c>
      <c r="O576" s="109">
        <v>0</v>
      </c>
      <c r="P576" s="110">
        <v>958705</v>
      </c>
      <c r="Q576" s="110">
        <v>700000</v>
      </c>
      <c r="R576" s="109">
        <v>1.3695785714285715</v>
      </c>
      <c r="S576" s="110">
        <v>611475</v>
      </c>
      <c r="T576" s="110">
        <v>600000</v>
      </c>
      <c r="U576" s="109">
        <v>1.0191250000000001</v>
      </c>
      <c r="V576" s="110">
        <v>314830</v>
      </c>
      <c r="W576" s="110">
        <v>550000</v>
      </c>
      <c r="X576" s="109">
        <v>0.57241818181818183</v>
      </c>
      <c r="Y576" s="110">
        <v>305925</v>
      </c>
      <c r="Z576" s="110">
        <v>550000</v>
      </c>
      <c r="AA576" s="109">
        <v>0.55622727272727279</v>
      </c>
      <c r="AB576" s="110">
        <v>432515</v>
      </c>
      <c r="AC576" s="110">
        <v>550000</v>
      </c>
      <c r="AD576" s="109"/>
      <c r="AE576" s="110">
        <v>346925</v>
      </c>
      <c r="AF576" s="110">
        <v>550000</v>
      </c>
      <c r="AG576" s="109">
        <v>0.63077272727272737</v>
      </c>
      <c r="AH576" s="110">
        <v>561800</v>
      </c>
      <c r="AI576" s="110">
        <v>550000</v>
      </c>
      <c r="AJ576" s="109">
        <v>1.0214545454545454</v>
      </c>
      <c r="AK576" s="110">
        <v>672895</v>
      </c>
      <c r="AL576" s="110">
        <v>550000</v>
      </c>
      <c r="AM576" s="109">
        <v>1.2234454545454545</v>
      </c>
      <c r="AN576" s="110">
        <v>337745</v>
      </c>
      <c r="AO576" s="110">
        <v>550000</v>
      </c>
      <c r="AP576" s="109">
        <v>0.61408181818181817</v>
      </c>
      <c r="AQ576" s="110">
        <v>455710</v>
      </c>
      <c r="AR576" s="110">
        <v>600000</v>
      </c>
      <c r="AS576" s="109">
        <v>0.75951666666666662</v>
      </c>
      <c r="AT576" s="110">
        <v>623165</v>
      </c>
      <c r="AU576" s="110">
        <v>600000</v>
      </c>
      <c r="AV576" s="109">
        <v>1.0386083333333334</v>
      </c>
      <c r="AW576" s="111">
        <v>738670</v>
      </c>
      <c r="AX576" s="111">
        <v>700000</v>
      </c>
      <c r="AY576" s="112">
        <v>1.0552428571428571</v>
      </c>
      <c r="AZ576" s="111">
        <v>852630</v>
      </c>
      <c r="BA576" s="111">
        <v>700000</v>
      </c>
      <c r="BB576" s="112">
        <f t="shared" si="210"/>
        <v>1.2180428571428572</v>
      </c>
      <c r="BC576" s="92">
        <f>VLOOKUP(C576,'[1]PM SELL-OUT JUNE 202 SUMMARY'!$D$9:$H$519,4,FALSE)</f>
        <v>612590</v>
      </c>
      <c r="BD576" s="92">
        <f>VLOOKUP(C576,'[1]PM SELL-OUT JUNE 202 SUMMARY'!$D$9:$H$519,5,FALSE)</f>
        <v>650000</v>
      </c>
      <c r="BE576" s="93">
        <f t="shared" si="209"/>
        <v>0.94244615384615382</v>
      </c>
      <c r="BF576" s="113">
        <f t="shared" si="201"/>
        <v>2214465</v>
      </c>
      <c r="BG576" s="114">
        <f t="shared" si="202"/>
        <v>738155</v>
      </c>
      <c r="BH576" s="115">
        <f t="shared" si="203"/>
        <v>3680815</v>
      </c>
      <c r="BI576" s="110">
        <f t="shared" si="204"/>
        <v>613469.16666666663</v>
      </c>
      <c r="BJ576" s="115"/>
      <c r="BK576" s="110"/>
      <c r="BL576" s="117">
        <f t="shared" si="205"/>
        <v>594345.89606152882</v>
      </c>
      <c r="BM576" s="118">
        <v>600000</v>
      </c>
      <c r="BN576" s="201"/>
      <c r="BO576" s="127">
        <v>314830</v>
      </c>
      <c r="BP576" s="121">
        <f t="shared" si="208"/>
        <v>1.4625891819131008E-2</v>
      </c>
      <c r="BQ576" s="159"/>
      <c r="BR576" s="123"/>
      <c r="BS576" s="124" t="e">
        <f t="shared" si="206"/>
        <v>#DIV/0!</v>
      </c>
      <c r="BT576" s="165">
        <f t="shared" ref="BT576:BT594" si="211">AVERAGE(BG576,BI576,BL576,BO576)</f>
        <v>565200.01568204886</v>
      </c>
    </row>
    <row r="577" spans="1:72" s="128" customFormat="1">
      <c r="A577" s="126"/>
      <c r="B577" s="126"/>
      <c r="C577" s="106" t="s">
        <v>578</v>
      </c>
      <c r="D577" s="110"/>
      <c r="E577" s="110"/>
      <c r="F577" s="109"/>
      <c r="G577" s="110"/>
      <c r="H577" s="110"/>
      <c r="I577" s="109"/>
      <c r="J577" s="110"/>
      <c r="K577" s="110"/>
      <c r="L577" s="109"/>
      <c r="M577" s="110"/>
      <c r="N577" s="110"/>
      <c r="O577" s="109"/>
      <c r="P577" s="110"/>
      <c r="Q577" s="110"/>
      <c r="R577" s="109"/>
      <c r="S577" s="110"/>
      <c r="T577" s="110"/>
      <c r="U577" s="109"/>
      <c r="V577" s="110"/>
      <c r="W577" s="110"/>
      <c r="X577" s="109"/>
      <c r="Y577" s="110"/>
      <c r="Z577" s="110"/>
      <c r="AA577" s="109"/>
      <c r="AB577" s="110"/>
      <c r="AC577" s="110"/>
      <c r="AD577" s="109"/>
      <c r="AE577" s="110"/>
      <c r="AF577" s="110"/>
      <c r="AG577" s="109"/>
      <c r="AH577" s="110"/>
      <c r="AI577" s="110"/>
      <c r="AJ577" s="109"/>
      <c r="AK577" s="110"/>
      <c r="AL577" s="110"/>
      <c r="AM577" s="109"/>
      <c r="AN577" s="110"/>
      <c r="AO577" s="110"/>
      <c r="AP577" s="109"/>
      <c r="AQ577" s="110"/>
      <c r="AR577" s="110"/>
      <c r="AS577" s="109"/>
      <c r="AT577" s="110"/>
      <c r="AU577" s="110"/>
      <c r="AV577" s="109"/>
      <c r="AW577" s="111">
        <v>270740</v>
      </c>
      <c r="AX577" s="111">
        <v>183333</v>
      </c>
      <c r="AY577" s="112">
        <v>1.4767663213933115</v>
      </c>
      <c r="AZ577" s="111">
        <v>188750</v>
      </c>
      <c r="BA577" s="111">
        <v>550000</v>
      </c>
      <c r="BB577" s="112">
        <f t="shared" si="210"/>
        <v>0.3431818181818182</v>
      </c>
      <c r="BC577" s="92">
        <f>VLOOKUP(C577,'[1]PM SELL-OUT JUNE 202 SUMMARY'!$D$9:$H$519,4,FALSE)</f>
        <v>226355</v>
      </c>
      <c r="BD577" s="92">
        <f>VLOOKUP(C577,'[1]PM SELL-OUT JUNE 202 SUMMARY'!$D$9:$H$519,5,FALSE)</f>
        <v>550000</v>
      </c>
      <c r="BE577" s="93">
        <f t="shared" si="209"/>
        <v>0.41155454545454545</v>
      </c>
      <c r="BF577" s="113">
        <f t="shared" ref="BF577:BF594" si="212">AW577+AT577+AZ577</f>
        <v>459490</v>
      </c>
      <c r="BG577" s="114">
        <f t="shared" ref="BG577:BG594" si="213">BF577/3</f>
        <v>153163.33333333334</v>
      </c>
      <c r="BH577" s="115">
        <f t="shared" ref="BH577:BH594" si="214">SUM(AQ577+AT577+AW577+AZ577+AK577+AN577)</f>
        <v>459490</v>
      </c>
      <c r="BI577" s="110">
        <f t="shared" ref="BI577:BI594" si="215">BH577/6</f>
        <v>76581.666666666672</v>
      </c>
      <c r="BJ577" s="115"/>
      <c r="BK577" s="110"/>
      <c r="BL577" s="117"/>
      <c r="BM577" s="118">
        <v>550000</v>
      </c>
      <c r="BN577" s="201"/>
      <c r="BO577" s="127"/>
      <c r="BP577" s="121"/>
      <c r="BQ577" s="159"/>
      <c r="BR577" s="123"/>
      <c r="BS577" s="124"/>
      <c r="BT577" s="165">
        <f t="shared" si="211"/>
        <v>114872.5</v>
      </c>
    </row>
    <row r="578" spans="1:72" s="128" customFormat="1">
      <c r="A578" s="126" t="s">
        <v>41</v>
      </c>
      <c r="B578" s="105" t="s">
        <v>42</v>
      </c>
      <c r="C578" s="106" t="s">
        <v>579</v>
      </c>
      <c r="D578" s="110">
        <v>46890</v>
      </c>
      <c r="E578" s="110">
        <v>550000</v>
      </c>
      <c r="F578" s="109"/>
      <c r="G578" s="110">
        <v>205275</v>
      </c>
      <c r="H578" s="110">
        <v>550000</v>
      </c>
      <c r="I578" s="109">
        <v>0.37322727272727285</v>
      </c>
      <c r="J578" s="110">
        <v>628590</v>
      </c>
      <c r="K578" s="110">
        <v>600000</v>
      </c>
      <c r="L578" s="109">
        <v>1.04765</v>
      </c>
      <c r="M578" s="110">
        <v>1577320</v>
      </c>
      <c r="N578" s="110">
        <v>1000000</v>
      </c>
      <c r="O578" s="109">
        <v>1.5773200000000001</v>
      </c>
      <c r="P578" s="110">
        <v>1113330</v>
      </c>
      <c r="Q578" s="110">
        <v>484000</v>
      </c>
      <c r="R578" s="109">
        <v>2.3002685950413224</v>
      </c>
      <c r="S578" s="110">
        <v>650490</v>
      </c>
      <c r="T578" s="110">
        <v>700000</v>
      </c>
      <c r="U578" s="109">
        <v>0.92927142857142853</v>
      </c>
      <c r="V578" s="110">
        <v>367240</v>
      </c>
      <c r="W578" s="110">
        <v>573000</v>
      </c>
      <c r="X578" s="109">
        <v>0.6409075043630017</v>
      </c>
      <c r="Y578" s="110">
        <v>452915</v>
      </c>
      <c r="Z578" s="110">
        <v>650000</v>
      </c>
      <c r="AA578" s="109">
        <v>0.69679230769230771</v>
      </c>
      <c r="AB578" s="110">
        <v>342940</v>
      </c>
      <c r="AC578" s="110">
        <v>550000</v>
      </c>
      <c r="AD578" s="109"/>
      <c r="AE578" s="110">
        <v>368730</v>
      </c>
      <c r="AF578" s="110">
        <v>550000</v>
      </c>
      <c r="AG578" s="109">
        <v>0.6704181818181818</v>
      </c>
      <c r="AH578" s="110">
        <v>463435</v>
      </c>
      <c r="AI578" s="110">
        <v>550000</v>
      </c>
      <c r="AJ578" s="109">
        <v>0.84260909090909097</v>
      </c>
      <c r="AK578" s="110">
        <v>642720</v>
      </c>
      <c r="AL578" s="110">
        <v>550000</v>
      </c>
      <c r="AM578" s="109">
        <v>1.1685818181818182</v>
      </c>
      <c r="AN578" s="110">
        <v>309530</v>
      </c>
      <c r="AO578" s="110">
        <v>550000</v>
      </c>
      <c r="AP578" s="109">
        <v>0.56278181818181816</v>
      </c>
      <c r="AQ578" s="110">
        <v>394630</v>
      </c>
      <c r="AR578" s="110">
        <v>550000</v>
      </c>
      <c r="AS578" s="109">
        <v>0.71750909090909087</v>
      </c>
      <c r="AT578" s="110">
        <v>1051700</v>
      </c>
      <c r="AU578" s="110">
        <v>620968</v>
      </c>
      <c r="AV578" s="109">
        <v>1.6936460493938497</v>
      </c>
      <c r="AW578" s="111">
        <v>1573540</v>
      </c>
      <c r="AX578" s="111">
        <v>650000</v>
      </c>
      <c r="AY578" s="112">
        <v>2.4208307692307693</v>
      </c>
      <c r="AZ578" s="111">
        <v>837965</v>
      </c>
      <c r="BA578" s="111">
        <v>750000</v>
      </c>
      <c r="BB578" s="112">
        <f t="shared" si="210"/>
        <v>1.1172866666666668</v>
      </c>
      <c r="BC578" s="92">
        <f>VLOOKUP(C578,'[1]PM SELL-OUT JUNE 202 SUMMARY'!$D$9:$H$519,4,FALSE)</f>
        <v>348640</v>
      </c>
      <c r="BD578" s="92">
        <f>VLOOKUP(C578,'[1]PM SELL-OUT JUNE 202 SUMMARY'!$D$9:$H$519,5,FALSE)</f>
        <v>750000</v>
      </c>
      <c r="BE578" s="93">
        <f t="shared" si="209"/>
        <v>0.46485333333333334</v>
      </c>
      <c r="BF578" s="113">
        <f t="shared" si="212"/>
        <v>3463205</v>
      </c>
      <c r="BG578" s="114">
        <f t="shared" si="213"/>
        <v>1154401.6666666667</v>
      </c>
      <c r="BH578" s="115">
        <f t="shared" si="214"/>
        <v>4810085</v>
      </c>
      <c r="BI578" s="110">
        <f t="shared" si="215"/>
        <v>801680.83333333337</v>
      </c>
      <c r="BJ578" s="115"/>
      <c r="BK578" s="110"/>
      <c r="BL578" s="117">
        <f t="shared" si="205"/>
        <v>693287.12914790784</v>
      </c>
      <c r="BM578" s="118">
        <v>650000</v>
      </c>
      <c r="BN578" s="119"/>
      <c r="BO578" s="127">
        <v>367240</v>
      </c>
      <c r="BP578" s="121">
        <f t="shared" si="208"/>
        <v>1.7060675639734686E-2</v>
      </c>
      <c r="BQ578" s="159"/>
      <c r="BR578" s="123"/>
      <c r="BS578" s="124" t="e">
        <f t="shared" si="206"/>
        <v>#DIV/0!</v>
      </c>
      <c r="BT578" s="165">
        <f t="shared" si="211"/>
        <v>754152.40728697693</v>
      </c>
    </row>
    <row r="579" spans="1:72" s="128" customFormat="1">
      <c r="A579" s="126" t="s">
        <v>200</v>
      </c>
      <c r="B579" s="105" t="s">
        <v>334</v>
      </c>
      <c r="C579" s="106" t="s">
        <v>580</v>
      </c>
      <c r="D579" s="110">
        <v>152675</v>
      </c>
      <c r="E579" s="110">
        <v>500000</v>
      </c>
      <c r="F579" s="109"/>
      <c r="G579" s="110">
        <v>192960</v>
      </c>
      <c r="H579" s="110">
        <v>500000</v>
      </c>
      <c r="I579" s="109">
        <v>0.38592000000000004</v>
      </c>
      <c r="J579" s="110">
        <v>706300</v>
      </c>
      <c r="K579" s="110">
        <v>500000</v>
      </c>
      <c r="L579" s="109">
        <v>1.4126000000000001</v>
      </c>
      <c r="M579" s="110">
        <v>586595</v>
      </c>
      <c r="N579" s="110">
        <v>600000</v>
      </c>
      <c r="O579" s="109">
        <v>0.97765833333333318</v>
      </c>
      <c r="P579" s="110">
        <v>1444575</v>
      </c>
      <c r="Q579" s="110">
        <v>600000</v>
      </c>
      <c r="R579" s="109">
        <v>2.4076249999999999</v>
      </c>
      <c r="S579" s="110">
        <v>1393780</v>
      </c>
      <c r="T579" s="110">
        <v>700000</v>
      </c>
      <c r="U579" s="109">
        <v>1.9911142857142856</v>
      </c>
      <c r="V579" s="110">
        <v>568220</v>
      </c>
      <c r="W579" s="110">
        <v>700000</v>
      </c>
      <c r="X579" s="109">
        <v>0.8117428571428571</v>
      </c>
      <c r="Y579" s="110">
        <v>535320</v>
      </c>
      <c r="Z579" s="110">
        <v>600000</v>
      </c>
      <c r="AA579" s="109">
        <v>0.8922000000000001</v>
      </c>
      <c r="AB579" s="110">
        <v>819070</v>
      </c>
      <c r="AC579" s="110">
        <v>600000</v>
      </c>
      <c r="AD579" s="109"/>
      <c r="AE579" s="110">
        <v>786900</v>
      </c>
      <c r="AF579" s="110">
        <v>650000</v>
      </c>
      <c r="AG579" s="109">
        <v>1.2106153846153846</v>
      </c>
      <c r="AH579" s="110">
        <v>462620</v>
      </c>
      <c r="AI579" s="110">
        <v>750000</v>
      </c>
      <c r="AJ579" s="109">
        <v>0.61682666666666663</v>
      </c>
      <c r="AK579" s="110">
        <v>669895</v>
      </c>
      <c r="AL579" s="110">
        <v>750000</v>
      </c>
      <c r="AM579" s="109">
        <v>0.89319333333333317</v>
      </c>
      <c r="AN579" s="110">
        <v>502115</v>
      </c>
      <c r="AO579" s="110">
        <v>750000</v>
      </c>
      <c r="AP579" s="109">
        <v>0.66948666666666667</v>
      </c>
      <c r="AQ579" s="110">
        <v>347440</v>
      </c>
      <c r="AR579" s="110">
        <v>700000</v>
      </c>
      <c r="AS579" s="109">
        <v>0.49634285714285714</v>
      </c>
      <c r="AT579" s="110">
        <v>465715</v>
      </c>
      <c r="AU579" s="110">
        <v>700000</v>
      </c>
      <c r="AV579" s="109">
        <v>0.66530714285714287</v>
      </c>
      <c r="AW579" s="111">
        <v>1069635</v>
      </c>
      <c r="AX579" s="111">
        <v>700000</v>
      </c>
      <c r="AY579" s="112">
        <v>1.5280499999999999</v>
      </c>
      <c r="AZ579" s="111">
        <v>504395</v>
      </c>
      <c r="BA579" s="111">
        <v>700000</v>
      </c>
      <c r="BB579" s="112">
        <f t="shared" si="210"/>
        <v>0.72056428571428577</v>
      </c>
      <c r="BC579" s="92">
        <f>VLOOKUP(C579,'[1]PM SELL-OUT JUNE 202 SUMMARY'!$D$9:$H$519,4,FALSE)</f>
        <v>592075</v>
      </c>
      <c r="BD579" s="92">
        <f>VLOOKUP(C579,'[1]PM SELL-OUT JUNE 202 SUMMARY'!$D$9:$H$519,5,FALSE)</f>
        <v>600000</v>
      </c>
      <c r="BE579" s="93">
        <f t="shared" si="209"/>
        <v>0.98679166666666662</v>
      </c>
      <c r="BF579" s="113">
        <f t="shared" si="212"/>
        <v>2039745</v>
      </c>
      <c r="BG579" s="114">
        <f t="shared" si="213"/>
        <v>679915</v>
      </c>
      <c r="BH579" s="115">
        <f t="shared" si="214"/>
        <v>3559195</v>
      </c>
      <c r="BI579" s="110">
        <f t="shared" si="215"/>
        <v>593199.16666666663</v>
      </c>
      <c r="BJ579" s="115"/>
      <c r="BK579" s="110"/>
      <c r="BL579" s="117">
        <f t="shared" si="205"/>
        <v>1072703.4433188767</v>
      </c>
      <c r="BM579" s="118">
        <v>600000</v>
      </c>
      <c r="BN579" s="119"/>
      <c r="BO579" s="127">
        <v>568220</v>
      </c>
      <c r="BP579" s="121">
        <f t="shared" si="208"/>
        <v>2.6397497854291591E-2</v>
      </c>
      <c r="BQ579" s="159"/>
      <c r="BR579" s="123"/>
      <c r="BS579" s="124" t="e">
        <f t="shared" si="206"/>
        <v>#DIV/0!</v>
      </c>
      <c r="BT579" s="165">
        <f t="shared" si="211"/>
        <v>728509.40249638585</v>
      </c>
    </row>
    <row r="580" spans="1:72" s="128" customFormat="1">
      <c r="A580" s="126" t="s">
        <v>66</v>
      </c>
      <c r="B580" s="105"/>
      <c r="C580" s="106" t="s">
        <v>581</v>
      </c>
      <c r="D580" s="110"/>
      <c r="E580" s="110"/>
      <c r="F580" s="109"/>
      <c r="G580" s="110"/>
      <c r="H580" s="110"/>
      <c r="I580" s="109"/>
      <c r="J580" s="110"/>
      <c r="K580" s="110"/>
      <c r="L580" s="109"/>
      <c r="M580" s="110"/>
      <c r="N580" s="110"/>
      <c r="O580" s="109" t="e">
        <v>#DIV/0!</v>
      </c>
      <c r="P580" s="110">
        <v>57085</v>
      </c>
      <c r="Q580" s="110">
        <v>408000</v>
      </c>
      <c r="R580" s="109">
        <v>0.13991421568627452</v>
      </c>
      <c r="S580" s="110">
        <v>0</v>
      </c>
      <c r="T580" s="110">
        <v>550000</v>
      </c>
      <c r="U580" s="109">
        <v>0</v>
      </c>
      <c r="V580" s="110">
        <v>0</v>
      </c>
      <c r="W580" s="110">
        <v>550000</v>
      </c>
      <c r="X580" s="109">
        <v>0</v>
      </c>
      <c r="Y580" s="110">
        <v>0</v>
      </c>
      <c r="Z580" s="110">
        <v>550000</v>
      </c>
      <c r="AA580" s="109">
        <v>0</v>
      </c>
      <c r="AB580" s="110">
        <v>0</v>
      </c>
      <c r="AC580" s="110">
        <v>275000</v>
      </c>
      <c r="AD580" s="109"/>
      <c r="AE580" s="110"/>
      <c r="AF580" s="110"/>
      <c r="AG580" s="109" t="e">
        <v>#DIV/0!</v>
      </c>
      <c r="AH580" s="110"/>
      <c r="AI580" s="110"/>
      <c r="AJ580" s="109" t="e">
        <v>#DIV/0!</v>
      </c>
      <c r="AK580" s="110"/>
      <c r="AL580" s="110"/>
      <c r="AM580" s="109" t="e">
        <v>#DIV/0!</v>
      </c>
      <c r="AN580" s="110"/>
      <c r="AO580" s="110"/>
      <c r="AP580" s="109"/>
      <c r="AQ580" s="110">
        <v>10695</v>
      </c>
      <c r="AR580" s="110">
        <v>278500</v>
      </c>
      <c r="AS580" s="109">
        <v>3.8402154398563731E-2</v>
      </c>
      <c r="AT580" s="110">
        <v>178665</v>
      </c>
      <c r="AU580" s="110">
        <v>550000</v>
      </c>
      <c r="AV580" s="109">
        <v>0.32484545454545455</v>
      </c>
      <c r="AW580" s="111">
        <v>481125</v>
      </c>
      <c r="AX580" s="111">
        <v>700000</v>
      </c>
      <c r="AY580" s="112">
        <v>0.68732142857142853</v>
      </c>
      <c r="AZ580" s="111">
        <v>46190</v>
      </c>
      <c r="BA580" s="111">
        <v>700000</v>
      </c>
      <c r="BB580" s="112">
        <f t="shared" si="210"/>
        <v>6.5985714285714286E-2</v>
      </c>
      <c r="BC580" s="92">
        <f>VLOOKUP(C580,'[1]PM SELL-OUT JUNE 202 SUMMARY'!$D$9:$H$519,4,FALSE)</f>
        <v>40690</v>
      </c>
      <c r="BD580" s="92">
        <f>VLOOKUP(C580,'[1]PM SELL-OUT JUNE 202 SUMMARY'!$D$9:$H$519,5,FALSE)</f>
        <v>600000</v>
      </c>
      <c r="BE580" s="93">
        <f t="shared" si="209"/>
        <v>6.7816666666666664E-2</v>
      </c>
      <c r="BF580" s="113">
        <f t="shared" si="212"/>
        <v>705980</v>
      </c>
      <c r="BG580" s="114">
        <f t="shared" si="213"/>
        <v>235326.66666666666</v>
      </c>
      <c r="BH580" s="115">
        <f t="shared" si="214"/>
        <v>716675</v>
      </c>
      <c r="BI580" s="110">
        <f t="shared" si="215"/>
        <v>119445.83333333333</v>
      </c>
      <c r="BJ580" s="115"/>
      <c r="BK580" s="110"/>
      <c r="BL580" s="117">
        <f t="shared" ref="BL580:BL594" si="216">BK$595*BP580</f>
        <v>0</v>
      </c>
      <c r="BM580" s="118">
        <v>600000</v>
      </c>
      <c r="BN580" s="119"/>
      <c r="BO580" s="127">
        <v>0</v>
      </c>
      <c r="BP580" s="121">
        <f t="shared" si="208"/>
        <v>0</v>
      </c>
      <c r="BQ580" s="159"/>
      <c r="BR580" s="123"/>
      <c r="BS580" s="124" t="e">
        <f t="shared" ref="BS580:BS595" si="217">BQ580/BR580</f>
        <v>#DIV/0!</v>
      </c>
      <c r="BT580" s="165">
        <f t="shared" si="211"/>
        <v>88693.125</v>
      </c>
    </row>
    <row r="581" spans="1:72" s="128" customFormat="1">
      <c r="A581" s="126" t="s">
        <v>66</v>
      </c>
      <c r="B581" s="105" t="s">
        <v>511</v>
      </c>
      <c r="C581" s="106" t="s">
        <v>582</v>
      </c>
      <c r="D581" s="110"/>
      <c r="E581" s="110"/>
      <c r="F581" s="109"/>
      <c r="G581" s="110"/>
      <c r="H581" s="110"/>
      <c r="I581" s="109"/>
      <c r="J581" s="110"/>
      <c r="K581" s="110"/>
      <c r="L581" s="109"/>
      <c r="M581" s="110"/>
      <c r="N581" s="110"/>
      <c r="O581" s="109" t="e">
        <v>#DIV/0!</v>
      </c>
      <c r="P581" s="110"/>
      <c r="Q581" s="110"/>
      <c r="R581" s="109" t="e">
        <v>#DIV/0!</v>
      </c>
      <c r="S581" s="110"/>
      <c r="T581" s="110"/>
      <c r="U581" s="109" t="e">
        <v>#DIV/0!</v>
      </c>
      <c r="V581" s="110"/>
      <c r="W581" s="110"/>
      <c r="X581" s="109" t="e">
        <v>#DIV/0!</v>
      </c>
      <c r="Y581" s="110"/>
      <c r="Z581" s="110"/>
      <c r="AA581" s="109" t="e">
        <v>#DIV/0!</v>
      </c>
      <c r="AB581" s="110"/>
      <c r="AC581" s="110"/>
      <c r="AD581" s="109"/>
      <c r="AE581" s="110"/>
      <c r="AF581" s="110"/>
      <c r="AG581" s="109" t="e">
        <v>#DIV/0!</v>
      </c>
      <c r="AH581" s="110"/>
      <c r="AI581" s="110"/>
      <c r="AJ581" s="109" t="e">
        <v>#DIV/0!</v>
      </c>
      <c r="AK581" s="110"/>
      <c r="AL581" s="110"/>
      <c r="AM581" s="109" t="e">
        <v>#DIV/0!</v>
      </c>
      <c r="AN581" s="110"/>
      <c r="AO581" s="110"/>
      <c r="AP581" s="109"/>
      <c r="AQ581" s="110"/>
      <c r="AR581" s="110"/>
      <c r="AS581" s="109" t="e">
        <v>#DIV/0!</v>
      </c>
      <c r="AT581" s="110"/>
      <c r="AU581" s="110"/>
      <c r="AV581" s="109" t="e">
        <v>#DIV/0!</v>
      </c>
      <c r="AW581" s="111"/>
      <c r="AX581" s="111"/>
      <c r="AY581" s="112" t="e">
        <v>#DIV/0!</v>
      </c>
      <c r="AZ581" s="111"/>
      <c r="BA581" s="111"/>
      <c r="BB581" s="112" t="e">
        <f t="shared" si="210"/>
        <v>#DIV/0!</v>
      </c>
      <c r="BC581" s="92" t="e">
        <f>VLOOKUP(C581,'[1]PM SELL-OUT JUNE 202 SUMMARY'!$D$9:$H$519,4,FALSE)</f>
        <v>#N/A</v>
      </c>
      <c r="BD581" s="92" t="e">
        <f>VLOOKUP(C581,'[1]PM SELL-OUT JUNE 202 SUMMARY'!$D$9:$H$519,5,FALSE)</f>
        <v>#N/A</v>
      </c>
      <c r="BE581" s="93" t="e">
        <f t="shared" ref="BE581:BE644" si="218">BC581/BD581</f>
        <v>#N/A</v>
      </c>
      <c r="BF581" s="113">
        <f t="shared" si="212"/>
        <v>0</v>
      </c>
      <c r="BG581" s="114">
        <f t="shared" si="213"/>
        <v>0</v>
      </c>
      <c r="BH581" s="115">
        <f t="shared" si="214"/>
        <v>0</v>
      </c>
      <c r="BI581" s="110">
        <f t="shared" si="215"/>
        <v>0</v>
      </c>
      <c r="BJ581" s="115"/>
      <c r="BK581" s="110"/>
      <c r="BL581" s="117">
        <f t="shared" si="216"/>
        <v>0</v>
      </c>
      <c r="BM581" s="118"/>
      <c r="BN581" s="119"/>
      <c r="BO581" s="127"/>
      <c r="BP581" s="121">
        <f t="shared" ref="BP581:BP594" si="219">BO581/BO$595</f>
        <v>0</v>
      </c>
      <c r="BQ581" s="159"/>
      <c r="BR581" s="123"/>
      <c r="BS581" s="124" t="e">
        <f t="shared" si="217"/>
        <v>#DIV/0!</v>
      </c>
      <c r="BT581" s="165">
        <f t="shared" si="211"/>
        <v>0</v>
      </c>
    </row>
    <row r="582" spans="1:72" s="128" customFormat="1">
      <c r="A582" s="126" t="s">
        <v>66</v>
      </c>
      <c r="B582" s="105" t="s">
        <v>511</v>
      </c>
      <c r="C582" s="106" t="s">
        <v>583</v>
      </c>
      <c r="D582" s="110"/>
      <c r="E582" s="110"/>
      <c r="F582" s="109"/>
      <c r="G582" s="110"/>
      <c r="H582" s="110"/>
      <c r="I582" s="109"/>
      <c r="J582" s="110"/>
      <c r="K582" s="110"/>
      <c r="L582" s="109"/>
      <c r="M582" s="110"/>
      <c r="N582" s="110"/>
      <c r="O582" s="109" t="e">
        <v>#DIV/0!</v>
      </c>
      <c r="P582" s="110"/>
      <c r="Q582" s="110"/>
      <c r="R582" s="109" t="e">
        <v>#DIV/0!</v>
      </c>
      <c r="S582" s="110"/>
      <c r="T582" s="110"/>
      <c r="U582" s="109" t="e">
        <v>#DIV/0!</v>
      </c>
      <c r="V582" s="110"/>
      <c r="W582" s="110"/>
      <c r="X582" s="109" t="e">
        <v>#DIV/0!</v>
      </c>
      <c r="Y582" s="110"/>
      <c r="Z582" s="110"/>
      <c r="AA582" s="109" t="e">
        <v>#DIV/0!</v>
      </c>
      <c r="AB582" s="110"/>
      <c r="AC582" s="110"/>
      <c r="AD582" s="109"/>
      <c r="AE582" s="110"/>
      <c r="AF582" s="110"/>
      <c r="AG582" s="109" t="e">
        <v>#DIV/0!</v>
      </c>
      <c r="AH582" s="110"/>
      <c r="AI582" s="110"/>
      <c r="AJ582" s="109" t="e">
        <v>#DIV/0!</v>
      </c>
      <c r="AK582" s="110"/>
      <c r="AL582" s="110"/>
      <c r="AM582" s="109" t="e">
        <v>#DIV/0!</v>
      </c>
      <c r="AN582" s="110"/>
      <c r="AO582" s="110"/>
      <c r="AP582" s="109"/>
      <c r="AQ582" s="110"/>
      <c r="AR582" s="110"/>
      <c r="AS582" s="109" t="e">
        <v>#DIV/0!</v>
      </c>
      <c r="AT582" s="110"/>
      <c r="AU582" s="110"/>
      <c r="AV582" s="109" t="e">
        <v>#DIV/0!</v>
      </c>
      <c r="AW582" s="111"/>
      <c r="AX582" s="111"/>
      <c r="AY582" s="112" t="e">
        <v>#DIV/0!</v>
      </c>
      <c r="AZ582" s="111"/>
      <c r="BA582" s="111"/>
      <c r="BB582" s="112" t="e">
        <f t="shared" si="210"/>
        <v>#DIV/0!</v>
      </c>
      <c r="BC582" s="92" t="e">
        <f>VLOOKUP(C582,'[1]PM SELL-OUT JUNE 202 SUMMARY'!$D$9:$H$519,4,FALSE)</f>
        <v>#N/A</v>
      </c>
      <c r="BD582" s="92" t="e">
        <f>VLOOKUP(C582,'[1]PM SELL-OUT JUNE 202 SUMMARY'!$D$9:$H$519,5,FALSE)</f>
        <v>#N/A</v>
      </c>
      <c r="BE582" s="93" t="e">
        <f t="shared" si="218"/>
        <v>#N/A</v>
      </c>
      <c r="BF582" s="113">
        <f t="shared" si="212"/>
        <v>0</v>
      </c>
      <c r="BG582" s="114">
        <f t="shared" si="213"/>
        <v>0</v>
      </c>
      <c r="BH582" s="115">
        <f t="shared" si="214"/>
        <v>0</v>
      </c>
      <c r="BI582" s="110">
        <f t="shared" si="215"/>
        <v>0</v>
      </c>
      <c r="BJ582" s="115"/>
      <c r="BK582" s="110"/>
      <c r="BL582" s="117">
        <f t="shared" si="216"/>
        <v>0</v>
      </c>
      <c r="BM582" s="118"/>
      <c r="BN582" s="119"/>
      <c r="BO582" s="127"/>
      <c r="BP582" s="121">
        <f t="shared" si="219"/>
        <v>0</v>
      </c>
      <c r="BQ582" s="159"/>
      <c r="BR582" s="123"/>
      <c r="BS582" s="124" t="e">
        <f t="shared" si="217"/>
        <v>#DIV/0!</v>
      </c>
      <c r="BT582" s="165">
        <f t="shared" si="211"/>
        <v>0</v>
      </c>
    </row>
    <row r="583" spans="1:72" s="128" customFormat="1">
      <c r="A583" s="126" t="s">
        <v>89</v>
      </c>
      <c r="B583" s="126" t="s">
        <v>197</v>
      </c>
      <c r="C583" s="106" t="s">
        <v>584</v>
      </c>
      <c r="D583" s="110"/>
      <c r="E583" s="110"/>
      <c r="F583" s="109"/>
      <c r="G583" s="110">
        <v>929150</v>
      </c>
      <c r="H583" s="110">
        <v>700000</v>
      </c>
      <c r="I583" s="109">
        <v>1.3273571428571429</v>
      </c>
      <c r="J583" s="110">
        <v>923115</v>
      </c>
      <c r="K583" s="110">
        <v>700000</v>
      </c>
      <c r="L583" s="109">
        <v>1.3187357142857143</v>
      </c>
      <c r="M583" s="110">
        <v>1713645</v>
      </c>
      <c r="N583" s="110">
        <v>800000</v>
      </c>
      <c r="O583" s="109">
        <v>2.14205625</v>
      </c>
      <c r="P583" s="110">
        <v>2685515</v>
      </c>
      <c r="Q583" s="110">
        <v>1000000</v>
      </c>
      <c r="R583" s="109">
        <v>2.6855150000000001</v>
      </c>
      <c r="S583" s="110">
        <v>1326745</v>
      </c>
      <c r="T583" s="110">
        <v>550000</v>
      </c>
      <c r="U583" s="109">
        <v>2.4122636363636363</v>
      </c>
      <c r="V583" s="110"/>
      <c r="W583" s="110"/>
      <c r="X583" s="109" t="e">
        <v>#DIV/0!</v>
      </c>
      <c r="Y583" s="110">
        <v>824050</v>
      </c>
      <c r="Z583" s="110">
        <v>355000</v>
      </c>
      <c r="AA583" s="109">
        <v>2.3212676056338029</v>
      </c>
      <c r="AB583" s="110">
        <v>1144540</v>
      </c>
      <c r="AC583" s="110">
        <v>600000</v>
      </c>
      <c r="AD583" s="109"/>
      <c r="AE583" s="110">
        <v>1047370</v>
      </c>
      <c r="AF583" s="110">
        <v>650000</v>
      </c>
      <c r="AG583" s="109">
        <v>1.6113384615384616</v>
      </c>
      <c r="AH583" s="110">
        <v>964730</v>
      </c>
      <c r="AI583" s="110">
        <v>700000</v>
      </c>
      <c r="AJ583" s="109">
        <v>1.3781857142857143</v>
      </c>
      <c r="AK583" s="110">
        <v>916050</v>
      </c>
      <c r="AL583" s="110">
        <v>850000</v>
      </c>
      <c r="AM583" s="109">
        <v>1.0777058823529411</v>
      </c>
      <c r="AN583" s="110">
        <v>416505</v>
      </c>
      <c r="AO583" s="110">
        <v>850000</v>
      </c>
      <c r="AP583" s="109">
        <v>0.49000588235294118</v>
      </c>
      <c r="AQ583" s="110">
        <v>887775</v>
      </c>
      <c r="AR583" s="110">
        <v>850000</v>
      </c>
      <c r="AS583" s="109">
        <v>1.0444411764705883</v>
      </c>
      <c r="AT583" s="110">
        <v>461125</v>
      </c>
      <c r="AU583" s="110">
        <v>950000</v>
      </c>
      <c r="AV583" s="109">
        <v>0.48539473684210527</v>
      </c>
      <c r="AW583" s="111">
        <v>789745</v>
      </c>
      <c r="AX583" s="111">
        <v>950000</v>
      </c>
      <c r="AY583" s="112">
        <v>0.8313105263157895</v>
      </c>
      <c r="AZ583" s="111">
        <v>1362890</v>
      </c>
      <c r="BA583" s="111">
        <v>950000</v>
      </c>
      <c r="BB583" s="112">
        <f t="shared" si="210"/>
        <v>1.434621052631579</v>
      </c>
      <c r="BC583" s="92">
        <f>VLOOKUP(C583,'[1]PM SELL-OUT JUNE 202 SUMMARY'!$D$9:$H$519,4,FALSE)</f>
        <v>657735</v>
      </c>
      <c r="BD583" s="92">
        <f>VLOOKUP(C583,'[1]PM SELL-OUT JUNE 202 SUMMARY'!$D$9:$H$519,5,FALSE)</f>
        <v>1000000</v>
      </c>
      <c r="BE583" s="93">
        <f t="shared" si="218"/>
        <v>0.65773499999999996</v>
      </c>
      <c r="BF583" s="113">
        <f t="shared" si="212"/>
        <v>2613760</v>
      </c>
      <c r="BG583" s="114">
        <f t="shared" si="213"/>
        <v>871253.33333333337</v>
      </c>
      <c r="BH583" s="115">
        <f t="shared" si="214"/>
        <v>4834090</v>
      </c>
      <c r="BI583" s="110">
        <f t="shared" si="215"/>
        <v>805681.66666666663</v>
      </c>
      <c r="BJ583" s="115"/>
      <c r="BK583" s="110"/>
      <c r="BL583" s="117">
        <f t="shared" si="216"/>
        <v>0</v>
      </c>
      <c r="BM583" s="118">
        <v>900000</v>
      </c>
      <c r="BN583" s="110"/>
      <c r="BO583" s="160"/>
      <c r="BP583" s="121">
        <f t="shared" si="219"/>
        <v>0</v>
      </c>
      <c r="BQ583" s="159"/>
      <c r="BR583" s="123"/>
      <c r="BS583" s="124" t="e">
        <f t="shared" si="217"/>
        <v>#DIV/0!</v>
      </c>
      <c r="BT583" s="165">
        <f t="shared" si="211"/>
        <v>558978.33333333337</v>
      </c>
    </row>
    <row r="584" spans="1:72" s="128" customFormat="1">
      <c r="A584" s="126" t="s">
        <v>200</v>
      </c>
      <c r="B584" s="126"/>
      <c r="C584" s="106" t="s">
        <v>585</v>
      </c>
      <c r="D584" s="110"/>
      <c r="E584" s="110"/>
      <c r="F584" s="109"/>
      <c r="G584" s="110"/>
      <c r="H584" s="110"/>
      <c r="I584" s="109"/>
      <c r="J584" s="110"/>
      <c r="K584" s="110"/>
      <c r="L584" s="109"/>
      <c r="M584" s="110"/>
      <c r="N584" s="110"/>
      <c r="O584" s="109"/>
      <c r="P584" s="110"/>
      <c r="Q584" s="110"/>
      <c r="R584" s="109"/>
      <c r="S584" s="110"/>
      <c r="T584" s="110"/>
      <c r="U584" s="109"/>
      <c r="V584" s="110"/>
      <c r="W584" s="110"/>
      <c r="X584" s="109"/>
      <c r="Y584" s="110"/>
      <c r="Z584" s="110"/>
      <c r="AA584" s="109"/>
      <c r="AB584" s="110">
        <v>0</v>
      </c>
      <c r="AC584" s="110">
        <v>550000</v>
      </c>
      <c r="AD584" s="109"/>
      <c r="AE584" s="110">
        <v>0</v>
      </c>
      <c r="AF584" s="110">
        <v>500000</v>
      </c>
      <c r="AG584" s="109">
        <v>0</v>
      </c>
      <c r="AH584" s="110">
        <v>0</v>
      </c>
      <c r="AI584" s="110">
        <v>500000</v>
      </c>
      <c r="AJ584" s="109">
        <v>0</v>
      </c>
      <c r="AK584" s="110">
        <v>0</v>
      </c>
      <c r="AL584" s="110">
        <v>113000</v>
      </c>
      <c r="AM584" s="109">
        <v>0</v>
      </c>
      <c r="AN584" s="110">
        <v>200760</v>
      </c>
      <c r="AO584" s="110">
        <v>248400</v>
      </c>
      <c r="AP584" s="109">
        <v>0.80821256038647338</v>
      </c>
      <c r="AQ584" s="110">
        <v>234765</v>
      </c>
      <c r="AR584" s="110">
        <v>550000</v>
      </c>
      <c r="AS584" s="109">
        <v>0.42684545454545453</v>
      </c>
      <c r="AT584" s="110">
        <v>88975</v>
      </c>
      <c r="AU584" s="110">
        <v>550000</v>
      </c>
      <c r="AV584" s="109">
        <v>0.16177272727272726</v>
      </c>
      <c r="AW584" s="111">
        <v>436635</v>
      </c>
      <c r="AX584" s="111">
        <v>600000</v>
      </c>
      <c r="AY584" s="112">
        <v>0.72772499999999996</v>
      </c>
      <c r="AZ584" s="111">
        <v>503505</v>
      </c>
      <c r="BA584" s="111">
        <v>600000</v>
      </c>
      <c r="BB584" s="112">
        <f t="shared" si="210"/>
        <v>0.839175</v>
      </c>
      <c r="BC584" s="92">
        <f>VLOOKUP(C584,'[1]PM SELL-OUT JUNE 202 SUMMARY'!$D$9:$H$519,4,FALSE)</f>
        <v>183465</v>
      </c>
      <c r="BD584" s="92">
        <f>VLOOKUP(C584,'[1]PM SELL-OUT JUNE 202 SUMMARY'!$D$9:$H$519,5,FALSE)</f>
        <v>550000</v>
      </c>
      <c r="BE584" s="93">
        <f t="shared" si="218"/>
        <v>0.3335727272727273</v>
      </c>
      <c r="BF584" s="113">
        <f t="shared" si="212"/>
        <v>1029115</v>
      </c>
      <c r="BG584" s="114">
        <f t="shared" si="213"/>
        <v>343038.33333333331</v>
      </c>
      <c r="BH584" s="115">
        <f t="shared" si="214"/>
        <v>1464640</v>
      </c>
      <c r="BI584" s="110">
        <f t="shared" si="215"/>
        <v>244106.66666666666</v>
      </c>
      <c r="BJ584" s="115"/>
      <c r="BK584" s="110"/>
      <c r="BL584" s="117">
        <f t="shared" si="216"/>
        <v>0</v>
      </c>
      <c r="BM584" s="118">
        <v>550000</v>
      </c>
      <c r="BN584" s="110"/>
      <c r="BO584" s="160"/>
      <c r="BP584" s="121">
        <f t="shared" si="219"/>
        <v>0</v>
      </c>
      <c r="BQ584" s="159"/>
      <c r="BR584" s="123"/>
      <c r="BS584" s="124" t="e">
        <f t="shared" si="217"/>
        <v>#DIV/0!</v>
      </c>
      <c r="BT584" s="165">
        <f t="shared" si="211"/>
        <v>195715</v>
      </c>
    </row>
    <row r="585" spans="1:72" s="128" customFormat="1">
      <c r="A585" s="126" t="s">
        <v>66</v>
      </c>
      <c r="B585" s="105" t="s">
        <v>511</v>
      </c>
      <c r="C585" s="106" t="s">
        <v>586</v>
      </c>
      <c r="D585" s="110">
        <v>732285</v>
      </c>
      <c r="E585" s="110">
        <v>700000</v>
      </c>
      <c r="F585" s="109"/>
      <c r="G585" s="110">
        <v>544210</v>
      </c>
      <c r="H585" s="110">
        <v>700000</v>
      </c>
      <c r="I585" s="109">
        <v>0.7774428571428571</v>
      </c>
      <c r="J585" s="110">
        <v>625945</v>
      </c>
      <c r="K585" s="110">
        <v>700000</v>
      </c>
      <c r="L585" s="109">
        <v>0.89420714285714276</v>
      </c>
      <c r="M585" s="110">
        <v>1600920</v>
      </c>
      <c r="N585" s="110">
        <v>900000</v>
      </c>
      <c r="O585" s="109">
        <v>1.7787999999999999</v>
      </c>
      <c r="P585" s="110">
        <v>1053235</v>
      </c>
      <c r="Q585" s="110">
        <v>1000000</v>
      </c>
      <c r="R585" s="109">
        <v>1.0532349999999999</v>
      </c>
      <c r="S585" s="110">
        <v>304730</v>
      </c>
      <c r="T585" s="110">
        <v>422000</v>
      </c>
      <c r="U585" s="109">
        <v>0.72210900473933637</v>
      </c>
      <c r="V585" s="110">
        <v>590110</v>
      </c>
      <c r="W585" s="110">
        <v>550000</v>
      </c>
      <c r="X585" s="109">
        <v>1.0729272727272727</v>
      </c>
      <c r="Y585" s="110">
        <v>417635</v>
      </c>
      <c r="Z585" s="110">
        <v>550000</v>
      </c>
      <c r="AA585" s="109">
        <v>0.7593363636363637</v>
      </c>
      <c r="AB585" s="110">
        <v>0</v>
      </c>
      <c r="AC585" s="110">
        <v>550000</v>
      </c>
      <c r="AD585" s="109"/>
      <c r="AE585" s="110"/>
      <c r="AF585" s="110"/>
      <c r="AG585" s="109" t="e">
        <v>#DIV/0!</v>
      </c>
      <c r="AH585" s="110"/>
      <c r="AI585" s="110"/>
      <c r="AJ585" s="109" t="e">
        <v>#DIV/0!</v>
      </c>
      <c r="AK585" s="110">
        <v>0</v>
      </c>
      <c r="AL585" s="110">
        <v>71000</v>
      </c>
      <c r="AM585" s="109">
        <v>0</v>
      </c>
      <c r="AN585" s="110">
        <v>353930</v>
      </c>
      <c r="AO585" s="110">
        <v>550000</v>
      </c>
      <c r="AP585" s="109">
        <v>0.64350909090909092</v>
      </c>
      <c r="AQ585" s="110">
        <v>259045</v>
      </c>
      <c r="AR585" s="110">
        <v>600000</v>
      </c>
      <c r="AS585" s="109">
        <v>0.43174166666666669</v>
      </c>
      <c r="AT585" s="110">
        <v>604185</v>
      </c>
      <c r="AU585" s="110">
        <v>600000</v>
      </c>
      <c r="AV585" s="109">
        <v>1.006975</v>
      </c>
      <c r="AW585" s="111">
        <v>1001385</v>
      </c>
      <c r="AX585" s="111">
        <v>600000</v>
      </c>
      <c r="AY585" s="112">
        <v>1.6689750000000001</v>
      </c>
      <c r="AZ585" s="111">
        <v>421320</v>
      </c>
      <c r="BA585" s="111">
        <v>600000</v>
      </c>
      <c r="BB585" s="112">
        <f t="shared" si="210"/>
        <v>0.70220000000000005</v>
      </c>
      <c r="BC585" s="92">
        <f>VLOOKUP(C585,'[1]PM SELL-OUT JUNE 202 SUMMARY'!$D$9:$H$519,4,FALSE)</f>
        <v>414320</v>
      </c>
      <c r="BD585" s="92">
        <f>VLOOKUP(C585,'[1]PM SELL-OUT JUNE 202 SUMMARY'!$D$9:$H$519,5,FALSE)</f>
        <v>600000</v>
      </c>
      <c r="BE585" s="93">
        <f t="shared" si="218"/>
        <v>0.69053333333333333</v>
      </c>
      <c r="BF585" s="113">
        <f t="shared" si="212"/>
        <v>2026890</v>
      </c>
      <c r="BG585" s="114">
        <f t="shared" si="213"/>
        <v>675630</v>
      </c>
      <c r="BH585" s="115">
        <f t="shared" si="214"/>
        <v>2639865</v>
      </c>
      <c r="BI585" s="110">
        <f t="shared" si="215"/>
        <v>439977.5</v>
      </c>
      <c r="BJ585" s="115"/>
      <c r="BK585" s="110"/>
      <c r="BL585" s="117">
        <f t="shared" si="216"/>
        <v>1114028.068242762</v>
      </c>
      <c r="BM585" s="118">
        <v>600000</v>
      </c>
      <c r="BN585" s="119"/>
      <c r="BO585" s="127">
        <v>590110</v>
      </c>
      <c r="BP585" s="121">
        <f t="shared" si="219"/>
        <v>2.7414430077779751E-2</v>
      </c>
      <c r="BQ585" s="159"/>
      <c r="BR585" s="123"/>
      <c r="BS585" s="124" t="e">
        <f t="shared" si="217"/>
        <v>#DIV/0!</v>
      </c>
      <c r="BT585" s="165">
        <f t="shared" si="211"/>
        <v>704936.39206069056</v>
      </c>
    </row>
    <row r="586" spans="1:72" s="125" customFormat="1">
      <c r="A586" s="105" t="s">
        <v>200</v>
      </c>
      <c r="B586" s="105" t="s">
        <v>201</v>
      </c>
      <c r="C586" s="106" t="s">
        <v>587</v>
      </c>
      <c r="D586" s="107">
        <v>432000</v>
      </c>
      <c r="E586" s="107">
        <v>500000</v>
      </c>
      <c r="F586" s="108"/>
      <c r="G586" s="107">
        <v>502395</v>
      </c>
      <c r="H586" s="107">
        <v>500000</v>
      </c>
      <c r="I586" s="108">
        <v>1.0047900000000001</v>
      </c>
      <c r="J586" s="107">
        <v>724545</v>
      </c>
      <c r="K586" s="107">
        <v>500000</v>
      </c>
      <c r="L586" s="108">
        <v>1.44909</v>
      </c>
      <c r="M586" s="107">
        <v>952110</v>
      </c>
      <c r="N586" s="107">
        <v>500000</v>
      </c>
      <c r="O586" s="109">
        <v>1.90422</v>
      </c>
      <c r="P586" s="110">
        <v>993680</v>
      </c>
      <c r="Q586" s="110">
        <v>650000</v>
      </c>
      <c r="R586" s="109">
        <v>1.5287384615384616</v>
      </c>
      <c r="S586" s="110">
        <v>0</v>
      </c>
      <c r="T586" s="110">
        <v>650000</v>
      </c>
      <c r="U586" s="109">
        <v>0</v>
      </c>
      <c r="V586" s="110">
        <v>0</v>
      </c>
      <c r="W586" s="110">
        <v>550000</v>
      </c>
      <c r="X586" s="109">
        <v>0</v>
      </c>
      <c r="Y586" s="110">
        <v>487900</v>
      </c>
      <c r="Z586" s="110">
        <v>550000</v>
      </c>
      <c r="AA586" s="109">
        <v>0.88709090909090904</v>
      </c>
      <c r="AB586" s="110">
        <v>281540</v>
      </c>
      <c r="AC586" s="110">
        <v>550000</v>
      </c>
      <c r="AD586" s="109"/>
      <c r="AE586" s="110">
        <v>438805</v>
      </c>
      <c r="AF586" s="110">
        <v>550000</v>
      </c>
      <c r="AG586" s="109">
        <v>0.79782727272727272</v>
      </c>
      <c r="AH586" s="110">
        <v>333740</v>
      </c>
      <c r="AI586" s="110">
        <v>550000</v>
      </c>
      <c r="AJ586" s="109">
        <v>0.60680000000000001</v>
      </c>
      <c r="AK586" s="110">
        <v>594180</v>
      </c>
      <c r="AL586" s="110">
        <v>550000</v>
      </c>
      <c r="AM586" s="109">
        <v>1.0803272727272728</v>
      </c>
      <c r="AN586" s="110">
        <v>450005</v>
      </c>
      <c r="AO586" s="110">
        <v>550000</v>
      </c>
      <c r="AP586" s="109">
        <v>0.81819090909090908</v>
      </c>
      <c r="AQ586" s="110">
        <v>344325</v>
      </c>
      <c r="AR586" s="110">
        <v>550000</v>
      </c>
      <c r="AS586" s="109">
        <v>0.62604545454545457</v>
      </c>
      <c r="AT586" s="110">
        <v>675150</v>
      </c>
      <c r="AU586" s="110">
        <v>550000</v>
      </c>
      <c r="AV586" s="109">
        <v>1.2275454545454545</v>
      </c>
      <c r="AW586" s="111">
        <v>816845</v>
      </c>
      <c r="AX586" s="111">
        <v>600000</v>
      </c>
      <c r="AY586" s="112">
        <v>1.3614083333333333</v>
      </c>
      <c r="AZ586" s="111">
        <v>880090</v>
      </c>
      <c r="BA586" s="111">
        <v>600000</v>
      </c>
      <c r="BB586" s="112">
        <f t="shared" si="210"/>
        <v>1.4668166666666667</v>
      </c>
      <c r="BC586" s="92">
        <f>VLOOKUP(C586,'[1]PM SELL-OUT JUNE 202 SUMMARY'!$D$9:$H$519,4,FALSE)</f>
        <v>441395</v>
      </c>
      <c r="BD586" s="92">
        <f>VLOOKUP(C586,'[1]PM SELL-OUT JUNE 202 SUMMARY'!$D$9:$H$519,5,FALSE)</f>
        <v>600000</v>
      </c>
      <c r="BE586" s="93">
        <f t="shared" si="218"/>
        <v>0.7356583333333333</v>
      </c>
      <c r="BF586" s="113">
        <f t="shared" si="212"/>
        <v>2372085</v>
      </c>
      <c r="BG586" s="114">
        <f t="shared" si="213"/>
        <v>790695</v>
      </c>
      <c r="BH586" s="115">
        <f t="shared" si="214"/>
        <v>3760595</v>
      </c>
      <c r="BI586" s="110">
        <f t="shared" si="215"/>
        <v>626765.83333333337</v>
      </c>
      <c r="BJ586" s="116"/>
      <c r="BK586" s="107"/>
      <c r="BL586" s="117">
        <f t="shared" si="216"/>
        <v>0</v>
      </c>
      <c r="BM586" s="118">
        <v>600000</v>
      </c>
      <c r="BN586" s="119"/>
      <c r="BO586" s="120">
        <v>0</v>
      </c>
      <c r="BP586" s="121">
        <f t="shared" si="219"/>
        <v>0</v>
      </c>
      <c r="BQ586" s="159"/>
      <c r="BR586" s="123"/>
      <c r="BS586" s="124" t="e">
        <f t="shared" si="217"/>
        <v>#DIV/0!</v>
      </c>
      <c r="BT586" s="165">
        <f t="shared" si="211"/>
        <v>354365.20833333337</v>
      </c>
    </row>
    <row r="587" spans="1:72" s="128" customFormat="1">
      <c r="A587" s="126" t="s">
        <v>55</v>
      </c>
      <c r="B587" s="105" t="s">
        <v>79</v>
      </c>
      <c r="C587" s="106" t="s">
        <v>588</v>
      </c>
      <c r="D587" s="110">
        <v>789610</v>
      </c>
      <c r="E587" s="110">
        <v>500000</v>
      </c>
      <c r="F587" s="109"/>
      <c r="G587" s="110">
        <v>587135</v>
      </c>
      <c r="H587" s="110">
        <v>500000</v>
      </c>
      <c r="I587" s="109">
        <v>1.1742699999999999</v>
      </c>
      <c r="J587" s="110">
        <v>26290</v>
      </c>
      <c r="K587" s="110">
        <v>600000</v>
      </c>
      <c r="L587" s="109">
        <v>4.3816666666666663E-2</v>
      </c>
      <c r="M587" s="110">
        <v>1520880</v>
      </c>
      <c r="N587" s="110">
        <v>600000</v>
      </c>
      <c r="O587" s="109">
        <v>2.5348000000000002</v>
      </c>
      <c r="P587" s="110">
        <v>1843690</v>
      </c>
      <c r="Q587" s="110">
        <v>850000</v>
      </c>
      <c r="R587" s="109">
        <v>2.1690470588235296</v>
      </c>
      <c r="S587" s="110">
        <v>1474490</v>
      </c>
      <c r="T587" s="110">
        <v>950000</v>
      </c>
      <c r="U587" s="109">
        <v>1.5520947368421052</v>
      </c>
      <c r="V587" s="110">
        <v>27890</v>
      </c>
      <c r="W587" s="110">
        <v>900000</v>
      </c>
      <c r="X587" s="109">
        <v>3.0988888888888889E-2</v>
      </c>
      <c r="Y587" s="110">
        <v>43390</v>
      </c>
      <c r="Z587" s="110">
        <v>900000</v>
      </c>
      <c r="AA587" s="109">
        <v>4.8211111111111114E-2</v>
      </c>
      <c r="AB587" s="110">
        <v>1787460</v>
      </c>
      <c r="AC587" s="110">
        <v>750000</v>
      </c>
      <c r="AD587" s="109"/>
      <c r="AE587" s="110">
        <v>88785</v>
      </c>
      <c r="AF587" s="110">
        <v>850000</v>
      </c>
      <c r="AG587" s="109">
        <v>0.10445294117647058</v>
      </c>
      <c r="AH587" s="110">
        <v>1039480</v>
      </c>
      <c r="AI587" s="110">
        <v>850000</v>
      </c>
      <c r="AJ587" s="109">
        <v>1.2229176470588234</v>
      </c>
      <c r="AK587" s="110">
        <v>32995</v>
      </c>
      <c r="AL587" s="110">
        <v>950000</v>
      </c>
      <c r="AM587" s="109">
        <v>3.4731578947368419E-2</v>
      </c>
      <c r="AN587" s="110">
        <v>1239730</v>
      </c>
      <c r="AO587" s="110">
        <v>950000</v>
      </c>
      <c r="AP587" s="109">
        <v>1.304978947368421</v>
      </c>
      <c r="AQ587" s="110">
        <v>109585</v>
      </c>
      <c r="AR587" s="110">
        <v>950000</v>
      </c>
      <c r="AS587" s="109">
        <v>0.11535263157894737</v>
      </c>
      <c r="AT587" s="110">
        <v>1111240</v>
      </c>
      <c r="AU587" s="110">
        <v>850000</v>
      </c>
      <c r="AV587" s="109">
        <v>1.3073411764705882</v>
      </c>
      <c r="AW587" s="111">
        <v>1371104</v>
      </c>
      <c r="AX587" s="111">
        <v>850000</v>
      </c>
      <c r="AY587" s="112">
        <v>1.6130635294117648</v>
      </c>
      <c r="AZ587" s="111">
        <v>1879855</v>
      </c>
      <c r="BA587" s="111">
        <v>900000</v>
      </c>
      <c r="BB587" s="112">
        <f t="shared" si="210"/>
        <v>2.0887277777777777</v>
      </c>
      <c r="BC587" s="92">
        <f>VLOOKUP(C587,'[1]PM SELL-OUT JUNE 202 SUMMARY'!$D$9:$H$519,4,FALSE)</f>
        <v>213455</v>
      </c>
      <c r="BD587" s="92">
        <f>VLOOKUP(C587,'[1]PM SELL-OUT JUNE 202 SUMMARY'!$D$9:$H$519,5,FALSE)</f>
        <v>1000000</v>
      </c>
      <c r="BE587" s="93">
        <f t="shared" si="218"/>
        <v>0.21345500000000001</v>
      </c>
      <c r="BF587" s="113">
        <f t="shared" si="212"/>
        <v>4362199</v>
      </c>
      <c r="BG587" s="114">
        <f t="shared" si="213"/>
        <v>1454066.3333333333</v>
      </c>
      <c r="BH587" s="115">
        <f t="shared" si="214"/>
        <v>5744509</v>
      </c>
      <c r="BI587" s="110">
        <f t="shared" si="215"/>
        <v>957418.16666666663</v>
      </c>
      <c r="BJ587" s="115"/>
      <c r="BK587" s="110"/>
      <c r="BL587" s="117">
        <f t="shared" si="216"/>
        <v>52651.612111793795</v>
      </c>
      <c r="BM587" s="118">
        <v>900000</v>
      </c>
      <c r="BN587" s="119"/>
      <c r="BO587" s="127">
        <v>27890</v>
      </c>
      <c r="BP587" s="121">
        <f t="shared" si="219"/>
        <v>1.2956710695790231E-3</v>
      </c>
      <c r="BQ587" s="159"/>
      <c r="BR587" s="123"/>
      <c r="BS587" s="124" t="e">
        <f t="shared" si="217"/>
        <v>#DIV/0!</v>
      </c>
      <c r="BT587" s="165">
        <f t="shared" si="211"/>
        <v>623006.52802794846</v>
      </c>
    </row>
    <row r="588" spans="1:72" s="128" customFormat="1">
      <c r="A588" s="126" t="s">
        <v>118</v>
      </c>
      <c r="B588" s="105"/>
      <c r="C588" s="106" t="s">
        <v>589</v>
      </c>
      <c r="D588" s="110"/>
      <c r="E588" s="110"/>
      <c r="F588" s="109"/>
      <c r="G588" s="110"/>
      <c r="H588" s="110"/>
      <c r="I588" s="109"/>
      <c r="J588" s="110"/>
      <c r="K588" s="110"/>
      <c r="L588" s="109"/>
      <c r="M588" s="110">
        <v>80990</v>
      </c>
      <c r="N588" s="110">
        <v>33300</v>
      </c>
      <c r="O588" s="109">
        <v>2.4321321321321321</v>
      </c>
      <c r="P588" s="110">
        <v>516880</v>
      </c>
      <c r="Q588" s="110">
        <v>500000</v>
      </c>
      <c r="R588" s="109">
        <v>1.03376</v>
      </c>
      <c r="S588" s="110">
        <v>75585</v>
      </c>
      <c r="T588" s="110">
        <v>500000</v>
      </c>
      <c r="U588" s="109">
        <v>0.15117</v>
      </c>
      <c r="V588" s="110">
        <v>26195</v>
      </c>
      <c r="W588" s="110">
        <v>500000</v>
      </c>
      <c r="X588" s="109">
        <v>5.2389999999999999E-2</v>
      </c>
      <c r="Y588" s="110">
        <v>263755</v>
      </c>
      <c r="Z588" s="110">
        <v>500000</v>
      </c>
      <c r="AA588" s="109">
        <v>0.52751000000000003</v>
      </c>
      <c r="AB588" s="110">
        <v>43690</v>
      </c>
      <c r="AC588" s="110">
        <v>500000</v>
      </c>
      <c r="AD588" s="109"/>
      <c r="AE588" s="110">
        <v>0</v>
      </c>
      <c r="AF588" s="110">
        <v>500000</v>
      </c>
      <c r="AG588" s="109">
        <v>0</v>
      </c>
      <c r="AH588" s="110">
        <v>56890</v>
      </c>
      <c r="AI588" s="110">
        <v>233300</v>
      </c>
      <c r="AJ588" s="109">
        <v>0.24384912130304329</v>
      </c>
      <c r="AK588" s="110">
        <v>370715</v>
      </c>
      <c r="AL588" s="110">
        <v>500000</v>
      </c>
      <c r="AM588" s="109">
        <v>0.74143000000000003</v>
      </c>
      <c r="AN588" s="110">
        <v>163365</v>
      </c>
      <c r="AO588" s="110">
        <v>550000</v>
      </c>
      <c r="AP588" s="109">
        <v>0.29702727272727275</v>
      </c>
      <c r="AQ588" s="110">
        <v>214345</v>
      </c>
      <c r="AR588" s="110">
        <v>550000</v>
      </c>
      <c r="AS588" s="109">
        <v>0.3897181818181818</v>
      </c>
      <c r="AT588" s="110">
        <v>565190</v>
      </c>
      <c r="AU588" s="110">
        <v>550000</v>
      </c>
      <c r="AV588" s="109">
        <v>1.0276181818181818</v>
      </c>
      <c r="AW588" s="111">
        <v>770660</v>
      </c>
      <c r="AX588" s="111">
        <v>600000</v>
      </c>
      <c r="AY588" s="112">
        <v>1.2844333333333333</v>
      </c>
      <c r="AZ588" s="111">
        <v>701055</v>
      </c>
      <c r="BA588" s="111">
        <v>650000</v>
      </c>
      <c r="BB588" s="112">
        <f t="shared" si="210"/>
        <v>1.0785461538461538</v>
      </c>
      <c r="BC588" s="92">
        <f>VLOOKUP(C588,'[1]PM SELL-OUT JUNE 202 SUMMARY'!$D$9:$H$519,4,FALSE)</f>
        <v>314735</v>
      </c>
      <c r="BD588" s="92">
        <f>VLOOKUP(C588,'[1]PM SELL-OUT JUNE 202 SUMMARY'!$D$9:$H$519,5,FALSE)</f>
        <v>600000</v>
      </c>
      <c r="BE588" s="93">
        <f t="shared" si="218"/>
        <v>0.52455833333333335</v>
      </c>
      <c r="BF588" s="113">
        <f t="shared" si="212"/>
        <v>2036905</v>
      </c>
      <c r="BG588" s="114">
        <f t="shared" si="213"/>
        <v>678968.33333333337</v>
      </c>
      <c r="BH588" s="115">
        <f t="shared" si="214"/>
        <v>2785330</v>
      </c>
      <c r="BI588" s="110">
        <f t="shared" si="215"/>
        <v>464221.66666666669</v>
      </c>
      <c r="BJ588" s="115"/>
      <c r="BK588" s="110"/>
      <c r="BL588" s="117">
        <f t="shared" si="216"/>
        <v>49451.738231209696</v>
      </c>
      <c r="BM588" s="118">
        <v>600000</v>
      </c>
      <c r="BN588" s="119"/>
      <c r="BO588" s="127">
        <v>26195</v>
      </c>
      <c r="BP588" s="121">
        <f t="shared" si="219"/>
        <v>1.2169273455583545E-3</v>
      </c>
      <c r="BQ588" s="159"/>
      <c r="BR588" s="123"/>
      <c r="BS588" s="124" t="e">
        <f t="shared" si="217"/>
        <v>#DIV/0!</v>
      </c>
      <c r="BT588" s="165">
        <f t="shared" si="211"/>
        <v>304709.18455780245</v>
      </c>
    </row>
    <row r="589" spans="1:72" s="128" customFormat="1">
      <c r="A589" s="126" t="s">
        <v>66</v>
      </c>
      <c r="B589" s="105"/>
      <c r="C589" s="106" t="s">
        <v>590</v>
      </c>
      <c r="D589" s="110"/>
      <c r="E589" s="110"/>
      <c r="F589" s="109"/>
      <c r="G589" s="110"/>
      <c r="H589" s="110"/>
      <c r="I589" s="109"/>
      <c r="J589" s="110"/>
      <c r="K589" s="110"/>
      <c r="L589" s="109"/>
      <c r="M589" s="110"/>
      <c r="N589" s="110"/>
      <c r="O589" s="109"/>
      <c r="P589" s="110"/>
      <c r="Q589" s="110"/>
      <c r="R589" s="109"/>
      <c r="S589" s="110"/>
      <c r="T589" s="110"/>
      <c r="U589" s="109"/>
      <c r="V589" s="110"/>
      <c r="W589" s="110"/>
      <c r="X589" s="109"/>
      <c r="Y589" s="110"/>
      <c r="Z589" s="110"/>
      <c r="AA589" s="109"/>
      <c r="AB589" s="110"/>
      <c r="AC589" s="110"/>
      <c r="AD589" s="109"/>
      <c r="AE589" s="110"/>
      <c r="AF589" s="110">
        <v>80600</v>
      </c>
      <c r="AG589" s="109">
        <v>0</v>
      </c>
      <c r="AH589" s="110"/>
      <c r="AI589" s="110"/>
      <c r="AJ589" s="109" t="e">
        <v>#DIV/0!</v>
      </c>
      <c r="AK589" s="110">
        <v>0</v>
      </c>
      <c r="AL589" s="110">
        <v>479000</v>
      </c>
      <c r="AM589" s="109">
        <v>0</v>
      </c>
      <c r="AN589" s="110">
        <v>221950</v>
      </c>
      <c r="AO589" s="110">
        <v>550000</v>
      </c>
      <c r="AP589" s="109">
        <v>0.40354545454545454</v>
      </c>
      <c r="AQ589" s="110">
        <v>57185</v>
      </c>
      <c r="AR589" s="110">
        <v>600000</v>
      </c>
      <c r="AS589" s="109">
        <v>9.5308333333333328E-2</v>
      </c>
      <c r="AT589" s="110">
        <v>278055</v>
      </c>
      <c r="AU589" s="110">
        <v>251613</v>
      </c>
      <c r="AV589" s="109">
        <v>1.1050899595807848</v>
      </c>
      <c r="AW589" s="111">
        <v>955930</v>
      </c>
      <c r="AX589" s="111">
        <v>600000</v>
      </c>
      <c r="AY589" s="112">
        <v>1.5932166666666667</v>
      </c>
      <c r="AZ589" s="111">
        <v>555910</v>
      </c>
      <c r="BA589" s="111">
        <v>650000</v>
      </c>
      <c r="BB589" s="112">
        <f t="shared" si="210"/>
        <v>0.85524615384615388</v>
      </c>
      <c r="BC589" s="92">
        <f>VLOOKUP(C589,'[1]PM SELL-OUT JUNE 202 SUMMARY'!$D$9:$H$519,4,FALSE)</f>
        <v>526685</v>
      </c>
      <c r="BD589" s="92">
        <f>VLOOKUP(C589,'[1]PM SELL-OUT JUNE 202 SUMMARY'!$D$9:$H$519,5,FALSE)</f>
        <v>600000</v>
      </c>
      <c r="BE589" s="93">
        <f t="shared" si="218"/>
        <v>0.8778083333333333</v>
      </c>
      <c r="BF589" s="113">
        <f t="shared" si="212"/>
        <v>1789895</v>
      </c>
      <c r="BG589" s="114">
        <f t="shared" si="213"/>
        <v>596631.66666666663</v>
      </c>
      <c r="BH589" s="115">
        <f t="shared" si="214"/>
        <v>2069030</v>
      </c>
      <c r="BI589" s="110">
        <f t="shared" si="215"/>
        <v>344838.33333333331</v>
      </c>
      <c r="BJ589" s="115"/>
      <c r="BK589" s="110"/>
      <c r="BL589" s="117">
        <f t="shared" si="216"/>
        <v>0</v>
      </c>
      <c r="BM589" s="118">
        <v>600000</v>
      </c>
      <c r="BN589" s="119"/>
      <c r="BO589" s="127"/>
      <c r="BP589" s="121">
        <f t="shared" si="219"/>
        <v>0</v>
      </c>
      <c r="BQ589" s="159"/>
      <c r="BR589" s="123"/>
      <c r="BS589" s="124" t="e">
        <f t="shared" si="217"/>
        <v>#DIV/0!</v>
      </c>
      <c r="BT589" s="165">
        <f t="shared" si="211"/>
        <v>313823.33333333331</v>
      </c>
    </row>
    <row r="590" spans="1:72" s="128" customFormat="1">
      <c r="A590" s="126" t="s">
        <v>66</v>
      </c>
      <c r="B590" s="105" t="s">
        <v>511</v>
      </c>
      <c r="C590" s="162" t="s">
        <v>591</v>
      </c>
      <c r="D590" s="110">
        <v>99470</v>
      </c>
      <c r="E590" s="110">
        <v>550000</v>
      </c>
      <c r="F590" s="109"/>
      <c r="G590" s="110">
        <v>222950</v>
      </c>
      <c r="H590" s="110">
        <v>500000</v>
      </c>
      <c r="I590" s="109">
        <v>0.44590000000000002</v>
      </c>
      <c r="J590" s="110">
        <v>348935</v>
      </c>
      <c r="K590" s="110">
        <v>500000</v>
      </c>
      <c r="L590" s="109">
        <v>0.6978700000000001</v>
      </c>
      <c r="M590" s="110">
        <v>767435</v>
      </c>
      <c r="N590" s="110">
        <v>600000</v>
      </c>
      <c r="O590" s="109">
        <v>1.2790583333333334</v>
      </c>
      <c r="P590" s="110">
        <v>365415</v>
      </c>
      <c r="Q590" s="110">
        <v>600000</v>
      </c>
      <c r="R590" s="109">
        <v>0.60902500000000004</v>
      </c>
      <c r="S590" s="110">
        <v>466820</v>
      </c>
      <c r="T590" s="110">
        <v>600000</v>
      </c>
      <c r="U590" s="109">
        <v>0.77803333333333335</v>
      </c>
      <c r="V590" s="110"/>
      <c r="W590" s="110"/>
      <c r="X590" s="109" t="e">
        <v>#DIV/0!</v>
      </c>
      <c r="Y590" s="110"/>
      <c r="Z590" s="110"/>
      <c r="AA590" s="109" t="e">
        <v>#DIV/0!</v>
      </c>
      <c r="AB590" s="110"/>
      <c r="AC590" s="110"/>
      <c r="AD590" s="109"/>
      <c r="AE590" s="110"/>
      <c r="AF590" s="110"/>
      <c r="AG590" s="109" t="e">
        <v>#DIV/0!</v>
      </c>
      <c r="AH590" s="110"/>
      <c r="AI590" s="110"/>
      <c r="AJ590" s="109" t="e">
        <v>#DIV/0!</v>
      </c>
      <c r="AK590" s="110"/>
      <c r="AL590" s="110"/>
      <c r="AM590" s="109" t="e">
        <v>#DIV/0!</v>
      </c>
      <c r="AN590" s="110"/>
      <c r="AO590" s="110"/>
      <c r="AP590" s="109"/>
      <c r="AQ590" s="110"/>
      <c r="AR590" s="110"/>
      <c r="AS590" s="109" t="e">
        <v>#DIV/0!</v>
      </c>
      <c r="AT590" s="110"/>
      <c r="AU590" s="110"/>
      <c r="AV590" s="109" t="e">
        <v>#DIV/0!</v>
      </c>
      <c r="AW590" s="111"/>
      <c r="AX590" s="111"/>
      <c r="AY590" s="112" t="e">
        <v>#DIV/0!</v>
      </c>
      <c r="AZ590" s="111"/>
      <c r="BA590" s="111"/>
      <c r="BB590" s="112" t="e">
        <f t="shared" si="210"/>
        <v>#DIV/0!</v>
      </c>
      <c r="BC590" s="92" t="e">
        <f>VLOOKUP(C590,'[1]PM SELL-OUT JUNE 202 SUMMARY'!$D$9:$H$519,4,FALSE)</f>
        <v>#N/A</v>
      </c>
      <c r="BD590" s="92" t="e">
        <f>VLOOKUP(C590,'[1]PM SELL-OUT JUNE 202 SUMMARY'!$D$9:$H$519,5,FALSE)</f>
        <v>#N/A</v>
      </c>
      <c r="BE590" s="93" t="e">
        <f t="shared" si="218"/>
        <v>#N/A</v>
      </c>
      <c r="BF590" s="113">
        <f t="shared" si="212"/>
        <v>0</v>
      </c>
      <c r="BG590" s="114">
        <f t="shared" si="213"/>
        <v>0</v>
      </c>
      <c r="BH590" s="115">
        <f t="shared" si="214"/>
        <v>0</v>
      </c>
      <c r="BI590" s="110">
        <f t="shared" si="215"/>
        <v>0</v>
      </c>
      <c r="BJ590" s="115"/>
      <c r="BK590" s="110"/>
      <c r="BL590" s="117">
        <f t="shared" si="216"/>
        <v>0</v>
      </c>
      <c r="BM590" s="118"/>
      <c r="BN590" s="119"/>
      <c r="BO590" s="127"/>
      <c r="BP590" s="121">
        <f t="shared" si="219"/>
        <v>0</v>
      </c>
      <c r="BQ590" s="159"/>
      <c r="BR590" s="123"/>
      <c r="BS590" s="124" t="e">
        <f t="shared" si="217"/>
        <v>#DIV/0!</v>
      </c>
      <c r="BT590" s="165">
        <f t="shared" si="211"/>
        <v>0</v>
      </c>
    </row>
    <row r="591" spans="1:72" s="128" customFormat="1">
      <c r="A591" s="126" t="s">
        <v>41</v>
      </c>
      <c r="B591" s="105" t="s">
        <v>42</v>
      </c>
      <c r="C591" s="106" t="s">
        <v>592</v>
      </c>
      <c r="D591" s="110">
        <v>51180</v>
      </c>
      <c r="E591" s="110">
        <v>301600</v>
      </c>
      <c r="F591" s="109"/>
      <c r="G591" s="110">
        <v>113555</v>
      </c>
      <c r="H591" s="110">
        <v>279310</v>
      </c>
      <c r="I591" s="109">
        <v>0.40655544019190154</v>
      </c>
      <c r="J591" s="110"/>
      <c r="K591" s="110"/>
      <c r="L591" s="109"/>
      <c r="M591" s="110"/>
      <c r="N591" s="110"/>
      <c r="O591" s="109" t="e">
        <v>#DIV/0!</v>
      </c>
      <c r="P591" s="110"/>
      <c r="Q591" s="110"/>
      <c r="R591" s="109" t="e">
        <v>#DIV/0!</v>
      </c>
      <c r="S591" s="110">
        <v>500390</v>
      </c>
      <c r="T591" s="110">
        <v>383000</v>
      </c>
      <c r="U591" s="109">
        <v>1.3065013054830288</v>
      </c>
      <c r="V591" s="110">
        <v>309340</v>
      </c>
      <c r="W591" s="110">
        <v>500000</v>
      </c>
      <c r="X591" s="109">
        <v>0.61868000000000001</v>
      </c>
      <c r="Y591" s="110">
        <v>538475</v>
      </c>
      <c r="Z591" s="110">
        <v>500000</v>
      </c>
      <c r="AA591" s="109">
        <v>1.0769500000000001</v>
      </c>
      <c r="AB591" s="110">
        <v>371230</v>
      </c>
      <c r="AC591" s="110">
        <v>500000</v>
      </c>
      <c r="AD591" s="109"/>
      <c r="AE591" s="110">
        <v>413425</v>
      </c>
      <c r="AF591" s="110">
        <v>500000</v>
      </c>
      <c r="AG591" s="109">
        <v>0.82684999999999986</v>
      </c>
      <c r="AH591" s="110">
        <v>301115</v>
      </c>
      <c r="AI591" s="110">
        <v>500000</v>
      </c>
      <c r="AJ591" s="109">
        <v>0.60223000000000004</v>
      </c>
      <c r="AK591" s="110">
        <v>782775</v>
      </c>
      <c r="AL591" s="110">
        <v>500000</v>
      </c>
      <c r="AM591" s="109">
        <v>1.56555</v>
      </c>
      <c r="AN591" s="110">
        <v>719280</v>
      </c>
      <c r="AO591" s="110">
        <v>550000</v>
      </c>
      <c r="AP591" s="109">
        <v>1.3077818181818182</v>
      </c>
      <c r="AQ591" s="110">
        <v>551015</v>
      </c>
      <c r="AR591" s="110">
        <v>550000</v>
      </c>
      <c r="AS591" s="109">
        <v>1.0018454545454545</v>
      </c>
      <c r="AT591" s="110">
        <v>767715</v>
      </c>
      <c r="AU591" s="110">
        <v>550000</v>
      </c>
      <c r="AV591" s="109">
        <v>1.3958454545454546</v>
      </c>
      <c r="AW591" s="111">
        <v>851915</v>
      </c>
      <c r="AX591" s="111">
        <v>650000</v>
      </c>
      <c r="AY591" s="112">
        <v>1.3106384615384616</v>
      </c>
      <c r="AZ591" s="111">
        <v>1518180</v>
      </c>
      <c r="BA591" s="111">
        <v>650000</v>
      </c>
      <c r="BB591" s="112">
        <f t="shared" si="210"/>
        <v>2.3356615384615385</v>
      </c>
      <c r="BC591" s="92" t="e">
        <f>VLOOKUP(C591,'[1]PM SELL-OUT JUNE 202 SUMMARY'!$D$9:$H$519,4,FALSE)</f>
        <v>#N/A</v>
      </c>
      <c r="BD591" s="92" t="e">
        <f>VLOOKUP(C591,'[1]PM SELL-OUT JUNE 202 SUMMARY'!$D$9:$H$519,5,FALSE)</f>
        <v>#N/A</v>
      </c>
      <c r="BE591" s="93" t="e">
        <f t="shared" si="218"/>
        <v>#N/A</v>
      </c>
      <c r="BF591" s="113">
        <f t="shared" si="212"/>
        <v>3137810</v>
      </c>
      <c r="BG591" s="114">
        <f t="shared" si="213"/>
        <v>1045936.6666666666</v>
      </c>
      <c r="BH591" s="115">
        <f t="shared" si="214"/>
        <v>5190880</v>
      </c>
      <c r="BI591" s="110">
        <f t="shared" si="215"/>
        <v>865146.66666666663</v>
      </c>
      <c r="BJ591" s="115"/>
      <c r="BK591" s="110"/>
      <c r="BL591" s="117">
        <f t="shared" si="216"/>
        <v>583981.70278459275</v>
      </c>
      <c r="BM591" s="118"/>
      <c r="BN591" s="119"/>
      <c r="BO591" s="127">
        <v>309340</v>
      </c>
      <c r="BP591" s="121">
        <f t="shared" si="219"/>
        <v>1.4370845774957871E-2</v>
      </c>
      <c r="BQ591" s="159"/>
      <c r="BR591" s="123"/>
      <c r="BS591" s="124" t="e">
        <f t="shared" si="217"/>
        <v>#DIV/0!</v>
      </c>
      <c r="BT591" s="165">
        <f t="shared" si="211"/>
        <v>701101.25902948156</v>
      </c>
    </row>
    <row r="592" spans="1:72" s="128" customFormat="1">
      <c r="A592" s="126" t="s">
        <v>66</v>
      </c>
      <c r="B592" s="105"/>
      <c r="C592" s="106" t="s">
        <v>593</v>
      </c>
      <c r="D592" s="110"/>
      <c r="E592" s="110"/>
      <c r="F592" s="109"/>
      <c r="G592" s="110"/>
      <c r="H592" s="110"/>
      <c r="I592" s="109"/>
      <c r="J592" s="110"/>
      <c r="K592" s="110"/>
      <c r="L592" s="109"/>
      <c r="M592" s="110"/>
      <c r="N592" s="110"/>
      <c r="O592" s="109"/>
      <c r="P592" s="110"/>
      <c r="Q592" s="110"/>
      <c r="R592" s="109"/>
      <c r="S592" s="110"/>
      <c r="T592" s="110"/>
      <c r="U592" s="109"/>
      <c r="V592" s="110">
        <v>0</v>
      </c>
      <c r="W592" s="110">
        <v>500000</v>
      </c>
      <c r="X592" s="109">
        <v>0</v>
      </c>
      <c r="Y592" s="110">
        <v>0</v>
      </c>
      <c r="Z592" s="110">
        <v>210000</v>
      </c>
      <c r="AA592" s="109">
        <v>0</v>
      </c>
      <c r="AB592" s="110"/>
      <c r="AC592" s="110"/>
      <c r="AD592" s="109"/>
      <c r="AE592" s="110"/>
      <c r="AF592" s="110"/>
      <c r="AG592" s="109" t="e">
        <v>#DIV/0!</v>
      </c>
      <c r="AH592" s="110">
        <v>0</v>
      </c>
      <c r="AI592" s="110">
        <v>433300</v>
      </c>
      <c r="AJ592" s="109">
        <v>0</v>
      </c>
      <c r="AK592" s="110">
        <v>28690</v>
      </c>
      <c r="AL592" s="110">
        <v>500000</v>
      </c>
      <c r="AM592" s="109">
        <v>5.7379999999999994E-2</v>
      </c>
      <c r="AN592" s="110">
        <v>30890</v>
      </c>
      <c r="AO592" s="110">
        <v>550000</v>
      </c>
      <c r="AP592" s="109">
        <v>5.6163636363636367E-2</v>
      </c>
      <c r="AQ592" s="110">
        <v>0</v>
      </c>
      <c r="AR592" s="110">
        <v>550000</v>
      </c>
      <c r="AS592" s="109">
        <v>0</v>
      </c>
      <c r="AT592" s="110"/>
      <c r="AU592" s="110"/>
      <c r="AV592" s="109" t="e">
        <v>#DIV/0!</v>
      </c>
      <c r="AW592" s="111"/>
      <c r="AX592" s="111"/>
      <c r="AY592" s="112" t="e">
        <v>#DIV/0!</v>
      </c>
      <c r="AZ592" s="111">
        <v>133780</v>
      </c>
      <c r="BA592" s="111">
        <v>266130</v>
      </c>
      <c r="BB592" s="112">
        <f t="shared" si="210"/>
        <v>0.5026866568970052</v>
      </c>
      <c r="BC592" s="92">
        <f>VLOOKUP(C592,'[1]PM SELL-OUT JUNE 202 SUMMARY'!$D$9:$H$519,4,FALSE)</f>
        <v>116280</v>
      </c>
      <c r="BD592" s="92">
        <f>VLOOKUP(C592,'[1]PM SELL-OUT JUNE 202 SUMMARY'!$D$9:$H$519,5,FALSE)</f>
        <v>550000</v>
      </c>
      <c r="BE592" s="93">
        <f t="shared" si="218"/>
        <v>0.21141818181818181</v>
      </c>
      <c r="BF592" s="113">
        <f t="shared" si="212"/>
        <v>133780</v>
      </c>
      <c r="BG592" s="114">
        <f t="shared" si="213"/>
        <v>44593.333333333336</v>
      </c>
      <c r="BH592" s="115">
        <f t="shared" si="214"/>
        <v>193360</v>
      </c>
      <c r="BI592" s="110">
        <f t="shared" si="215"/>
        <v>32226.666666666668</v>
      </c>
      <c r="BJ592" s="115"/>
      <c r="BK592" s="110"/>
      <c r="BL592" s="117">
        <f t="shared" si="216"/>
        <v>0</v>
      </c>
      <c r="BM592" s="118">
        <v>550000</v>
      </c>
      <c r="BN592" s="119"/>
      <c r="BO592" s="127">
        <v>0</v>
      </c>
      <c r="BP592" s="121">
        <f t="shared" si="219"/>
        <v>0</v>
      </c>
      <c r="BQ592" s="159"/>
      <c r="BR592" s="123"/>
      <c r="BS592" s="124" t="e">
        <f t="shared" si="217"/>
        <v>#DIV/0!</v>
      </c>
      <c r="BT592" s="165">
        <f t="shared" si="211"/>
        <v>19205</v>
      </c>
    </row>
    <row r="593" spans="1:74" s="128" customFormat="1">
      <c r="A593" s="126" t="s">
        <v>184</v>
      </c>
      <c r="B593" s="105"/>
      <c r="C593" s="106" t="s">
        <v>594</v>
      </c>
      <c r="D593" s="110"/>
      <c r="E593" s="110"/>
      <c r="F593" s="109"/>
      <c r="G593" s="110"/>
      <c r="H593" s="110"/>
      <c r="I593" s="109"/>
      <c r="J593" s="110"/>
      <c r="K593" s="110"/>
      <c r="L593" s="109"/>
      <c r="M593" s="110"/>
      <c r="N593" s="110"/>
      <c r="O593" s="109"/>
      <c r="P593" s="110"/>
      <c r="Q593" s="110"/>
      <c r="R593" s="109"/>
      <c r="S593" s="110"/>
      <c r="T593" s="110"/>
      <c r="U593" s="109"/>
      <c r="V593" s="110"/>
      <c r="W593" s="110"/>
      <c r="X593" s="109"/>
      <c r="Y593" s="110"/>
      <c r="Z593" s="110"/>
      <c r="AA593" s="109"/>
      <c r="AB593" s="110"/>
      <c r="AC593" s="110"/>
      <c r="AD593" s="109"/>
      <c r="AE593" s="110">
        <v>107180</v>
      </c>
      <c r="AF593" s="110">
        <v>452000</v>
      </c>
      <c r="AG593" s="109">
        <v>0.23712389380530974</v>
      </c>
      <c r="AH593" s="110">
        <v>167575</v>
      </c>
      <c r="AI593" s="110">
        <v>500000</v>
      </c>
      <c r="AJ593" s="109">
        <v>0.33515</v>
      </c>
      <c r="AK593" s="110">
        <v>0</v>
      </c>
      <c r="AL593" s="110">
        <v>500000</v>
      </c>
      <c r="AM593" s="109">
        <v>0</v>
      </c>
      <c r="AN593" s="110"/>
      <c r="AO593" s="110"/>
      <c r="AP593" s="109"/>
      <c r="AQ593" s="110"/>
      <c r="AR593" s="110"/>
      <c r="AS593" s="109" t="e">
        <v>#DIV/0!</v>
      </c>
      <c r="AT593" s="110"/>
      <c r="AU593" s="110"/>
      <c r="AV593" s="109" t="e">
        <v>#DIV/0!</v>
      </c>
      <c r="AW593" s="111">
        <v>628785</v>
      </c>
      <c r="AX593" s="111">
        <v>495000</v>
      </c>
      <c r="AY593" s="112">
        <v>1.2702727272727272</v>
      </c>
      <c r="AZ593" s="111">
        <v>388715</v>
      </c>
      <c r="BA593" s="111">
        <v>550000</v>
      </c>
      <c r="BB593" s="112">
        <f t="shared" si="210"/>
        <v>0.70675454545454541</v>
      </c>
      <c r="BC593" s="92">
        <f>VLOOKUP(C593,'[1]PM SELL-OUT JUNE 202 SUMMARY'!$D$9:$H$519,4,FALSE)</f>
        <v>234960</v>
      </c>
      <c r="BD593" s="92">
        <f>VLOOKUP(C593,'[1]PM SELL-OUT JUNE 202 SUMMARY'!$D$9:$H$519,5,FALSE)</f>
        <v>550000</v>
      </c>
      <c r="BE593" s="93">
        <f t="shared" si="218"/>
        <v>0.42720000000000002</v>
      </c>
      <c r="BF593" s="113">
        <f t="shared" si="212"/>
        <v>1017500</v>
      </c>
      <c r="BG593" s="114">
        <f t="shared" si="213"/>
        <v>339166.66666666669</v>
      </c>
      <c r="BH593" s="115">
        <f t="shared" si="214"/>
        <v>1017500</v>
      </c>
      <c r="BI593" s="110">
        <f t="shared" si="215"/>
        <v>169583.33333333334</v>
      </c>
      <c r="BJ593" s="115"/>
      <c r="BK593" s="110"/>
      <c r="BL593" s="117">
        <f t="shared" si="216"/>
        <v>0</v>
      </c>
      <c r="BM593" s="118">
        <v>550000</v>
      </c>
      <c r="BN593" s="119"/>
      <c r="BO593" s="127"/>
      <c r="BP593" s="121">
        <f t="shared" si="219"/>
        <v>0</v>
      </c>
      <c r="BQ593" s="159"/>
      <c r="BR593" s="123"/>
      <c r="BS593" s="124" t="e">
        <f t="shared" si="217"/>
        <v>#DIV/0!</v>
      </c>
      <c r="BT593" s="165">
        <f t="shared" si="211"/>
        <v>169583.33333333334</v>
      </c>
    </row>
    <row r="594" spans="1:74" s="128" customFormat="1">
      <c r="A594" s="126" t="s">
        <v>36</v>
      </c>
      <c r="B594" s="105" t="s">
        <v>37</v>
      </c>
      <c r="C594" s="106" t="s">
        <v>595</v>
      </c>
      <c r="D594" s="110">
        <v>236245</v>
      </c>
      <c r="E594" s="110">
        <v>500000</v>
      </c>
      <c r="F594" s="109"/>
      <c r="G594" s="110">
        <v>347415</v>
      </c>
      <c r="H594" s="110">
        <v>500000</v>
      </c>
      <c r="I594" s="109">
        <v>0.69483000000000006</v>
      </c>
      <c r="J594" s="110">
        <v>261725</v>
      </c>
      <c r="K594" s="110">
        <v>500000</v>
      </c>
      <c r="L594" s="109">
        <v>0.52345000000000008</v>
      </c>
      <c r="M594" s="110">
        <v>747220</v>
      </c>
      <c r="N594" s="110">
        <v>600000</v>
      </c>
      <c r="O594" s="109">
        <v>1.2453666666666667</v>
      </c>
      <c r="P594" s="110">
        <v>1026600</v>
      </c>
      <c r="Q594" s="110">
        <v>600000</v>
      </c>
      <c r="R594" s="109">
        <v>1.7110000000000001</v>
      </c>
      <c r="S594" s="110">
        <v>318820</v>
      </c>
      <c r="T594" s="110">
        <v>650000</v>
      </c>
      <c r="U594" s="109">
        <v>0.49049230769230773</v>
      </c>
      <c r="V594" s="110">
        <v>144870</v>
      </c>
      <c r="W594" s="110">
        <v>550000</v>
      </c>
      <c r="X594" s="109">
        <v>0.26340000000000002</v>
      </c>
      <c r="Y594" s="110">
        <v>197045</v>
      </c>
      <c r="Z594" s="110">
        <v>550000</v>
      </c>
      <c r="AA594" s="109">
        <v>0.3582636363636364</v>
      </c>
      <c r="AB594" s="110">
        <v>147250</v>
      </c>
      <c r="AC594" s="110">
        <v>550000</v>
      </c>
      <c r="AD594" s="109"/>
      <c r="AE594" s="110">
        <v>179355</v>
      </c>
      <c r="AF594" s="110">
        <v>550000</v>
      </c>
      <c r="AG594" s="109">
        <v>0.3261</v>
      </c>
      <c r="AH594" s="110">
        <v>227660</v>
      </c>
      <c r="AI594" s="110">
        <v>550000</v>
      </c>
      <c r="AJ594" s="109">
        <v>0.41392727272727281</v>
      </c>
      <c r="AK594" s="110">
        <v>407705</v>
      </c>
      <c r="AL594" s="110">
        <v>550000</v>
      </c>
      <c r="AM594" s="109">
        <v>0.74128181818181815</v>
      </c>
      <c r="AN594" s="110">
        <v>557005</v>
      </c>
      <c r="AO594" s="110">
        <v>550000</v>
      </c>
      <c r="AP594" s="109">
        <v>1.0127363636363635</v>
      </c>
      <c r="AQ594" s="110">
        <v>277735</v>
      </c>
      <c r="AR594" s="110">
        <v>550000</v>
      </c>
      <c r="AS594" s="109">
        <v>0.50497272727272724</v>
      </c>
      <c r="AT594" s="110">
        <v>524170</v>
      </c>
      <c r="AU594" s="110">
        <v>550000</v>
      </c>
      <c r="AV594" s="109">
        <v>0.95303636363636368</v>
      </c>
      <c r="AW594" s="111">
        <v>664445</v>
      </c>
      <c r="AX594" s="111">
        <v>600000</v>
      </c>
      <c r="AY594" s="112">
        <v>1.1074083333333333</v>
      </c>
      <c r="AZ594" s="111">
        <v>1165490</v>
      </c>
      <c r="BA594" s="111">
        <v>600000</v>
      </c>
      <c r="BB594" s="112">
        <f t="shared" si="210"/>
        <v>1.9424833333333333</v>
      </c>
      <c r="BC594" s="92">
        <f>VLOOKUP(C594,'[1]PM SELL-OUT JUNE 202 SUMMARY'!$D$9:$H$519,4,FALSE)</f>
        <v>156455</v>
      </c>
      <c r="BD594" s="92">
        <f>VLOOKUP(C594,'[1]PM SELL-OUT JUNE 202 SUMMARY'!$D$9:$H$519,5,FALSE)</f>
        <v>600000</v>
      </c>
      <c r="BE594" s="93">
        <f t="shared" si="218"/>
        <v>0.26075833333333331</v>
      </c>
      <c r="BF594" s="113">
        <f t="shared" si="212"/>
        <v>2354105</v>
      </c>
      <c r="BG594" s="114">
        <f t="shared" si="213"/>
        <v>784701.66666666663</v>
      </c>
      <c r="BH594" s="115">
        <f t="shared" si="214"/>
        <v>3596550</v>
      </c>
      <c r="BI594" s="110">
        <f t="shared" si="215"/>
        <v>599425</v>
      </c>
      <c r="BJ594" s="148"/>
      <c r="BK594" s="149"/>
      <c r="BL594" s="117">
        <f t="shared" si="216"/>
        <v>273490.10565204616</v>
      </c>
      <c r="BM594" s="118">
        <v>600000</v>
      </c>
      <c r="BN594" s="119"/>
      <c r="BO594" s="127">
        <v>144870</v>
      </c>
      <c r="BP594" s="121">
        <f t="shared" si="219"/>
        <v>6.7301494388638606E-3</v>
      </c>
      <c r="BQ594" s="159"/>
      <c r="BR594" s="123"/>
      <c r="BS594" s="124" t="e">
        <f t="shared" si="217"/>
        <v>#DIV/0!</v>
      </c>
      <c r="BT594" s="165">
        <f t="shared" si="211"/>
        <v>450621.69307967817</v>
      </c>
    </row>
    <row r="595" spans="1:74" s="128" customFormat="1">
      <c r="A595" s="126"/>
      <c r="B595" s="105"/>
      <c r="C595" s="106"/>
      <c r="D595" s="110"/>
      <c r="E595" s="110"/>
      <c r="F595" s="109"/>
      <c r="G595" s="110"/>
      <c r="H595" s="110"/>
      <c r="I595" s="109"/>
      <c r="J595" s="107">
        <v>30228160</v>
      </c>
      <c r="K595" s="110"/>
      <c r="L595" s="109"/>
      <c r="M595" s="151">
        <v>67076565</v>
      </c>
      <c r="N595" s="151">
        <v>43532300</v>
      </c>
      <c r="O595" s="109"/>
      <c r="P595" s="107">
        <v>65883144</v>
      </c>
      <c r="Q595" s="107">
        <v>48061200</v>
      </c>
      <c r="R595" s="108">
        <v>1.3708177074230357</v>
      </c>
      <c r="S595" s="107">
        <v>39361735</v>
      </c>
      <c r="T595" s="107">
        <v>46133000</v>
      </c>
      <c r="U595" s="109">
        <v>0.85322296403875753</v>
      </c>
      <c r="V595" s="107">
        <v>21525525</v>
      </c>
      <c r="W595" s="107">
        <v>41142500</v>
      </c>
      <c r="X595" s="108">
        <v>0.52319438536792851</v>
      </c>
      <c r="Y595" s="107">
        <v>30722665</v>
      </c>
      <c r="Z595" s="107">
        <v>40428000</v>
      </c>
      <c r="AA595" s="109">
        <v>0.75993531710695561</v>
      </c>
      <c r="AB595" s="107">
        <v>26534840</v>
      </c>
      <c r="AC595" s="107">
        <v>37668000</v>
      </c>
      <c r="AD595" s="109"/>
      <c r="AE595" s="107">
        <v>27497580</v>
      </c>
      <c r="AF595" s="107">
        <v>35718100</v>
      </c>
      <c r="AG595" s="109">
        <v>0.76985002001786218</v>
      </c>
      <c r="AH595" s="107">
        <v>29168805</v>
      </c>
      <c r="AI595" s="107">
        <v>37574900</v>
      </c>
      <c r="AJ595" s="109">
        <v>0.7762843014884937</v>
      </c>
      <c r="AK595" s="107">
        <v>35656730</v>
      </c>
      <c r="AL595" s="107">
        <v>37117500</v>
      </c>
      <c r="AM595" s="109">
        <v>0.96064470936889612</v>
      </c>
      <c r="AN595" s="107">
        <v>27416650</v>
      </c>
      <c r="AO595" s="107">
        <v>37209500</v>
      </c>
      <c r="AP595" s="109">
        <v>0.73681855440142974</v>
      </c>
      <c r="AQ595" s="151">
        <v>25899795</v>
      </c>
      <c r="AR595" s="151">
        <v>36624200</v>
      </c>
      <c r="AS595" s="180">
        <v>0.70717708509673927</v>
      </c>
      <c r="AT595" s="110"/>
      <c r="AU595" s="110"/>
      <c r="AV595" s="109" t="e">
        <v>#DIV/0!</v>
      </c>
      <c r="AW595" s="152">
        <v>64557593</v>
      </c>
      <c r="AX595" s="152">
        <v>44964998</v>
      </c>
      <c r="AY595" s="112">
        <v>1.4357299204149858</v>
      </c>
      <c r="AZ595" s="152">
        <v>57418545</v>
      </c>
      <c r="BA595" s="152">
        <v>49903704</v>
      </c>
      <c r="BB595" s="153">
        <f t="shared" si="210"/>
        <v>1.1505868382034328</v>
      </c>
      <c r="BC595" s="92" t="e">
        <f>VLOOKUP(C595,'[1]PM SELL-OUT JUNE 202 SUMMARY'!$D$9:$H$519,4,FALSE)</f>
        <v>#N/A</v>
      </c>
      <c r="BD595" s="92" t="e">
        <f>VLOOKUP(C595,'[1]PM SELL-OUT JUNE 202 SUMMARY'!$D$9:$H$519,5,FALSE)</f>
        <v>#N/A</v>
      </c>
      <c r="BE595" s="93" t="e">
        <f t="shared" si="218"/>
        <v>#N/A</v>
      </c>
      <c r="BF595" s="107">
        <f>SUM(BF512:BF594)</f>
        <v>164878995</v>
      </c>
      <c r="BG595" s="107">
        <f>SUM(BG512:BG594)</f>
        <v>54959665</v>
      </c>
      <c r="BH595" s="107">
        <f>SUM(BH512:BH594)</f>
        <v>253852170</v>
      </c>
      <c r="BI595" s="107">
        <f>SUM(BI512:BI594)</f>
        <v>42308694.999999985</v>
      </c>
      <c r="BJ595" s="169">
        <v>29879821.800000001</v>
      </c>
      <c r="BK595" s="155">
        <f>BJ595*136%</f>
        <v>40636557.648000002</v>
      </c>
      <c r="BL595" s="107">
        <f>SUM(BL512:BL594)</f>
        <v>40636557.648000002</v>
      </c>
      <c r="BM595" s="118"/>
      <c r="BN595" s="119">
        <f>SUM(BM512:BM594)</f>
        <v>47745161</v>
      </c>
      <c r="BO595" s="107">
        <f>SUM(BO512:BO594)</f>
        <v>21525525</v>
      </c>
      <c r="BP595" s="108">
        <f>SUM(BP512:BP594)</f>
        <v>1</v>
      </c>
      <c r="BQ595" s="107"/>
      <c r="BR595" s="107"/>
      <c r="BS595" s="124" t="e">
        <f t="shared" si="217"/>
        <v>#DIV/0!</v>
      </c>
      <c r="BT595" s="128">
        <v>70</v>
      </c>
    </row>
    <row r="596" spans="1:74" s="128" customFormat="1">
      <c r="A596" s="126"/>
      <c r="B596" s="105"/>
      <c r="C596" s="106"/>
      <c r="D596" s="110"/>
      <c r="E596" s="110"/>
      <c r="F596" s="109"/>
      <c r="G596" s="110"/>
      <c r="H596" s="110"/>
      <c r="I596" s="109"/>
      <c r="J596" s="110"/>
      <c r="K596" s="110"/>
      <c r="L596" s="109"/>
      <c r="M596" s="110"/>
      <c r="N596" s="110"/>
      <c r="O596" s="109"/>
      <c r="P596" s="110"/>
      <c r="Q596" s="110"/>
      <c r="R596" s="109"/>
      <c r="S596" s="110"/>
      <c r="T596" s="110"/>
      <c r="U596" s="109"/>
      <c r="V596" s="110"/>
      <c r="W596" s="110"/>
      <c r="X596" s="109"/>
      <c r="Y596" s="110"/>
      <c r="Z596" s="110"/>
      <c r="AA596" s="109"/>
      <c r="AB596" s="110"/>
      <c r="AC596" s="110"/>
      <c r="AD596" s="109"/>
      <c r="AE596" s="110"/>
      <c r="AF596" s="110"/>
      <c r="AG596" s="109"/>
      <c r="AH596" s="110"/>
      <c r="AI596" s="110"/>
      <c r="AJ596" s="109"/>
      <c r="AK596" s="110"/>
      <c r="AL596" s="110"/>
      <c r="AM596" s="109"/>
      <c r="AN596" s="110"/>
      <c r="AO596" s="110"/>
      <c r="AP596" s="109"/>
      <c r="AQ596" s="110"/>
      <c r="AR596" s="110"/>
      <c r="AS596" s="109"/>
      <c r="AT596" s="110"/>
      <c r="AU596" s="110"/>
      <c r="AV596" s="109" t="e">
        <v>#DIV/0!</v>
      </c>
      <c r="AW596" s="111"/>
      <c r="AX596" s="111"/>
      <c r="AY596" s="112" t="e">
        <v>#DIV/0!</v>
      </c>
      <c r="AZ596" s="111"/>
      <c r="BA596" s="111"/>
      <c r="BB596" s="112"/>
      <c r="BC596" s="92" t="e">
        <f>VLOOKUP(C596,'[1]PM SELL-OUT JUNE 202 SUMMARY'!$D$9:$H$519,4,FALSE)</f>
        <v>#N/A</v>
      </c>
      <c r="BD596" s="92" t="e">
        <f>VLOOKUP(C596,'[1]PM SELL-OUT JUNE 202 SUMMARY'!$D$9:$H$519,5,FALSE)</f>
        <v>#N/A</v>
      </c>
      <c r="BE596" s="93" t="e">
        <f t="shared" si="218"/>
        <v>#N/A</v>
      </c>
      <c r="BF596" s="113"/>
      <c r="BG596" s="114"/>
      <c r="BH596" s="115"/>
      <c r="BI596" s="107"/>
      <c r="BJ596" s="115"/>
      <c r="BK596" s="110"/>
      <c r="BL596" s="117"/>
      <c r="BM596" s="118"/>
      <c r="BN596" s="119"/>
      <c r="BO596" s="127"/>
      <c r="BP596" s="121"/>
      <c r="BQ596" s="122"/>
      <c r="BR596" s="110"/>
      <c r="BS596" s="158"/>
      <c r="BV596" s="149"/>
    </row>
    <row r="597" spans="1:74" s="128" customFormat="1">
      <c r="A597" s="126"/>
      <c r="B597" s="105"/>
      <c r="C597" s="106"/>
      <c r="D597" s="110"/>
      <c r="E597" s="110"/>
      <c r="F597" s="109"/>
      <c r="G597" s="110"/>
      <c r="H597" s="110"/>
      <c r="I597" s="109"/>
      <c r="J597" s="110"/>
      <c r="K597" s="110"/>
      <c r="L597" s="109"/>
      <c r="M597" s="110"/>
      <c r="N597" s="110"/>
      <c r="O597" s="109"/>
      <c r="P597" s="110"/>
      <c r="Q597" s="110"/>
      <c r="R597" s="109"/>
      <c r="S597" s="110"/>
      <c r="T597" s="110"/>
      <c r="U597" s="109"/>
      <c r="V597" s="110"/>
      <c r="W597" s="110"/>
      <c r="X597" s="109"/>
      <c r="Y597" s="110"/>
      <c r="Z597" s="110"/>
      <c r="AA597" s="109"/>
      <c r="AB597" s="110"/>
      <c r="AC597" s="110"/>
      <c r="AD597" s="109"/>
      <c r="AE597" s="110"/>
      <c r="AF597" s="110"/>
      <c r="AG597" s="109"/>
      <c r="AH597" s="110"/>
      <c r="AI597" s="110"/>
      <c r="AJ597" s="109"/>
      <c r="AK597" s="110"/>
      <c r="AL597" s="110"/>
      <c r="AM597" s="109"/>
      <c r="AN597" s="110"/>
      <c r="AO597" s="110"/>
      <c r="AP597" s="109"/>
      <c r="AQ597" s="110"/>
      <c r="AR597" s="110"/>
      <c r="AS597" s="109"/>
      <c r="AT597" s="110"/>
      <c r="AU597" s="110"/>
      <c r="AV597" s="109" t="e">
        <v>#DIV/0!</v>
      </c>
      <c r="AW597" s="111"/>
      <c r="AX597" s="111"/>
      <c r="AY597" s="112" t="e">
        <v>#DIV/0!</v>
      </c>
      <c r="AZ597" s="111"/>
      <c r="BA597" s="111"/>
      <c r="BB597" s="112"/>
      <c r="BC597" s="92" t="e">
        <f>VLOOKUP(C597,'[1]PM SELL-OUT JUNE 202 SUMMARY'!$D$9:$H$519,4,FALSE)</f>
        <v>#N/A</v>
      </c>
      <c r="BD597" s="92" t="e">
        <f>VLOOKUP(C597,'[1]PM SELL-OUT JUNE 202 SUMMARY'!$D$9:$H$519,5,FALSE)</f>
        <v>#N/A</v>
      </c>
      <c r="BE597" s="93" t="e">
        <f t="shared" si="218"/>
        <v>#N/A</v>
      </c>
      <c r="BF597" s="113"/>
      <c r="BG597" s="114"/>
      <c r="BH597" s="115"/>
      <c r="BI597" s="107"/>
      <c r="BJ597" s="115"/>
      <c r="BK597" s="110"/>
      <c r="BL597" s="117"/>
      <c r="BM597" s="118"/>
      <c r="BN597" s="119"/>
      <c r="BO597" s="127"/>
      <c r="BP597" s="121"/>
      <c r="BQ597" s="159"/>
      <c r="BR597" s="181"/>
      <c r="BS597" s="124"/>
    </row>
    <row r="598" spans="1:74" s="128" customFormat="1">
      <c r="A598" s="126" t="s">
        <v>89</v>
      </c>
      <c r="B598" s="105" t="s">
        <v>197</v>
      </c>
      <c r="C598" s="162" t="s">
        <v>596</v>
      </c>
      <c r="D598" s="110"/>
      <c r="E598" s="110"/>
      <c r="F598" s="109"/>
      <c r="G598" s="110"/>
      <c r="H598" s="110"/>
      <c r="I598" s="109"/>
      <c r="J598" s="110"/>
      <c r="K598" s="110"/>
      <c r="L598" s="109"/>
      <c r="M598" s="110"/>
      <c r="N598" s="110"/>
      <c r="O598" s="109"/>
      <c r="P598" s="110"/>
      <c r="Q598" s="110"/>
      <c r="R598" s="109"/>
      <c r="S598" s="110"/>
      <c r="T598" s="110"/>
      <c r="U598" s="109"/>
      <c r="V598" s="110"/>
      <c r="W598" s="110"/>
      <c r="X598" s="109"/>
      <c r="Y598" s="110"/>
      <c r="Z598" s="110"/>
      <c r="AA598" s="109"/>
      <c r="AB598" s="110"/>
      <c r="AC598" s="110"/>
      <c r="AD598" s="109"/>
      <c r="AE598" s="110">
        <v>0</v>
      </c>
      <c r="AF598" s="110">
        <v>145161</v>
      </c>
      <c r="AG598" s="109">
        <v>0</v>
      </c>
      <c r="AH598" s="110">
        <v>27490</v>
      </c>
      <c r="AI598" s="110">
        <v>500000</v>
      </c>
      <c r="AJ598" s="109">
        <v>5.4980000000000001E-2</v>
      </c>
      <c r="AK598" s="110">
        <v>207355</v>
      </c>
      <c r="AL598" s="110">
        <v>500000</v>
      </c>
      <c r="AM598" s="109">
        <v>0.41471000000000002</v>
      </c>
      <c r="AN598" s="110">
        <v>94985</v>
      </c>
      <c r="AO598" s="110">
        <v>550000</v>
      </c>
      <c r="AP598" s="109">
        <v>0.17269999999999999</v>
      </c>
      <c r="AQ598" s="110">
        <v>110685</v>
      </c>
      <c r="AR598" s="110">
        <v>550000</v>
      </c>
      <c r="AS598" s="109">
        <v>0.20124545454545453</v>
      </c>
      <c r="AT598" s="110">
        <v>0</v>
      </c>
      <c r="AU598" s="110">
        <v>550000</v>
      </c>
      <c r="AV598" s="109">
        <v>0</v>
      </c>
      <c r="AW598" s="111">
        <v>247645</v>
      </c>
      <c r="AX598" s="111">
        <v>550000</v>
      </c>
      <c r="AY598" s="112">
        <v>0.45026363636363637</v>
      </c>
      <c r="AZ598" s="111">
        <v>53475</v>
      </c>
      <c r="BA598" s="111">
        <v>550000</v>
      </c>
      <c r="BB598" s="112">
        <f t="shared" si="210"/>
        <v>9.7227272727272732E-2</v>
      </c>
      <c r="BC598" s="92">
        <f>VLOOKUP(C598,'[1]PM SELL-OUT JUNE 202 SUMMARY'!$D$9:$H$519,4,FALSE)</f>
        <v>146175</v>
      </c>
      <c r="BD598" s="92">
        <f>VLOOKUP(C598,'[1]PM SELL-OUT JUNE 202 SUMMARY'!$D$9:$H$519,5,FALSE)</f>
        <v>421666</v>
      </c>
      <c r="BE598" s="93">
        <f t="shared" si="218"/>
        <v>0.34666062713142631</v>
      </c>
      <c r="BF598" s="113">
        <f t="shared" ref="BF598:BF603" si="220">AW598+AT598+AZ598</f>
        <v>301120</v>
      </c>
      <c r="BG598" s="114">
        <f t="shared" ref="BG598:BG603" si="221">BF598/3</f>
        <v>100373.33333333333</v>
      </c>
      <c r="BH598" s="115">
        <f t="shared" ref="BH598:BH603" si="222">SUM(AQ598+AT598+AW598+AZ598+AK598+AN598)</f>
        <v>714145</v>
      </c>
      <c r="BI598" s="110">
        <f t="shared" ref="BI598:BI603" si="223">BH598/6</f>
        <v>119024.16666666667</v>
      </c>
      <c r="BJ598" s="115"/>
      <c r="BK598" s="110"/>
      <c r="BL598" s="117">
        <f t="shared" ref="BL598:BL603" si="224">BK$604*BP598</f>
        <v>0</v>
      </c>
      <c r="BM598" s="183"/>
      <c r="BN598" s="119"/>
      <c r="BO598" s="127"/>
      <c r="BP598" s="121">
        <f t="shared" ref="BP598:BP603" si="225">BO598/BO$604</f>
        <v>0</v>
      </c>
      <c r="BQ598" s="122"/>
      <c r="BR598" s="123"/>
      <c r="BS598" s="124" t="e">
        <f t="shared" ref="BS598:BS604" si="226">BQ598/BR598</f>
        <v>#DIV/0!</v>
      </c>
    </row>
    <row r="599" spans="1:74" s="128" customFormat="1">
      <c r="A599" s="126" t="s">
        <v>89</v>
      </c>
      <c r="B599" s="105"/>
      <c r="C599" s="162" t="s">
        <v>597</v>
      </c>
      <c r="D599" s="110"/>
      <c r="E599" s="110"/>
      <c r="F599" s="109"/>
      <c r="G599" s="110"/>
      <c r="H599" s="110"/>
      <c r="I599" s="109"/>
      <c r="J599" s="110"/>
      <c r="K599" s="110"/>
      <c r="L599" s="109"/>
      <c r="M599" s="110"/>
      <c r="N599" s="110"/>
      <c r="O599" s="109"/>
      <c r="P599" s="110"/>
      <c r="Q599" s="110"/>
      <c r="R599" s="109"/>
      <c r="S599" s="110"/>
      <c r="T599" s="110"/>
      <c r="U599" s="109"/>
      <c r="V599" s="110"/>
      <c r="W599" s="110"/>
      <c r="X599" s="109"/>
      <c r="Y599" s="110"/>
      <c r="Z599" s="110"/>
      <c r="AA599" s="109"/>
      <c r="AB599" s="110"/>
      <c r="AC599" s="110"/>
      <c r="AD599" s="109"/>
      <c r="AE599" s="110">
        <v>196785</v>
      </c>
      <c r="AF599" s="110">
        <v>145161</v>
      </c>
      <c r="AG599" s="109">
        <v>1.3556327112654225</v>
      </c>
      <c r="AH599" s="110">
        <v>80780</v>
      </c>
      <c r="AI599" s="110">
        <v>500000</v>
      </c>
      <c r="AJ599" s="109">
        <v>0.16156000000000001</v>
      </c>
      <c r="AK599" s="110">
        <v>116075</v>
      </c>
      <c r="AL599" s="110">
        <v>500000</v>
      </c>
      <c r="AM599" s="109">
        <v>0.23215000000000002</v>
      </c>
      <c r="AN599" s="110">
        <v>46590</v>
      </c>
      <c r="AO599" s="110">
        <v>550000</v>
      </c>
      <c r="AP599" s="109">
        <v>8.4709090909090914E-2</v>
      </c>
      <c r="AQ599" s="110">
        <v>29995</v>
      </c>
      <c r="AR599" s="110">
        <v>550000</v>
      </c>
      <c r="AS599" s="109">
        <v>5.453636363636364E-2</v>
      </c>
      <c r="AT599" s="110">
        <v>155180</v>
      </c>
      <c r="AU599" s="110">
        <v>550000</v>
      </c>
      <c r="AV599" s="109">
        <v>0.28214545454545453</v>
      </c>
      <c r="AW599" s="111">
        <v>115980</v>
      </c>
      <c r="AX599" s="111">
        <v>550000</v>
      </c>
      <c r="AY599" s="112">
        <v>0.21087272727272727</v>
      </c>
      <c r="AZ599" s="111">
        <v>325355</v>
      </c>
      <c r="BA599" s="111">
        <v>550000</v>
      </c>
      <c r="BB599" s="112">
        <f t="shared" si="210"/>
        <v>0.59155454545454544</v>
      </c>
      <c r="BC599" s="92">
        <f>VLOOKUP(C599,'[1]PM SELL-OUT JUNE 202 SUMMARY'!$D$9:$H$519,4,FALSE)</f>
        <v>10695</v>
      </c>
      <c r="BD599" s="92">
        <f>VLOOKUP(C599,'[1]PM SELL-OUT JUNE 202 SUMMARY'!$D$9:$H$519,5,FALSE)</f>
        <v>421666</v>
      </c>
      <c r="BE599" s="93">
        <f t="shared" si="218"/>
        <v>2.5363676464310616E-2</v>
      </c>
      <c r="BF599" s="113">
        <f t="shared" si="220"/>
        <v>596515</v>
      </c>
      <c r="BG599" s="114">
        <f t="shared" si="221"/>
        <v>198838.33333333334</v>
      </c>
      <c r="BH599" s="115">
        <f t="shared" si="222"/>
        <v>789175</v>
      </c>
      <c r="BI599" s="110">
        <f t="shared" si="223"/>
        <v>131529.16666666666</v>
      </c>
      <c r="BJ599" s="115"/>
      <c r="BK599" s="110"/>
      <c r="BL599" s="117">
        <f t="shared" si="224"/>
        <v>0</v>
      </c>
      <c r="BM599" s="183"/>
      <c r="BN599" s="119"/>
      <c r="BO599" s="127"/>
      <c r="BP599" s="121">
        <f t="shared" si="225"/>
        <v>0</v>
      </c>
      <c r="BQ599" s="122"/>
      <c r="BR599" s="123"/>
      <c r="BS599" s="124" t="e">
        <f t="shared" si="226"/>
        <v>#DIV/0!</v>
      </c>
    </row>
    <row r="600" spans="1:74" s="128" customFormat="1">
      <c r="A600" s="126" t="s">
        <v>89</v>
      </c>
      <c r="B600" s="105" t="s">
        <v>197</v>
      </c>
      <c r="C600" s="162" t="s">
        <v>598</v>
      </c>
      <c r="D600" s="110">
        <v>70785</v>
      </c>
      <c r="E600" s="110">
        <v>500000</v>
      </c>
      <c r="F600" s="109"/>
      <c r="G600" s="110">
        <v>27485</v>
      </c>
      <c r="H600" s="110">
        <v>500000</v>
      </c>
      <c r="I600" s="109">
        <v>5.4969999999999998E-2</v>
      </c>
      <c r="J600" s="110">
        <v>252755</v>
      </c>
      <c r="K600" s="110">
        <v>219354</v>
      </c>
      <c r="L600" s="109">
        <v>1.1522698469141206</v>
      </c>
      <c r="M600" s="110">
        <v>706845</v>
      </c>
      <c r="N600" s="110">
        <v>500000</v>
      </c>
      <c r="O600" s="109">
        <v>1.4136899999999999</v>
      </c>
      <c r="P600" s="110">
        <v>602890</v>
      </c>
      <c r="Q600" s="110">
        <v>550000</v>
      </c>
      <c r="R600" s="109">
        <v>1.0961636363636365</v>
      </c>
      <c r="S600" s="110">
        <v>398695</v>
      </c>
      <c r="T600" s="110">
        <v>550000</v>
      </c>
      <c r="U600" s="109">
        <v>0.7249000000000001</v>
      </c>
      <c r="V600" s="110">
        <v>301020</v>
      </c>
      <c r="W600" s="110">
        <v>550000</v>
      </c>
      <c r="X600" s="109">
        <v>0.54730909090909097</v>
      </c>
      <c r="Y600" s="110">
        <v>494110</v>
      </c>
      <c r="Z600" s="110">
        <v>550000</v>
      </c>
      <c r="AA600" s="109">
        <v>0.89838181818181817</v>
      </c>
      <c r="AB600" s="110">
        <v>160675</v>
      </c>
      <c r="AC600" s="110">
        <v>199999</v>
      </c>
      <c r="AD600" s="109"/>
      <c r="AE600" s="110">
        <v>510400</v>
      </c>
      <c r="AF600" s="110">
        <v>550000</v>
      </c>
      <c r="AG600" s="109">
        <v>0.92800000000000005</v>
      </c>
      <c r="AH600" s="110">
        <v>307055</v>
      </c>
      <c r="AI600" s="110">
        <v>550000</v>
      </c>
      <c r="AJ600" s="109">
        <v>0.55828181818181832</v>
      </c>
      <c r="AK600" s="110">
        <v>1326060</v>
      </c>
      <c r="AL600" s="110">
        <v>550000</v>
      </c>
      <c r="AM600" s="109">
        <v>2.4110181818181817</v>
      </c>
      <c r="AN600" s="110">
        <v>154175</v>
      </c>
      <c r="AO600" s="110">
        <v>550000</v>
      </c>
      <c r="AP600" s="109">
        <v>0.2803181818181818</v>
      </c>
      <c r="AQ600" s="110">
        <v>134375</v>
      </c>
      <c r="AR600" s="110">
        <v>550000</v>
      </c>
      <c r="AS600" s="109">
        <v>0.24431818181818182</v>
      </c>
      <c r="AT600" s="110">
        <v>217455</v>
      </c>
      <c r="AU600" s="110">
        <v>550000</v>
      </c>
      <c r="AV600" s="109">
        <v>0.39537272727272726</v>
      </c>
      <c r="AW600" s="111">
        <v>223958</v>
      </c>
      <c r="AX600" s="111">
        <v>550000</v>
      </c>
      <c r="AY600" s="112">
        <v>0.40719636363636363</v>
      </c>
      <c r="AZ600" s="111">
        <v>551560</v>
      </c>
      <c r="BA600" s="111">
        <v>550000</v>
      </c>
      <c r="BB600" s="112">
        <f t="shared" si="210"/>
        <v>1.0028363636363635</v>
      </c>
      <c r="BC600" s="92">
        <f>VLOOKUP(C600,'[1]PM SELL-OUT JUNE 202 SUMMARY'!$D$9:$H$519,4,FALSE)</f>
        <v>382015</v>
      </c>
      <c r="BD600" s="92">
        <f>VLOOKUP(C600,'[1]PM SELL-OUT JUNE 202 SUMMARY'!$D$9:$H$519,5,FALSE)</f>
        <v>550000</v>
      </c>
      <c r="BE600" s="93">
        <f t="shared" si="218"/>
        <v>0.69457272727272723</v>
      </c>
      <c r="BF600" s="113">
        <f t="shared" si="220"/>
        <v>992973</v>
      </c>
      <c r="BG600" s="114">
        <f t="shared" si="221"/>
        <v>330991</v>
      </c>
      <c r="BH600" s="115">
        <f t="shared" si="222"/>
        <v>2607583</v>
      </c>
      <c r="BI600" s="110">
        <f t="shared" si="223"/>
        <v>434597.16666666669</v>
      </c>
      <c r="BJ600" s="115"/>
      <c r="BK600" s="110"/>
      <c r="BL600" s="117">
        <f t="shared" si="224"/>
        <v>379874.40602090891</v>
      </c>
      <c r="BM600" s="118">
        <v>550000</v>
      </c>
      <c r="BN600" s="119"/>
      <c r="BO600" s="127">
        <v>301020</v>
      </c>
      <c r="BP600" s="121">
        <f t="shared" si="225"/>
        <v>0.10209276257887498</v>
      </c>
      <c r="BQ600" s="122"/>
      <c r="BR600" s="123"/>
      <c r="BS600" s="124" t="e">
        <f t="shared" si="226"/>
        <v>#DIV/0!</v>
      </c>
    </row>
    <row r="601" spans="1:74" s="128" customFormat="1">
      <c r="A601" s="126" t="s">
        <v>89</v>
      </c>
      <c r="B601" s="105" t="s">
        <v>197</v>
      </c>
      <c r="C601" s="162" t="s">
        <v>599</v>
      </c>
      <c r="D601" s="110">
        <v>138370</v>
      </c>
      <c r="E601" s="110">
        <v>500000</v>
      </c>
      <c r="F601" s="109"/>
      <c r="G601" s="110">
        <v>529345</v>
      </c>
      <c r="H601" s="110">
        <v>500000</v>
      </c>
      <c r="I601" s="109">
        <v>1.0586899999999999</v>
      </c>
      <c r="J601" s="110">
        <v>179865</v>
      </c>
      <c r="K601" s="110">
        <v>500000</v>
      </c>
      <c r="L601" s="109">
        <v>0.35973000000000005</v>
      </c>
      <c r="M601" s="110">
        <v>652785</v>
      </c>
      <c r="N601" s="110">
        <v>500000</v>
      </c>
      <c r="O601" s="109">
        <v>1.3055699999999999</v>
      </c>
      <c r="P601" s="110">
        <v>731960</v>
      </c>
      <c r="Q601" s="110">
        <v>550000</v>
      </c>
      <c r="R601" s="109">
        <v>1.3308363636363636</v>
      </c>
      <c r="S601" s="110">
        <v>598300</v>
      </c>
      <c r="T601" s="110">
        <v>550000</v>
      </c>
      <c r="U601" s="109">
        <v>1.0878181818181818</v>
      </c>
      <c r="V601" s="110">
        <v>713715</v>
      </c>
      <c r="W601" s="110">
        <v>550000</v>
      </c>
      <c r="X601" s="109">
        <v>1.2976636363636365</v>
      </c>
      <c r="Y601" s="110">
        <v>138575</v>
      </c>
      <c r="Z601" s="110">
        <v>550000</v>
      </c>
      <c r="AA601" s="109">
        <v>0.25195454545454543</v>
      </c>
      <c r="AB601" s="110">
        <v>238230</v>
      </c>
      <c r="AC601" s="110">
        <v>550000</v>
      </c>
      <c r="AD601" s="109"/>
      <c r="AE601" s="110">
        <v>176975</v>
      </c>
      <c r="AF601" s="110">
        <v>550000</v>
      </c>
      <c r="AG601" s="109">
        <v>0.32177272727272732</v>
      </c>
      <c r="AH601" s="110">
        <v>612295</v>
      </c>
      <c r="AI601" s="110">
        <v>550000</v>
      </c>
      <c r="AJ601" s="109">
        <v>1.1132636363636363</v>
      </c>
      <c r="AK601" s="110">
        <v>228940</v>
      </c>
      <c r="AL601" s="110">
        <v>550000</v>
      </c>
      <c r="AM601" s="109">
        <v>0.41625454545454549</v>
      </c>
      <c r="AN601" s="110">
        <v>685330</v>
      </c>
      <c r="AO601" s="110">
        <v>550000</v>
      </c>
      <c r="AP601" s="109">
        <v>1.2460545454545455</v>
      </c>
      <c r="AQ601" s="110">
        <v>238955</v>
      </c>
      <c r="AR601" s="110">
        <v>550000</v>
      </c>
      <c r="AS601" s="109">
        <v>0.43446363636363639</v>
      </c>
      <c r="AT601" s="110">
        <v>169355</v>
      </c>
      <c r="AU601" s="110">
        <v>550000</v>
      </c>
      <c r="AV601" s="109">
        <v>0.30791818181818181</v>
      </c>
      <c r="AW601" s="111">
        <v>140670</v>
      </c>
      <c r="AX601" s="111">
        <v>550000</v>
      </c>
      <c r="AY601" s="112">
        <v>0.25576363636363636</v>
      </c>
      <c r="AZ601" s="111">
        <v>561165</v>
      </c>
      <c r="BA601" s="111">
        <v>550000</v>
      </c>
      <c r="BB601" s="112">
        <f t="shared" si="210"/>
        <v>1.0203</v>
      </c>
      <c r="BC601" s="92">
        <f>VLOOKUP(C601,'[1]PM SELL-OUT JUNE 202 SUMMARY'!$D$9:$H$519,4,FALSE)</f>
        <v>472110</v>
      </c>
      <c r="BD601" s="92">
        <f>VLOOKUP(C601,'[1]PM SELL-OUT JUNE 202 SUMMARY'!$D$9:$H$519,5,FALSE)</f>
        <v>550000</v>
      </c>
      <c r="BE601" s="93">
        <f t="shared" si="218"/>
        <v>0.85838181818181813</v>
      </c>
      <c r="BF601" s="113">
        <f t="shared" si="220"/>
        <v>871190</v>
      </c>
      <c r="BG601" s="114">
        <f t="shared" si="221"/>
        <v>290396.66666666669</v>
      </c>
      <c r="BH601" s="115">
        <f t="shared" si="222"/>
        <v>2024415</v>
      </c>
      <c r="BI601" s="110">
        <f t="shared" si="223"/>
        <v>337402.5</v>
      </c>
      <c r="BJ601" s="115"/>
      <c r="BK601" s="110"/>
      <c r="BL601" s="117">
        <f t="shared" si="224"/>
        <v>900677.90078138676</v>
      </c>
      <c r="BM601" s="118">
        <v>550000</v>
      </c>
      <c r="BN601" s="119"/>
      <c r="BO601" s="127">
        <v>713715</v>
      </c>
      <c r="BP601" s="121">
        <f t="shared" si="225"/>
        <v>0.24206078016072607</v>
      </c>
      <c r="BQ601" s="122"/>
      <c r="BR601" s="123"/>
      <c r="BS601" s="124" t="e">
        <f t="shared" si="226"/>
        <v>#DIV/0!</v>
      </c>
    </row>
    <row r="602" spans="1:74" s="128" customFormat="1">
      <c r="A602" s="126" t="s">
        <v>89</v>
      </c>
      <c r="B602" s="105" t="s">
        <v>197</v>
      </c>
      <c r="C602" s="106" t="s">
        <v>600</v>
      </c>
      <c r="D602" s="110">
        <v>43990</v>
      </c>
      <c r="E602" s="110">
        <v>500000</v>
      </c>
      <c r="F602" s="109"/>
      <c r="G602" s="110">
        <v>176865</v>
      </c>
      <c r="H602" s="110">
        <v>500000</v>
      </c>
      <c r="I602" s="109">
        <v>0.35373000000000004</v>
      </c>
      <c r="J602" s="110">
        <v>178165</v>
      </c>
      <c r="K602" s="110">
        <v>500000</v>
      </c>
      <c r="L602" s="109">
        <v>0.35633000000000004</v>
      </c>
      <c r="M602" s="110">
        <v>219890</v>
      </c>
      <c r="N602" s="110">
        <v>500000</v>
      </c>
      <c r="O602" s="109">
        <v>0.43978000000000006</v>
      </c>
      <c r="P602" s="110">
        <v>0</v>
      </c>
      <c r="Q602" s="110">
        <v>32258</v>
      </c>
      <c r="R602" s="109">
        <v>0</v>
      </c>
      <c r="S602" s="110"/>
      <c r="T602" s="110"/>
      <c r="U602" s="109" t="e">
        <v>#DIV/0!</v>
      </c>
      <c r="V602" s="110"/>
      <c r="W602" s="110"/>
      <c r="X602" s="109" t="e">
        <v>#DIV/0!</v>
      </c>
      <c r="Y602" s="110">
        <v>137270</v>
      </c>
      <c r="Z602" s="110">
        <v>483870</v>
      </c>
      <c r="AA602" s="109">
        <v>0.28369190071713479</v>
      </c>
      <c r="AB602" s="110">
        <v>90985</v>
      </c>
      <c r="AC602" s="110">
        <v>500000</v>
      </c>
      <c r="AD602" s="109"/>
      <c r="AE602" s="110">
        <v>304755</v>
      </c>
      <c r="AF602" s="110">
        <v>500000</v>
      </c>
      <c r="AG602" s="109">
        <v>0.60951</v>
      </c>
      <c r="AH602" s="110">
        <v>305910</v>
      </c>
      <c r="AI602" s="110">
        <v>500000</v>
      </c>
      <c r="AJ602" s="109">
        <v>0.61182000000000003</v>
      </c>
      <c r="AK602" s="110">
        <v>112770</v>
      </c>
      <c r="AL602" s="110">
        <v>500000</v>
      </c>
      <c r="AM602" s="109">
        <v>0.22554000000000002</v>
      </c>
      <c r="AN602" s="110">
        <v>133470</v>
      </c>
      <c r="AO602" s="110">
        <v>550000</v>
      </c>
      <c r="AP602" s="109">
        <v>0.24267272727272726</v>
      </c>
      <c r="AQ602" s="110">
        <v>36085</v>
      </c>
      <c r="AR602" s="110">
        <v>550000</v>
      </c>
      <c r="AS602" s="109">
        <v>6.5609090909090909E-2</v>
      </c>
      <c r="AT602" s="110">
        <v>105980</v>
      </c>
      <c r="AU602" s="110">
        <v>550000</v>
      </c>
      <c r="AV602" s="109">
        <v>0.19269090909090908</v>
      </c>
      <c r="AW602" s="111">
        <v>118180</v>
      </c>
      <c r="AX602" s="111">
        <v>36666</v>
      </c>
      <c r="AY602" s="112">
        <v>3.2231495118093054</v>
      </c>
      <c r="AZ602" s="111">
        <v>140445</v>
      </c>
      <c r="BA602" s="111">
        <v>550000</v>
      </c>
      <c r="BB602" s="112">
        <f t="shared" si="210"/>
        <v>0.25535454545454545</v>
      </c>
      <c r="BC602" s="92">
        <f>VLOOKUP(C602,'[1]PM SELL-OUT JUNE 202 SUMMARY'!$D$9:$H$519,4,FALSE)</f>
        <v>98465</v>
      </c>
      <c r="BD602" s="92">
        <f>VLOOKUP(C602,'[1]PM SELL-OUT JUNE 202 SUMMARY'!$D$9:$H$519,5,FALSE)</f>
        <v>550000</v>
      </c>
      <c r="BE602" s="93">
        <f t="shared" si="218"/>
        <v>0.17902727272727273</v>
      </c>
      <c r="BF602" s="113">
        <f t="shared" si="220"/>
        <v>364605</v>
      </c>
      <c r="BG602" s="114">
        <f t="shared" si="221"/>
        <v>121535</v>
      </c>
      <c r="BH602" s="115">
        <f t="shared" si="222"/>
        <v>646930</v>
      </c>
      <c r="BI602" s="110">
        <f t="shared" si="223"/>
        <v>107821.66666666667</v>
      </c>
      <c r="BJ602" s="115"/>
      <c r="BK602" s="110"/>
      <c r="BL602" s="117">
        <f t="shared" si="224"/>
        <v>0</v>
      </c>
      <c r="BM602" s="118">
        <v>550000</v>
      </c>
      <c r="BN602" s="119"/>
      <c r="BO602" s="127"/>
      <c r="BP602" s="121">
        <f t="shared" si="225"/>
        <v>0</v>
      </c>
      <c r="BQ602" s="122"/>
      <c r="BR602" s="123"/>
      <c r="BS602" s="124" t="e">
        <f t="shared" si="226"/>
        <v>#DIV/0!</v>
      </c>
    </row>
    <row r="603" spans="1:74" s="128" customFormat="1">
      <c r="A603" s="126" t="s">
        <v>89</v>
      </c>
      <c r="B603" s="105" t="s">
        <v>197</v>
      </c>
      <c r="C603" s="106" t="s">
        <v>601</v>
      </c>
      <c r="D603" s="110">
        <v>2327790</v>
      </c>
      <c r="E603" s="110">
        <v>2500000</v>
      </c>
      <c r="F603" s="109"/>
      <c r="G603" s="110">
        <v>2611460</v>
      </c>
      <c r="H603" s="110">
        <v>2500000</v>
      </c>
      <c r="I603" s="109">
        <v>1.044584</v>
      </c>
      <c r="J603" s="110">
        <v>1607205</v>
      </c>
      <c r="K603" s="110">
        <v>2500000</v>
      </c>
      <c r="L603" s="109">
        <v>0.64288200000000006</v>
      </c>
      <c r="M603" s="110">
        <v>3380710</v>
      </c>
      <c r="N603" s="110">
        <v>2500000</v>
      </c>
      <c r="O603" s="109">
        <v>1.352284</v>
      </c>
      <c r="P603" s="110">
        <v>2921645</v>
      </c>
      <c r="Q603" s="110">
        <v>2500000</v>
      </c>
      <c r="R603" s="109">
        <v>1.168658</v>
      </c>
      <c r="S603" s="110">
        <v>2062290</v>
      </c>
      <c r="T603" s="110">
        <v>2300000</v>
      </c>
      <c r="U603" s="109">
        <v>0.89664782608695659</v>
      </c>
      <c r="V603" s="110">
        <v>1933760</v>
      </c>
      <c r="W603" s="110">
        <v>1900000</v>
      </c>
      <c r="X603" s="109">
        <v>1.0177684210526317</v>
      </c>
      <c r="Y603" s="110">
        <v>1481035</v>
      </c>
      <c r="Z603" s="110">
        <v>1900000</v>
      </c>
      <c r="AA603" s="109">
        <v>0.77949210526315793</v>
      </c>
      <c r="AB603" s="110">
        <v>2126060</v>
      </c>
      <c r="AC603" s="110">
        <v>1800000</v>
      </c>
      <c r="AD603" s="109"/>
      <c r="AE603" s="110">
        <v>1440815</v>
      </c>
      <c r="AF603" s="110">
        <v>1800000</v>
      </c>
      <c r="AG603" s="109">
        <v>0.80045277777777801</v>
      </c>
      <c r="AH603" s="110">
        <v>1229115</v>
      </c>
      <c r="AI603" s="110">
        <v>1900000</v>
      </c>
      <c r="AJ603" s="109">
        <v>0.64690263157894745</v>
      </c>
      <c r="AK603" s="110">
        <v>1233485</v>
      </c>
      <c r="AL603" s="110">
        <v>1800000</v>
      </c>
      <c r="AM603" s="109">
        <v>0.68526944444444449</v>
      </c>
      <c r="AN603" s="110">
        <v>1130730</v>
      </c>
      <c r="AO603" s="110">
        <v>1800000</v>
      </c>
      <c r="AP603" s="109">
        <v>0.62818333333333332</v>
      </c>
      <c r="AQ603" s="110">
        <v>1572380</v>
      </c>
      <c r="AR603" s="110">
        <v>1500000</v>
      </c>
      <c r="AS603" s="109">
        <v>1.0482533333333333</v>
      </c>
      <c r="AT603" s="110">
        <v>1959190</v>
      </c>
      <c r="AU603" s="110">
        <v>1400000</v>
      </c>
      <c r="AV603" s="109">
        <v>1.3994214285714286</v>
      </c>
      <c r="AW603" s="111">
        <v>2043525</v>
      </c>
      <c r="AX603" s="111">
        <v>1550000</v>
      </c>
      <c r="AY603" s="112">
        <v>1.3184032258064515</v>
      </c>
      <c r="AZ603" s="111">
        <v>2032465</v>
      </c>
      <c r="BA603" s="111">
        <v>1550000</v>
      </c>
      <c r="BB603" s="112">
        <f t="shared" si="210"/>
        <v>1.3112677419354839</v>
      </c>
      <c r="BC603" s="92">
        <f>VLOOKUP(C603,'[1]PM SELL-OUT JUNE 202 SUMMARY'!$D$9:$H$519,4,FALSE)</f>
        <v>1980455</v>
      </c>
      <c r="BD603" s="92">
        <f>VLOOKUP(C603,'[1]PM SELL-OUT JUNE 202 SUMMARY'!$D$9:$H$519,5,FALSE)</f>
        <v>1500000</v>
      </c>
      <c r="BE603" s="93">
        <f t="shared" si="218"/>
        <v>1.3203033333333334</v>
      </c>
      <c r="BF603" s="113">
        <f t="shared" si="220"/>
        <v>6035180</v>
      </c>
      <c r="BG603" s="114">
        <f t="shared" si="221"/>
        <v>2011726.6666666667</v>
      </c>
      <c r="BH603" s="115">
        <f t="shared" si="222"/>
        <v>9971775</v>
      </c>
      <c r="BI603" s="110">
        <f t="shared" si="223"/>
        <v>1661962.5</v>
      </c>
      <c r="BJ603" s="148"/>
      <c r="BK603" s="149"/>
      <c r="BL603" s="117">
        <f t="shared" si="224"/>
        <v>2440322.6741977041</v>
      </c>
      <c r="BM603" s="118">
        <v>1600000</v>
      </c>
      <c r="BN603" s="119"/>
      <c r="BO603" s="127">
        <v>1933760</v>
      </c>
      <c r="BP603" s="121">
        <f t="shared" si="225"/>
        <v>0.65584645726039892</v>
      </c>
      <c r="BQ603" s="122"/>
      <c r="BR603" s="123"/>
      <c r="BS603" s="124" t="e">
        <f t="shared" si="226"/>
        <v>#DIV/0!</v>
      </c>
    </row>
    <row r="604" spans="1:74" s="128" customFormat="1">
      <c r="A604" s="126"/>
      <c r="B604" s="105"/>
      <c r="C604" s="106"/>
      <c r="D604" s="110"/>
      <c r="E604" s="110"/>
      <c r="F604" s="109"/>
      <c r="G604" s="110"/>
      <c r="H604" s="110"/>
      <c r="I604" s="109"/>
      <c r="J604" s="107">
        <v>2217990</v>
      </c>
      <c r="K604" s="110"/>
      <c r="L604" s="109"/>
      <c r="M604" s="151">
        <v>4960230</v>
      </c>
      <c r="N604" s="151">
        <v>4000000</v>
      </c>
      <c r="O604" s="109"/>
      <c r="P604" s="107">
        <v>4256495</v>
      </c>
      <c r="Q604" s="107">
        <v>3632258</v>
      </c>
      <c r="R604" s="108">
        <v>1.1718592126440357</v>
      </c>
      <c r="S604" s="107">
        <v>3059285</v>
      </c>
      <c r="T604" s="107">
        <v>3400000</v>
      </c>
      <c r="U604" s="109">
        <v>0.89978970588235307</v>
      </c>
      <c r="V604" s="107">
        <v>2948495</v>
      </c>
      <c r="W604" s="107">
        <v>3000000</v>
      </c>
      <c r="X604" s="108">
        <v>0.98283166666666666</v>
      </c>
      <c r="Y604" s="107">
        <v>2250990</v>
      </c>
      <c r="Z604" s="107">
        <v>3483870</v>
      </c>
      <c r="AA604" s="109">
        <v>0.64611767947713328</v>
      </c>
      <c r="AB604" s="107">
        <v>2615950</v>
      </c>
      <c r="AC604" s="107">
        <v>3049999</v>
      </c>
      <c r="AD604" s="109"/>
      <c r="AE604" s="107">
        <v>2629730</v>
      </c>
      <c r="AF604" s="107">
        <v>3690322</v>
      </c>
      <c r="AG604" s="109">
        <v>0.71260177296181737</v>
      </c>
      <c r="AH604" s="107">
        <v>2454375</v>
      </c>
      <c r="AI604" s="107">
        <v>3500000</v>
      </c>
      <c r="AJ604" s="109">
        <v>0.70125000000000004</v>
      </c>
      <c r="AK604" s="107">
        <v>2901255</v>
      </c>
      <c r="AL604" s="107">
        <v>3400000</v>
      </c>
      <c r="AM604" s="109">
        <v>0.85331029411764714</v>
      </c>
      <c r="AN604" s="107">
        <v>2245280</v>
      </c>
      <c r="AO604" s="107">
        <v>4550000</v>
      </c>
      <c r="AP604" s="109">
        <v>0.49346813186813188</v>
      </c>
      <c r="AQ604" s="151">
        <v>2122475</v>
      </c>
      <c r="AR604" s="151">
        <v>4250000</v>
      </c>
      <c r="AS604" s="180">
        <v>0.4994058823529412</v>
      </c>
      <c r="AT604" s="110"/>
      <c r="AU604" s="110"/>
      <c r="AV604" s="109"/>
      <c r="AW604" s="152">
        <v>2889958</v>
      </c>
      <c r="AX604" s="152">
        <v>3786666</v>
      </c>
      <c r="AY604" s="112">
        <v>0.76319326816782895</v>
      </c>
      <c r="AZ604" s="152">
        <v>3664465</v>
      </c>
      <c r="BA604" s="152">
        <v>4300000</v>
      </c>
      <c r="BB604" s="153">
        <f t="shared" si="210"/>
        <v>0.85220116279069769</v>
      </c>
      <c r="BC604" s="92" t="e">
        <f>VLOOKUP(C604,'[1]PM SELL-OUT JUNE 202 SUMMARY'!$D$9:$H$519,4,FALSE)</f>
        <v>#N/A</v>
      </c>
      <c r="BD604" s="92" t="e">
        <f>VLOOKUP(C604,'[1]PM SELL-OUT JUNE 202 SUMMARY'!$D$9:$H$519,5,FALSE)</f>
        <v>#N/A</v>
      </c>
      <c r="BE604" s="93" t="e">
        <f t="shared" si="218"/>
        <v>#N/A</v>
      </c>
      <c r="BF604" s="107">
        <f>SUM(BF598:BF603)</f>
        <v>9161583</v>
      </c>
      <c r="BG604" s="107">
        <f>SUM(BG598:BG603)</f>
        <v>3053861</v>
      </c>
      <c r="BH604" s="107">
        <f>SUM(BH598:BH603)</f>
        <v>16754023</v>
      </c>
      <c r="BI604" s="107">
        <f>SUM(BI598:BI603)</f>
        <v>2792337.166666667</v>
      </c>
      <c r="BJ604" s="169">
        <v>2766449.8</v>
      </c>
      <c r="BK604" s="155">
        <f>BJ604*134.5%</f>
        <v>3720874.9809999997</v>
      </c>
      <c r="BL604" s="107">
        <f>SUM(BL598:BL603)</f>
        <v>3720874.9809999997</v>
      </c>
      <c r="BM604" s="118"/>
      <c r="BN604" s="119">
        <f>SUM(BM598:BM603)</f>
        <v>3250000</v>
      </c>
      <c r="BO604" s="107">
        <f>SUM(BO598:BO603)</f>
        <v>2948495</v>
      </c>
      <c r="BP604" s="108">
        <f>SUM(BP598:BP603)</f>
        <v>1</v>
      </c>
      <c r="BQ604" s="107"/>
      <c r="BR604" s="107"/>
      <c r="BS604" s="124" t="e">
        <f t="shared" si="226"/>
        <v>#DIV/0!</v>
      </c>
      <c r="BT604" s="128">
        <v>4</v>
      </c>
    </row>
    <row r="605" spans="1:74" s="128" customFormat="1">
      <c r="A605" s="126"/>
      <c r="B605" s="105"/>
      <c r="C605" s="106"/>
      <c r="D605" s="110"/>
      <c r="E605" s="110"/>
      <c r="F605" s="109"/>
      <c r="G605" s="110"/>
      <c r="H605" s="110"/>
      <c r="I605" s="109"/>
      <c r="J605" s="107"/>
      <c r="K605" s="110"/>
      <c r="L605" s="109"/>
      <c r="M605" s="110"/>
      <c r="N605" s="110"/>
      <c r="O605" s="109"/>
      <c r="P605" s="107"/>
      <c r="Q605" s="107"/>
      <c r="R605" s="108"/>
      <c r="S605" s="107"/>
      <c r="T605" s="107"/>
      <c r="U605" s="109"/>
      <c r="V605" s="107"/>
      <c r="W605" s="107"/>
      <c r="X605" s="108"/>
      <c r="Y605" s="107"/>
      <c r="Z605" s="107"/>
      <c r="AA605" s="108"/>
      <c r="AB605" s="107"/>
      <c r="AC605" s="107"/>
      <c r="AD605" s="108"/>
      <c r="AE605" s="107"/>
      <c r="AF605" s="107"/>
      <c r="AG605" s="108"/>
      <c r="AH605" s="107"/>
      <c r="AI605" s="107"/>
      <c r="AJ605" s="108"/>
      <c r="AK605" s="107"/>
      <c r="AL605" s="107"/>
      <c r="AM605" s="108"/>
      <c r="AN605" s="107"/>
      <c r="AO605" s="107"/>
      <c r="AP605" s="108"/>
      <c r="AQ605" s="107"/>
      <c r="AR605" s="107"/>
      <c r="AS605" s="108"/>
      <c r="AT605" s="110"/>
      <c r="AU605" s="110"/>
      <c r="AV605" s="109"/>
      <c r="AW605" s="111"/>
      <c r="AX605" s="111"/>
      <c r="AY605" s="112" t="e">
        <v>#DIV/0!</v>
      </c>
      <c r="AZ605" s="111"/>
      <c r="BA605" s="111"/>
      <c r="BB605" s="112"/>
      <c r="BC605" s="92" t="e">
        <f>VLOOKUP(C605,'[1]PM SELL-OUT JUNE 202 SUMMARY'!$D$9:$H$519,4,FALSE)</f>
        <v>#N/A</v>
      </c>
      <c r="BD605" s="92" t="e">
        <f>VLOOKUP(C605,'[1]PM SELL-OUT JUNE 202 SUMMARY'!$D$9:$H$519,5,FALSE)</f>
        <v>#N/A</v>
      </c>
      <c r="BE605" s="93" t="e">
        <f t="shared" si="218"/>
        <v>#N/A</v>
      </c>
      <c r="BF605" s="107"/>
      <c r="BG605" s="107"/>
      <c r="BH605" s="107"/>
      <c r="BI605" s="107"/>
      <c r="BJ605" s="150"/>
      <c r="BK605" s="107"/>
      <c r="BL605" s="107"/>
      <c r="BM605" s="118"/>
      <c r="BN605" s="119"/>
      <c r="BO605" s="107"/>
      <c r="BP605" s="108"/>
      <c r="BQ605" s="193"/>
      <c r="BR605" s="107"/>
      <c r="BS605" s="124"/>
    </row>
    <row r="606" spans="1:74" s="128" customFormat="1">
      <c r="A606" s="126"/>
      <c r="B606" s="105"/>
      <c r="C606" s="106"/>
      <c r="D606" s="110"/>
      <c r="E606" s="110"/>
      <c r="F606" s="109"/>
      <c r="G606" s="110"/>
      <c r="H606" s="110"/>
      <c r="I606" s="109"/>
      <c r="J606" s="107"/>
      <c r="K606" s="110"/>
      <c r="L606" s="109"/>
      <c r="M606" s="110"/>
      <c r="N606" s="110"/>
      <c r="O606" s="109"/>
      <c r="P606" s="107"/>
      <c r="Q606" s="107"/>
      <c r="R606" s="108"/>
      <c r="S606" s="107"/>
      <c r="T606" s="107"/>
      <c r="U606" s="109"/>
      <c r="V606" s="110"/>
      <c r="W606" s="110"/>
      <c r="X606" s="109"/>
      <c r="Y606" s="110"/>
      <c r="Z606" s="110"/>
      <c r="AA606" s="109"/>
      <c r="AB606" s="110"/>
      <c r="AC606" s="110"/>
      <c r="AD606" s="109"/>
      <c r="AE606" s="110"/>
      <c r="AF606" s="110"/>
      <c r="AG606" s="109"/>
      <c r="AH606" s="110"/>
      <c r="AI606" s="110"/>
      <c r="AJ606" s="109"/>
      <c r="AK606" s="110"/>
      <c r="AL606" s="110"/>
      <c r="AM606" s="109"/>
      <c r="AN606" s="107"/>
      <c r="AO606" s="107"/>
      <c r="AP606" s="108"/>
      <c r="AQ606" s="107"/>
      <c r="AR606" s="107"/>
      <c r="AS606" s="108"/>
      <c r="AT606" s="110"/>
      <c r="AU606" s="110"/>
      <c r="AV606" s="109"/>
      <c r="AW606" s="111"/>
      <c r="AX606" s="111"/>
      <c r="AY606" s="112" t="e">
        <v>#DIV/0!</v>
      </c>
      <c r="AZ606" s="111"/>
      <c r="BA606" s="111"/>
      <c r="BB606" s="112"/>
      <c r="BC606" s="92" t="e">
        <f>VLOOKUP(C606,'[1]PM SELL-OUT JUNE 202 SUMMARY'!$D$9:$H$519,4,FALSE)</f>
        <v>#N/A</v>
      </c>
      <c r="BD606" s="92" t="e">
        <f>VLOOKUP(C606,'[1]PM SELL-OUT JUNE 202 SUMMARY'!$D$9:$H$519,5,FALSE)</f>
        <v>#N/A</v>
      </c>
      <c r="BE606" s="93" t="e">
        <f t="shared" si="218"/>
        <v>#N/A</v>
      </c>
      <c r="BF606" s="107"/>
      <c r="BG606" s="107"/>
      <c r="BH606" s="107"/>
      <c r="BI606" s="107"/>
      <c r="BJ606" s="150"/>
      <c r="BK606" s="107"/>
      <c r="BL606" s="107"/>
      <c r="BM606" s="118"/>
      <c r="BN606" s="119"/>
      <c r="BO606" s="107"/>
      <c r="BP606" s="108"/>
      <c r="BQ606" s="193"/>
      <c r="BR606" s="107"/>
      <c r="BS606" s="124"/>
    </row>
    <row r="607" spans="1:74" s="128" customFormat="1">
      <c r="A607" s="126" t="s">
        <v>602</v>
      </c>
      <c r="B607" s="105" t="s">
        <v>602</v>
      </c>
      <c r="C607" s="106" t="s">
        <v>603</v>
      </c>
      <c r="D607" s="110"/>
      <c r="E607" s="110"/>
      <c r="F607" s="109"/>
      <c r="G607" s="110"/>
      <c r="H607" s="110"/>
      <c r="I607" s="109"/>
      <c r="J607" s="107"/>
      <c r="K607" s="110"/>
      <c r="L607" s="109"/>
      <c r="M607" s="110"/>
      <c r="N607" s="110"/>
      <c r="O607" s="109"/>
      <c r="P607" s="107"/>
      <c r="Q607" s="107"/>
      <c r="R607" s="108"/>
      <c r="S607" s="107"/>
      <c r="T607" s="107"/>
      <c r="U607" s="109"/>
      <c r="V607" s="110">
        <v>0</v>
      </c>
      <c r="W607" s="110">
        <v>17742</v>
      </c>
      <c r="X607" s="109">
        <v>0</v>
      </c>
      <c r="Y607" s="110">
        <v>0</v>
      </c>
      <c r="Z607" s="110">
        <v>500000</v>
      </c>
      <c r="AA607" s="109">
        <v>0</v>
      </c>
      <c r="AB607" s="110">
        <v>0</v>
      </c>
      <c r="AC607" s="110">
        <v>500000</v>
      </c>
      <c r="AD607" s="109"/>
      <c r="AE607" s="110">
        <v>0</v>
      </c>
      <c r="AF607" s="110">
        <v>500000</v>
      </c>
      <c r="AG607" s="109">
        <v>0</v>
      </c>
      <c r="AH607" s="110">
        <v>0</v>
      </c>
      <c r="AI607" s="110">
        <v>500000</v>
      </c>
      <c r="AJ607" s="109">
        <v>0</v>
      </c>
      <c r="AK607" s="110"/>
      <c r="AL607" s="110">
        <v>500000</v>
      </c>
      <c r="AM607" s="109">
        <v>0</v>
      </c>
      <c r="AN607" s="110">
        <v>0</v>
      </c>
      <c r="AO607" s="110">
        <v>550000</v>
      </c>
      <c r="AP607" s="109">
        <v>0</v>
      </c>
      <c r="AQ607" s="110"/>
      <c r="AR607" s="110"/>
      <c r="AS607" s="109" t="e">
        <v>#DIV/0!</v>
      </c>
      <c r="AT607" s="110"/>
      <c r="AU607" s="110"/>
      <c r="AV607" s="109" t="e">
        <v>#DIV/0!</v>
      </c>
      <c r="AW607" s="111"/>
      <c r="AX607" s="111"/>
      <c r="AY607" s="112" t="e">
        <v>#DIV/0!</v>
      </c>
      <c r="AZ607" s="111"/>
      <c r="BA607" s="111"/>
      <c r="BB607" s="112"/>
      <c r="BC607" s="92" t="e">
        <f>VLOOKUP(C607,'[1]PM SELL-OUT JUNE 202 SUMMARY'!$D$9:$H$519,4,FALSE)</f>
        <v>#N/A</v>
      </c>
      <c r="BD607" s="92" t="e">
        <f>VLOOKUP(C607,'[1]PM SELL-OUT JUNE 202 SUMMARY'!$D$9:$H$519,5,FALSE)</f>
        <v>#N/A</v>
      </c>
      <c r="BE607" s="93" t="e">
        <f t="shared" si="218"/>
        <v>#N/A</v>
      </c>
      <c r="BF607" s="113">
        <f t="shared" ref="BF607:BF616" si="227">AW607+AT607+AZ607</f>
        <v>0</v>
      </c>
      <c r="BG607" s="114">
        <f t="shared" ref="BG607:BG616" si="228">BF607/3</f>
        <v>0</v>
      </c>
      <c r="BH607" s="115">
        <f t="shared" ref="BH607:BH616" si="229">SUM(AQ607+AT607+AW607+AZ607+AK607+AN607)</f>
        <v>0</v>
      </c>
      <c r="BI607" s="110">
        <f t="shared" ref="BI607:BI616" si="230">BH607/6</f>
        <v>0</v>
      </c>
      <c r="BJ607" s="150"/>
      <c r="BK607" s="107"/>
      <c r="BL607" s="117">
        <f t="shared" ref="BL607:BL616" si="231">BK$617*BP607</f>
        <v>0</v>
      </c>
      <c r="BM607" s="118"/>
      <c r="BN607" s="119"/>
      <c r="BO607" s="107"/>
      <c r="BP607" s="108"/>
      <c r="BQ607" s="161"/>
      <c r="BR607" s="123"/>
      <c r="BS607" s="124" t="e">
        <f t="shared" ref="BS607:BS654" si="232">BQ607/BR607</f>
        <v>#DIV/0!</v>
      </c>
    </row>
    <row r="608" spans="1:74" s="128" customFormat="1">
      <c r="A608" s="126"/>
      <c r="B608" s="105"/>
      <c r="C608" s="106" t="s">
        <v>604</v>
      </c>
      <c r="D608" s="110"/>
      <c r="E608" s="110"/>
      <c r="F608" s="109"/>
      <c r="G608" s="110"/>
      <c r="H608" s="110"/>
      <c r="I608" s="109"/>
      <c r="J608" s="107"/>
      <c r="K608" s="110"/>
      <c r="L608" s="109"/>
      <c r="M608" s="110"/>
      <c r="N608" s="110"/>
      <c r="O608" s="109"/>
      <c r="P608" s="107"/>
      <c r="Q608" s="107"/>
      <c r="R608" s="108"/>
      <c r="S608" s="107"/>
      <c r="T608" s="107"/>
      <c r="U608" s="109"/>
      <c r="V608" s="110"/>
      <c r="W608" s="110"/>
      <c r="X608" s="109"/>
      <c r="Y608" s="110"/>
      <c r="Z608" s="110"/>
      <c r="AA608" s="109"/>
      <c r="AB608" s="110"/>
      <c r="AC608" s="110"/>
      <c r="AD608" s="109"/>
      <c r="AE608" s="110"/>
      <c r="AF608" s="110"/>
      <c r="AG608" s="109"/>
      <c r="AH608" s="110"/>
      <c r="AI608" s="110"/>
      <c r="AJ608" s="109"/>
      <c r="AK608" s="110"/>
      <c r="AL608" s="110"/>
      <c r="AM608" s="109"/>
      <c r="AN608" s="110"/>
      <c r="AO608" s="110"/>
      <c r="AP608" s="109"/>
      <c r="AQ608" s="110"/>
      <c r="AR608" s="110"/>
      <c r="AS608" s="109"/>
      <c r="AT608" s="110"/>
      <c r="AU608" s="110"/>
      <c r="AV608" s="109"/>
      <c r="AW608" s="111"/>
      <c r="AX608" s="111"/>
      <c r="AY608" s="112"/>
      <c r="AZ608" s="111"/>
      <c r="BA608" s="111"/>
      <c r="BB608" s="112"/>
      <c r="BC608" s="92">
        <f>VLOOKUP(C608,'[1]PM SELL-OUT JUNE 202 SUMMARY'!$D$9:$H$519,4,FALSE)</f>
        <v>63270</v>
      </c>
      <c r="BD608" s="92">
        <f>VLOOKUP(C608,'[1]PM SELL-OUT JUNE 202 SUMMARY'!$D$9:$H$519,5,FALSE)</f>
        <v>311661</v>
      </c>
      <c r="BE608" s="93">
        <f t="shared" si="218"/>
        <v>0.2030090386670132</v>
      </c>
      <c r="BF608" s="113"/>
      <c r="BG608" s="114"/>
      <c r="BH608" s="115"/>
      <c r="BI608" s="110"/>
      <c r="BJ608" s="150"/>
      <c r="BK608" s="107"/>
      <c r="BL608" s="117"/>
      <c r="BM608" s="118">
        <v>550000</v>
      </c>
      <c r="BN608" s="119"/>
      <c r="BO608" s="107"/>
      <c r="BP608" s="108"/>
      <c r="BQ608" s="161"/>
      <c r="BR608" s="123"/>
      <c r="BS608" s="124"/>
    </row>
    <row r="609" spans="1:72" s="128" customFormat="1">
      <c r="A609" s="126" t="s">
        <v>602</v>
      </c>
      <c r="B609" s="105"/>
      <c r="C609" s="106" t="s">
        <v>605</v>
      </c>
      <c r="D609" s="110"/>
      <c r="E609" s="110"/>
      <c r="F609" s="109"/>
      <c r="G609" s="110"/>
      <c r="H609" s="110"/>
      <c r="I609" s="109"/>
      <c r="J609" s="107"/>
      <c r="K609" s="110"/>
      <c r="L609" s="109"/>
      <c r="M609" s="110"/>
      <c r="N609" s="110"/>
      <c r="O609" s="109"/>
      <c r="P609" s="107"/>
      <c r="Q609" s="107"/>
      <c r="R609" s="108"/>
      <c r="S609" s="107"/>
      <c r="T609" s="107"/>
      <c r="U609" s="109"/>
      <c r="V609" s="110"/>
      <c r="W609" s="110"/>
      <c r="X609" s="109"/>
      <c r="Y609" s="110"/>
      <c r="Z609" s="110"/>
      <c r="AA609" s="109"/>
      <c r="AB609" s="110"/>
      <c r="AC609" s="110"/>
      <c r="AD609" s="109"/>
      <c r="AE609" s="110"/>
      <c r="AF609" s="110"/>
      <c r="AG609" s="109"/>
      <c r="AH609" s="110"/>
      <c r="AI609" s="110"/>
      <c r="AJ609" s="109"/>
      <c r="AK609" s="110"/>
      <c r="AL609" s="110"/>
      <c r="AM609" s="109"/>
      <c r="AN609" s="110"/>
      <c r="AO609" s="110"/>
      <c r="AP609" s="109"/>
      <c r="AQ609" s="110">
        <v>0</v>
      </c>
      <c r="AR609" s="110">
        <v>412499</v>
      </c>
      <c r="AS609" s="109">
        <v>0</v>
      </c>
      <c r="AT609" s="110">
        <v>25485</v>
      </c>
      <c r="AU609" s="110">
        <v>550000</v>
      </c>
      <c r="AV609" s="109">
        <v>4.6336363636363634E-2</v>
      </c>
      <c r="AW609" s="111">
        <v>101870</v>
      </c>
      <c r="AX609" s="111">
        <v>550000</v>
      </c>
      <c r="AY609" s="112">
        <v>0.18521818181818181</v>
      </c>
      <c r="AZ609" s="111"/>
      <c r="BA609" s="111"/>
      <c r="BB609" s="112"/>
      <c r="BC609" s="92">
        <f>VLOOKUP(C609,'[1]PM SELL-OUT JUNE 202 SUMMARY'!$D$9:$H$519,4,FALSE)</f>
        <v>0</v>
      </c>
      <c r="BD609" s="92">
        <f>VLOOKUP(C609,'[1]PM SELL-OUT JUNE 202 SUMMARY'!$D$9:$H$519,5,FALSE)</f>
        <v>550000</v>
      </c>
      <c r="BE609" s="93">
        <f t="shared" si="218"/>
        <v>0</v>
      </c>
      <c r="BF609" s="113">
        <f t="shared" si="227"/>
        <v>127355</v>
      </c>
      <c r="BG609" s="114">
        <f t="shared" si="228"/>
        <v>42451.666666666664</v>
      </c>
      <c r="BH609" s="115">
        <f t="shared" si="229"/>
        <v>127355</v>
      </c>
      <c r="BI609" s="110">
        <f t="shared" si="230"/>
        <v>21225.833333333332</v>
      </c>
      <c r="BJ609" s="150"/>
      <c r="BK609" s="107"/>
      <c r="BL609" s="117"/>
      <c r="BM609" s="118"/>
      <c r="BN609" s="119"/>
      <c r="BO609" s="107"/>
      <c r="BP609" s="108"/>
      <c r="BQ609" s="161"/>
      <c r="BR609" s="123"/>
      <c r="BS609" s="124" t="e">
        <f t="shared" si="232"/>
        <v>#DIV/0!</v>
      </c>
    </row>
    <row r="610" spans="1:72" s="128" customFormat="1">
      <c r="A610" s="126" t="s">
        <v>602</v>
      </c>
      <c r="B610" s="105"/>
      <c r="C610" s="106" t="s">
        <v>606</v>
      </c>
      <c r="D610" s="110"/>
      <c r="E610" s="110"/>
      <c r="F610" s="109"/>
      <c r="G610" s="110"/>
      <c r="H610" s="110"/>
      <c r="I610" s="109"/>
      <c r="J610" s="107"/>
      <c r="K610" s="110"/>
      <c r="L610" s="109"/>
      <c r="M610" s="110"/>
      <c r="N610" s="110"/>
      <c r="O610" s="109"/>
      <c r="P610" s="107"/>
      <c r="Q610" s="107"/>
      <c r="R610" s="108"/>
      <c r="S610" s="107"/>
      <c r="T610" s="107"/>
      <c r="U610" s="109"/>
      <c r="V610" s="110"/>
      <c r="W610" s="110"/>
      <c r="X610" s="109"/>
      <c r="Y610" s="110"/>
      <c r="Z610" s="110"/>
      <c r="AA610" s="109"/>
      <c r="AB610" s="110"/>
      <c r="AC610" s="110"/>
      <c r="AD610" s="109"/>
      <c r="AE610" s="110"/>
      <c r="AF610" s="110"/>
      <c r="AG610" s="109"/>
      <c r="AH610" s="110"/>
      <c r="AI610" s="110"/>
      <c r="AJ610" s="109"/>
      <c r="AK610" s="110"/>
      <c r="AL610" s="110"/>
      <c r="AM610" s="109"/>
      <c r="AN610" s="110">
        <v>0</v>
      </c>
      <c r="AO610" s="110">
        <v>0</v>
      </c>
      <c r="AP610" s="109" t="e">
        <v>#DIV/0!</v>
      </c>
      <c r="AQ610" s="110"/>
      <c r="AR610" s="110"/>
      <c r="AS610" s="109" t="e">
        <v>#DIV/0!</v>
      </c>
      <c r="AT610" s="110">
        <v>8495</v>
      </c>
      <c r="AU610" s="110">
        <v>550000</v>
      </c>
      <c r="AV610" s="109">
        <v>1.5445454545454545E-2</v>
      </c>
      <c r="AW610" s="111">
        <v>90770</v>
      </c>
      <c r="AX610" s="111">
        <v>550000</v>
      </c>
      <c r="AY610" s="112">
        <v>0.16503636363636365</v>
      </c>
      <c r="AZ610" s="111">
        <v>97375</v>
      </c>
      <c r="BA610" s="111">
        <v>550000</v>
      </c>
      <c r="BB610" s="112">
        <f t="shared" si="210"/>
        <v>0.17704545454545453</v>
      </c>
      <c r="BC610" s="92">
        <f>VLOOKUP(C610,'[1]PM SELL-OUT JUNE 202 SUMMARY'!$D$9:$H$519,4,FALSE)</f>
        <v>28285</v>
      </c>
      <c r="BD610" s="92">
        <f>VLOOKUP(C610,'[1]PM SELL-OUT JUNE 202 SUMMARY'!$D$9:$H$519,5,FALSE)</f>
        <v>550000</v>
      </c>
      <c r="BE610" s="93">
        <f t="shared" si="218"/>
        <v>5.1427272727272724E-2</v>
      </c>
      <c r="BF610" s="113">
        <f t="shared" si="227"/>
        <v>196640</v>
      </c>
      <c r="BG610" s="114">
        <f t="shared" si="228"/>
        <v>65546.666666666672</v>
      </c>
      <c r="BH610" s="115">
        <f t="shared" si="229"/>
        <v>196640</v>
      </c>
      <c r="BI610" s="110">
        <f t="shared" si="230"/>
        <v>32773.333333333336</v>
      </c>
      <c r="BJ610" s="150"/>
      <c r="BK610" s="107"/>
      <c r="BL610" s="117">
        <f t="shared" si="231"/>
        <v>0</v>
      </c>
      <c r="BM610" s="118">
        <v>550000</v>
      </c>
      <c r="BN610" s="119"/>
      <c r="BO610" s="107"/>
      <c r="BP610" s="108"/>
      <c r="BQ610" s="161"/>
      <c r="BR610" s="123"/>
      <c r="BS610" s="124" t="e">
        <f t="shared" si="232"/>
        <v>#DIV/0!</v>
      </c>
    </row>
    <row r="611" spans="1:72" s="128" customFormat="1">
      <c r="A611" s="126" t="s">
        <v>602</v>
      </c>
      <c r="B611" s="105" t="s">
        <v>602</v>
      </c>
      <c r="C611" s="106" t="s">
        <v>607</v>
      </c>
      <c r="D611" s="110"/>
      <c r="E611" s="110"/>
      <c r="F611" s="109"/>
      <c r="G611" s="110"/>
      <c r="H611" s="110"/>
      <c r="I611" s="109"/>
      <c r="J611" s="107"/>
      <c r="K611" s="110"/>
      <c r="L611" s="109"/>
      <c r="M611" s="110"/>
      <c r="N611" s="110"/>
      <c r="O611" s="109"/>
      <c r="P611" s="107"/>
      <c r="Q611" s="107"/>
      <c r="R611" s="108"/>
      <c r="S611" s="107"/>
      <c r="T611" s="107"/>
      <c r="U611" s="109"/>
      <c r="V611" s="110">
        <v>0</v>
      </c>
      <c r="W611" s="110">
        <v>387097</v>
      </c>
      <c r="X611" s="109">
        <v>0</v>
      </c>
      <c r="Y611" s="110">
        <v>79770</v>
      </c>
      <c r="Z611" s="110">
        <v>500000</v>
      </c>
      <c r="AA611" s="109">
        <v>0.15954000000000002</v>
      </c>
      <c r="AB611" s="110">
        <v>58085</v>
      </c>
      <c r="AC611" s="110">
        <v>500000</v>
      </c>
      <c r="AD611" s="109"/>
      <c r="AE611" s="110">
        <v>0</v>
      </c>
      <c r="AF611" s="110">
        <v>500000</v>
      </c>
      <c r="AG611" s="109">
        <v>0</v>
      </c>
      <c r="AH611" s="110"/>
      <c r="AI611" s="110">
        <v>500000</v>
      </c>
      <c r="AJ611" s="109">
        <v>0</v>
      </c>
      <c r="AK611" s="110"/>
      <c r="AL611" s="110"/>
      <c r="AM611" s="109" t="e">
        <v>#DIV/0!</v>
      </c>
      <c r="AN611" s="110">
        <v>0</v>
      </c>
      <c r="AO611" s="110">
        <v>0</v>
      </c>
      <c r="AP611" s="109" t="e">
        <v>#DIV/0!</v>
      </c>
      <c r="AQ611" s="110"/>
      <c r="AR611" s="110"/>
      <c r="AS611" s="109" t="e">
        <v>#DIV/0!</v>
      </c>
      <c r="AT611" s="110">
        <v>0</v>
      </c>
      <c r="AU611" s="110">
        <v>390322</v>
      </c>
      <c r="AV611" s="109">
        <v>0</v>
      </c>
      <c r="AW611" s="111">
        <v>14695</v>
      </c>
      <c r="AX611" s="111">
        <v>550000</v>
      </c>
      <c r="AY611" s="112">
        <v>2.6718181818181818E-2</v>
      </c>
      <c r="AZ611" s="111">
        <v>17995</v>
      </c>
      <c r="BA611" s="111">
        <v>550000</v>
      </c>
      <c r="BB611" s="112">
        <f t="shared" si="210"/>
        <v>3.271818181818182E-2</v>
      </c>
      <c r="BC611" s="92">
        <f>VLOOKUP(C611,'[1]PM SELL-OUT JUNE 202 SUMMARY'!$D$9:$H$519,4,FALSE)</f>
        <v>65185</v>
      </c>
      <c r="BD611" s="92">
        <f>VLOOKUP(C611,'[1]PM SELL-OUT JUNE 202 SUMMARY'!$D$9:$H$519,5,FALSE)</f>
        <v>550000</v>
      </c>
      <c r="BE611" s="93">
        <f t="shared" si="218"/>
        <v>0.11851818181818181</v>
      </c>
      <c r="BF611" s="113">
        <f t="shared" si="227"/>
        <v>32690</v>
      </c>
      <c r="BG611" s="114">
        <f t="shared" si="228"/>
        <v>10896.666666666666</v>
      </c>
      <c r="BH611" s="115">
        <f t="shared" si="229"/>
        <v>32690</v>
      </c>
      <c r="BI611" s="110">
        <f t="shared" si="230"/>
        <v>5448.333333333333</v>
      </c>
      <c r="BJ611" s="150"/>
      <c r="BK611" s="107"/>
      <c r="BL611" s="117">
        <f t="shared" si="231"/>
        <v>0</v>
      </c>
      <c r="BM611" s="118">
        <v>550000</v>
      </c>
      <c r="BN611" s="119"/>
      <c r="BO611" s="107"/>
      <c r="BP611" s="108"/>
      <c r="BQ611" s="161"/>
      <c r="BR611" s="123"/>
      <c r="BS611" s="124" t="e">
        <f t="shared" si="232"/>
        <v>#DIV/0!</v>
      </c>
    </row>
    <row r="612" spans="1:72" s="128" customFormat="1">
      <c r="A612" s="126" t="s">
        <v>602</v>
      </c>
      <c r="B612" s="105" t="s">
        <v>602</v>
      </c>
      <c r="C612" s="106" t="s">
        <v>608</v>
      </c>
      <c r="D612" s="110"/>
      <c r="E612" s="110"/>
      <c r="F612" s="109"/>
      <c r="G612" s="110"/>
      <c r="H612" s="110"/>
      <c r="I612" s="109"/>
      <c r="J612" s="107"/>
      <c r="K612" s="110"/>
      <c r="L612" s="109"/>
      <c r="M612" s="110"/>
      <c r="N612" s="110"/>
      <c r="O612" s="109"/>
      <c r="P612" s="107"/>
      <c r="Q612" s="107"/>
      <c r="R612" s="108"/>
      <c r="S612" s="107"/>
      <c r="T612" s="107"/>
      <c r="U612" s="109"/>
      <c r="V612" s="110">
        <v>0</v>
      </c>
      <c r="W612" s="110">
        <v>35439</v>
      </c>
      <c r="X612" s="109">
        <v>0</v>
      </c>
      <c r="Y612" s="110">
        <v>98570</v>
      </c>
      <c r="Z612" s="110">
        <v>416675</v>
      </c>
      <c r="AA612" s="109">
        <v>0.2365632687346253</v>
      </c>
      <c r="AB612" s="110">
        <v>226635</v>
      </c>
      <c r="AC612" s="110">
        <v>500000</v>
      </c>
      <c r="AD612" s="109"/>
      <c r="AE612" s="110">
        <v>175160</v>
      </c>
      <c r="AF612" s="110">
        <v>500000</v>
      </c>
      <c r="AG612" s="109">
        <v>0.35032000000000002</v>
      </c>
      <c r="AH612" s="110">
        <v>235640</v>
      </c>
      <c r="AI612" s="110">
        <v>500000</v>
      </c>
      <c r="AJ612" s="109">
        <v>0.47128000000000003</v>
      </c>
      <c r="AK612" s="110">
        <v>115655</v>
      </c>
      <c r="AL612" s="110">
        <v>500000</v>
      </c>
      <c r="AM612" s="109">
        <v>0.23131000000000002</v>
      </c>
      <c r="AN612" s="110">
        <v>164655</v>
      </c>
      <c r="AO612" s="110">
        <v>550000</v>
      </c>
      <c r="AP612" s="109">
        <v>0.29937272727272729</v>
      </c>
      <c r="AQ612" s="110">
        <v>135160</v>
      </c>
      <c r="AR612" s="110">
        <v>550000</v>
      </c>
      <c r="AS612" s="109">
        <v>0.24574545454545454</v>
      </c>
      <c r="AT612" s="110">
        <v>98265</v>
      </c>
      <c r="AU612" s="110">
        <v>550000</v>
      </c>
      <c r="AV612" s="109">
        <v>0.17866363636363636</v>
      </c>
      <c r="AW612" s="111">
        <v>0</v>
      </c>
      <c r="AX612" s="111">
        <v>550000</v>
      </c>
      <c r="AY612" s="112">
        <v>0</v>
      </c>
      <c r="AZ612" s="111"/>
      <c r="BA612" s="111"/>
      <c r="BB612" s="112"/>
      <c r="BC612" s="92" t="e">
        <f>VLOOKUP(C612,'[1]PM SELL-OUT JUNE 202 SUMMARY'!$D$9:$H$519,4,FALSE)</f>
        <v>#N/A</v>
      </c>
      <c r="BD612" s="92" t="e">
        <f>VLOOKUP(C612,'[1]PM SELL-OUT JUNE 202 SUMMARY'!$D$9:$H$519,5,FALSE)</f>
        <v>#N/A</v>
      </c>
      <c r="BE612" s="93" t="e">
        <f t="shared" si="218"/>
        <v>#N/A</v>
      </c>
      <c r="BF612" s="113">
        <f t="shared" si="227"/>
        <v>98265</v>
      </c>
      <c r="BG612" s="114">
        <f t="shared" si="228"/>
        <v>32755</v>
      </c>
      <c r="BH612" s="115">
        <f t="shared" si="229"/>
        <v>513735</v>
      </c>
      <c r="BI612" s="110">
        <f t="shared" si="230"/>
        <v>85622.5</v>
      </c>
      <c r="BJ612" s="150"/>
      <c r="BK612" s="107"/>
      <c r="BL612" s="117">
        <f t="shared" si="231"/>
        <v>0</v>
      </c>
      <c r="BM612" s="118"/>
      <c r="BN612" s="119"/>
      <c r="BO612" s="107"/>
      <c r="BP612" s="108"/>
      <c r="BQ612" s="161"/>
      <c r="BR612" s="123"/>
      <c r="BS612" s="124" t="e">
        <f t="shared" si="232"/>
        <v>#DIV/0!</v>
      </c>
    </row>
    <row r="613" spans="1:72" s="128" customFormat="1">
      <c r="A613" s="126" t="s">
        <v>602</v>
      </c>
      <c r="B613" s="105"/>
      <c r="C613" s="106" t="s">
        <v>609</v>
      </c>
      <c r="D613" s="110"/>
      <c r="E613" s="110"/>
      <c r="F613" s="109"/>
      <c r="G613" s="110"/>
      <c r="H613" s="110"/>
      <c r="I613" s="109"/>
      <c r="J613" s="107"/>
      <c r="K613" s="110"/>
      <c r="L613" s="109"/>
      <c r="M613" s="110"/>
      <c r="N613" s="110"/>
      <c r="O613" s="109"/>
      <c r="P613" s="107"/>
      <c r="Q613" s="107"/>
      <c r="R613" s="108"/>
      <c r="S613" s="107"/>
      <c r="T613" s="107"/>
      <c r="U613" s="109"/>
      <c r="V613" s="110"/>
      <c r="W613" s="110"/>
      <c r="X613" s="109"/>
      <c r="Y613" s="110"/>
      <c r="Z613" s="110"/>
      <c r="AA613" s="109"/>
      <c r="AB613" s="110"/>
      <c r="AC613" s="110"/>
      <c r="AD613" s="109"/>
      <c r="AE613" s="110"/>
      <c r="AF613" s="110"/>
      <c r="AG613" s="109"/>
      <c r="AH613" s="110">
        <v>70685</v>
      </c>
      <c r="AI613" s="110">
        <v>416666</v>
      </c>
      <c r="AJ613" s="109">
        <v>0.1696442714308343</v>
      </c>
      <c r="AK613" s="110">
        <v>99965</v>
      </c>
      <c r="AL613" s="110">
        <v>500000</v>
      </c>
      <c r="AM613" s="109">
        <v>0.19993000000000002</v>
      </c>
      <c r="AN613" s="110">
        <v>43880</v>
      </c>
      <c r="AO613" s="110">
        <v>550000</v>
      </c>
      <c r="AP613" s="109">
        <v>7.9781818181818176E-2</v>
      </c>
      <c r="AQ613" s="110">
        <v>16195</v>
      </c>
      <c r="AR613" s="110">
        <v>550000</v>
      </c>
      <c r="AS613" s="109">
        <v>2.9445454545454545E-2</v>
      </c>
      <c r="AT613" s="110">
        <v>121870</v>
      </c>
      <c r="AU613" s="110">
        <v>550000</v>
      </c>
      <c r="AV613" s="109">
        <v>0.22158181818181819</v>
      </c>
      <c r="AW613" s="111">
        <v>90260</v>
      </c>
      <c r="AX613" s="111">
        <v>550000</v>
      </c>
      <c r="AY613" s="112">
        <v>0.1641090909090909</v>
      </c>
      <c r="AZ613" s="111">
        <v>242640</v>
      </c>
      <c r="BA613" s="111">
        <v>550000</v>
      </c>
      <c r="BB613" s="112">
        <f t="shared" si="210"/>
        <v>0.44116363636363637</v>
      </c>
      <c r="BC613" s="92">
        <f>VLOOKUP(C613,'[1]PM SELL-OUT JUNE 202 SUMMARY'!$D$9:$H$519,4,FALSE)</f>
        <v>238050</v>
      </c>
      <c r="BD613" s="92">
        <f>VLOOKUP(C613,'[1]PM SELL-OUT JUNE 202 SUMMARY'!$D$9:$H$519,5,FALSE)</f>
        <v>550000</v>
      </c>
      <c r="BE613" s="93">
        <f t="shared" si="218"/>
        <v>0.43281818181818182</v>
      </c>
      <c r="BF613" s="113">
        <f t="shared" si="227"/>
        <v>454770</v>
      </c>
      <c r="BG613" s="114">
        <f t="shared" si="228"/>
        <v>151590</v>
      </c>
      <c r="BH613" s="115">
        <f t="shared" si="229"/>
        <v>614810</v>
      </c>
      <c r="BI613" s="110">
        <f t="shared" si="230"/>
        <v>102468.33333333333</v>
      </c>
      <c r="BJ613" s="150"/>
      <c r="BK613" s="107"/>
      <c r="BL613" s="117">
        <f t="shared" si="231"/>
        <v>0</v>
      </c>
      <c r="BM613" s="118">
        <v>550000</v>
      </c>
      <c r="BN613" s="119"/>
      <c r="BO613" s="107"/>
      <c r="BP613" s="108"/>
      <c r="BQ613" s="161"/>
      <c r="BR613" s="123"/>
      <c r="BS613" s="124" t="e">
        <f t="shared" si="232"/>
        <v>#DIV/0!</v>
      </c>
    </row>
    <row r="614" spans="1:72" s="128" customFormat="1">
      <c r="A614" s="126" t="s">
        <v>602</v>
      </c>
      <c r="B614" s="105"/>
      <c r="C614" s="106" t="s">
        <v>610</v>
      </c>
      <c r="D614" s="110"/>
      <c r="E614" s="110"/>
      <c r="F614" s="109"/>
      <c r="G614" s="110"/>
      <c r="H614" s="110"/>
      <c r="I614" s="109"/>
      <c r="J614" s="107"/>
      <c r="K614" s="110"/>
      <c r="L614" s="109"/>
      <c r="M614" s="110"/>
      <c r="N614" s="110"/>
      <c r="O614" s="109"/>
      <c r="P614" s="107"/>
      <c r="Q614" s="107"/>
      <c r="R614" s="108"/>
      <c r="S614" s="107"/>
      <c r="T614" s="107"/>
      <c r="U614" s="109"/>
      <c r="V614" s="110"/>
      <c r="W614" s="110"/>
      <c r="X614" s="109"/>
      <c r="Y614" s="110"/>
      <c r="Z614" s="110"/>
      <c r="AA614" s="109"/>
      <c r="AB614" s="110"/>
      <c r="AC614" s="110"/>
      <c r="AD614" s="109"/>
      <c r="AE614" s="110"/>
      <c r="AF614" s="110"/>
      <c r="AG614" s="109"/>
      <c r="AH614" s="110">
        <v>0</v>
      </c>
      <c r="AI614" s="110">
        <v>83333</v>
      </c>
      <c r="AJ614" s="109">
        <v>0</v>
      </c>
      <c r="AK614" s="110">
        <v>25285</v>
      </c>
      <c r="AL614" s="110">
        <v>500000</v>
      </c>
      <c r="AM614" s="109">
        <v>5.0569999999999997E-2</v>
      </c>
      <c r="AN614" s="110">
        <v>19190</v>
      </c>
      <c r="AO614" s="110">
        <v>550000</v>
      </c>
      <c r="AP614" s="109">
        <v>3.489090909090909E-2</v>
      </c>
      <c r="AQ614" s="110">
        <v>44385</v>
      </c>
      <c r="AR614" s="110">
        <v>550000</v>
      </c>
      <c r="AS614" s="109">
        <v>8.0699999999999994E-2</v>
      </c>
      <c r="AT614" s="110">
        <v>41490</v>
      </c>
      <c r="AU614" s="110">
        <v>550000</v>
      </c>
      <c r="AV614" s="109">
        <v>7.5436363636363635E-2</v>
      </c>
      <c r="AW614" s="111">
        <v>25390</v>
      </c>
      <c r="AX614" s="111">
        <v>550000</v>
      </c>
      <c r="AY614" s="112">
        <v>4.6163636363636365E-2</v>
      </c>
      <c r="AZ614" s="111">
        <v>22995</v>
      </c>
      <c r="BA614" s="111">
        <v>550000</v>
      </c>
      <c r="BB614" s="112">
        <f t="shared" si="210"/>
        <v>4.1809090909090907E-2</v>
      </c>
      <c r="BC614" s="92">
        <f>VLOOKUP(C614,'[1]PM SELL-OUT JUNE 202 SUMMARY'!$D$9:$H$519,4,FALSE)</f>
        <v>14695</v>
      </c>
      <c r="BD614" s="92">
        <f>VLOOKUP(C614,'[1]PM SELL-OUT JUNE 202 SUMMARY'!$D$9:$H$519,5,FALSE)</f>
        <v>550000</v>
      </c>
      <c r="BE614" s="93">
        <f t="shared" si="218"/>
        <v>2.6718181818181818E-2</v>
      </c>
      <c r="BF614" s="113">
        <f t="shared" si="227"/>
        <v>89875</v>
      </c>
      <c r="BG614" s="114">
        <f t="shared" si="228"/>
        <v>29958.333333333332</v>
      </c>
      <c r="BH614" s="115">
        <f t="shared" si="229"/>
        <v>178735</v>
      </c>
      <c r="BI614" s="110">
        <f t="shared" si="230"/>
        <v>29789.166666666668</v>
      </c>
      <c r="BJ614" s="150"/>
      <c r="BK614" s="107"/>
      <c r="BL614" s="117">
        <f t="shared" si="231"/>
        <v>0</v>
      </c>
      <c r="BM614" s="118">
        <v>550000</v>
      </c>
      <c r="BN614" s="119"/>
      <c r="BO614" s="107"/>
      <c r="BP614" s="108"/>
      <c r="BQ614" s="161"/>
      <c r="BR614" s="123"/>
      <c r="BS614" s="124" t="e">
        <f t="shared" si="232"/>
        <v>#DIV/0!</v>
      </c>
    </row>
    <row r="615" spans="1:72" s="128" customFormat="1">
      <c r="A615" s="126"/>
      <c r="B615" s="105"/>
      <c r="C615" s="106" t="s">
        <v>611</v>
      </c>
      <c r="D615" s="110"/>
      <c r="E615" s="110"/>
      <c r="F615" s="109"/>
      <c r="G615" s="110"/>
      <c r="H615" s="110"/>
      <c r="I615" s="109"/>
      <c r="J615" s="107"/>
      <c r="K615" s="110"/>
      <c r="L615" s="109"/>
      <c r="M615" s="110"/>
      <c r="N615" s="110"/>
      <c r="O615" s="109"/>
      <c r="P615" s="107"/>
      <c r="Q615" s="107"/>
      <c r="R615" s="108"/>
      <c r="S615" s="107"/>
      <c r="T615" s="107"/>
      <c r="U615" s="109"/>
      <c r="V615" s="110"/>
      <c r="W615" s="110"/>
      <c r="X615" s="109"/>
      <c r="Y615" s="110"/>
      <c r="Z615" s="110"/>
      <c r="AA615" s="109"/>
      <c r="AB615" s="110"/>
      <c r="AC615" s="110"/>
      <c r="AD615" s="109"/>
      <c r="AE615" s="110"/>
      <c r="AF615" s="110"/>
      <c r="AG615" s="109"/>
      <c r="AH615" s="110"/>
      <c r="AI615" s="110"/>
      <c r="AJ615" s="109"/>
      <c r="AK615" s="110"/>
      <c r="AL615" s="110"/>
      <c r="AM615" s="109"/>
      <c r="AN615" s="110"/>
      <c r="AO615" s="110"/>
      <c r="AP615" s="109"/>
      <c r="AQ615" s="110"/>
      <c r="AR615" s="110"/>
      <c r="AS615" s="109"/>
      <c r="AT615" s="110"/>
      <c r="AU615" s="110"/>
      <c r="AV615" s="109"/>
      <c r="AW615" s="111">
        <v>0</v>
      </c>
      <c r="AX615" s="111">
        <v>439999</v>
      </c>
      <c r="AY615" s="112">
        <v>0</v>
      </c>
      <c r="AZ615" s="111">
        <v>0</v>
      </c>
      <c r="BA615" s="111">
        <v>550000</v>
      </c>
      <c r="BB615" s="112">
        <f t="shared" si="210"/>
        <v>0</v>
      </c>
      <c r="BC615" s="92">
        <f>VLOOKUP(C615,'[1]PM SELL-OUT JUNE 202 SUMMARY'!$D$9:$H$519,4,FALSE)</f>
        <v>57975</v>
      </c>
      <c r="BD615" s="92">
        <f>VLOOKUP(C615,'[1]PM SELL-OUT JUNE 202 SUMMARY'!$D$9:$H$519,5,FALSE)</f>
        <v>550000</v>
      </c>
      <c r="BE615" s="93">
        <f t="shared" si="218"/>
        <v>0.10540909090909091</v>
      </c>
      <c r="BF615" s="113">
        <f t="shared" si="227"/>
        <v>0</v>
      </c>
      <c r="BG615" s="114">
        <f t="shared" si="228"/>
        <v>0</v>
      </c>
      <c r="BH615" s="115">
        <f t="shared" si="229"/>
        <v>0</v>
      </c>
      <c r="BI615" s="110">
        <f t="shared" si="230"/>
        <v>0</v>
      </c>
      <c r="BJ615" s="150"/>
      <c r="BK615" s="107"/>
      <c r="BL615" s="117"/>
      <c r="BM615" s="118">
        <v>550000</v>
      </c>
      <c r="BN615" s="119"/>
      <c r="BO615" s="107"/>
      <c r="BP615" s="108"/>
      <c r="BQ615" s="161"/>
      <c r="BR615" s="123"/>
      <c r="BS615" s="124" t="e">
        <f t="shared" si="232"/>
        <v>#DIV/0!</v>
      </c>
    </row>
    <row r="616" spans="1:72" s="128" customFormat="1">
      <c r="A616" s="126" t="s">
        <v>602</v>
      </c>
      <c r="B616" s="105"/>
      <c r="C616" s="106" t="s">
        <v>612</v>
      </c>
      <c r="D616" s="110"/>
      <c r="E616" s="110"/>
      <c r="F616" s="109"/>
      <c r="G616" s="110"/>
      <c r="H616" s="110"/>
      <c r="I616" s="109"/>
      <c r="J616" s="107"/>
      <c r="K616" s="110"/>
      <c r="L616" s="109"/>
      <c r="M616" s="110"/>
      <c r="N616" s="110"/>
      <c r="O616" s="109"/>
      <c r="P616" s="107"/>
      <c r="Q616" s="107"/>
      <c r="R616" s="108"/>
      <c r="S616" s="107"/>
      <c r="T616" s="107"/>
      <c r="U616" s="109"/>
      <c r="V616" s="110"/>
      <c r="W616" s="110"/>
      <c r="X616" s="109"/>
      <c r="Y616" s="110"/>
      <c r="Z616" s="110"/>
      <c r="AA616" s="109"/>
      <c r="AB616" s="110"/>
      <c r="AC616" s="110"/>
      <c r="AD616" s="109"/>
      <c r="AE616" s="110"/>
      <c r="AF616" s="110"/>
      <c r="AG616" s="109" t="e">
        <v>#DIV/0!</v>
      </c>
      <c r="AH616" s="110">
        <v>0</v>
      </c>
      <c r="AI616" s="110">
        <v>161290</v>
      </c>
      <c r="AJ616" s="109">
        <v>0</v>
      </c>
      <c r="AK616" s="110">
        <v>36650</v>
      </c>
      <c r="AL616" s="110">
        <v>500000</v>
      </c>
      <c r="AM616" s="109">
        <v>7.3300000000000004E-2</v>
      </c>
      <c r="AN616" s="110">
        <v>72180</v>
      </c>
      <c r="AO616" s="110">
        <v>550000</v>
      </c>
      <c r="AP616" s="109">
        <v>0.13123636363636362</v>
      </c>
      <c r="AQ616" s="110">
        <v>28995</v>
      </c>
      <c r="AR616" s="110">
        <v>550000</v>
      </c>
      <c r="AS616" s="109">
        <v>5.2718181818181817E-2</v>
      </c>
      <c r="AT616" s="110">
        <v>32995</v>
      </c>
      <c r="AU616" s="110">
        <v>550000</v>
      </c>
      <c r="AV616" s="109">
        <v>5.9990909090909088E-2</v>
      </c>
      <c r="AW616" s="111">
        <v>28690</v>
      </c>
      <c r="AX616" s="111">
        <v>550000</v>
      </c>
      <c r="AY616" s="112">
        <v>5.2163636363636363E-2</v>
      </c>
      <c r="AZ616" s="111">
        <v>89070</v>
      </c>
      <c r="BA616" s="111">
        <v>550000</v>
      </c>
      <c r="BB616" s="112">
        <f t="shared" si="210"/>
        <v>0.16194545454545456</v>
      </c>
      <c r="BC616" s="92">
        <f>VLOOKUP(C616,'[1]PM SELL-OUT JUNE 202 SUMMARY'!$D$9:$H$519,4,FALSE)</f>
        <v>0</v>
      </c>
      <c r="BD616" s="92">
        <f>VLOOKUP(C616,'[1]PM SELL-OUT JUNE 202 SUMMARY'!$D$9:$H$519,5,FALSE)</f>
        <v>550000</v>
      </c>
      <c r="BE616" s="93">
        <f t="shared" si="218"/>
        <v>0</v>
      </c>
      <c r="BF616" s="113">
        <f t="shared" si="227"/>
        <v>150755</v>
      </c>
      <c r="BG616" s="114">
        <f t="shared" si="228"/>
        <v>50251.666666666664</v>
      </c>
      <c r="BH616" s="115">
        <f t="shared" si="229"/>
        <v>288580</v>
      </c>
      <c r="BI616" s="110">
        <f t="shared" si="230"/>
        <v>48096.666666666664</v>
      </c>
      <c r="BJ616" s="150"/>
      <c r="BK616" s="107"/>
      <c r="BL616" s="117">
        <f t="shared" si="231"/>
        <v>0</v>
      </c>
      <c r="BM616" s="118"/>
      <c r="BN616" s="119"/>
      <c r="BO616" s="107"/>
      <c r="BP616" s="108"/>
      <c r="BQ616" s="161"/>
      <c r="BR616" s="123"/>
      <c r="BS616" s="124" t="e">
        <f t="shared" si="232"/>
        <v>#DIV/0!</v>
      </c>
    </row>
    <row r="617" spans="1:72" s="125" customFormat="1">
      <c r="A617" s="105"/>
      <c r="B617" s="105"/>
      <c r="C617" s="106"/>
      <c r="D617" s="107"/>
      <c r="E617" s="107"/>
      <c r="F617" s="108"/>
      <c r="G617" s="107"/>
      <c r="H617" s="107"/>
      <c r="I617" s="108"/>
      <c r="J617" s="107"/>
      <c r="K617" s="107"/>
      <c r="L617" s="108"/>
      <c r="M617" s="107"/>
      <c r="N617" s="107"/>
      <c r="O617" s="108"/>
      <c r="P617" s="107"/>
      <c r="Q617" s="107"/>
      <c r="R617" s="108"/>
      <c r="S617" s="107"/>
      <c r="T617" s="107"/>
      <c r="U617" s="108"/>
      <c r="V617" s="107">
        <v>0</v>
      </c>
      <c r="W617" s="107">
        <v>440278</v>
      </c>
      <c r="X617" s="108">
        <v>0</v>
      </c>
      <c r="Y617" s="107">
        <v>178340</v>
      </c>
      <c r="Z617" s="107">
        <v>1416675</v>
      </c>
      <c r="AA617" s="108">
        <v>0.12588631831577465</v>
      </c>
      <c r="AB617" s="107">
        <v>284720</v>
      </c>
      <c r="AC617" s="107">
        <v>1500000</v>
      </c>
      <c r="AD617" s="108"/>
      <c r="AE617" s="107">
        <v>175160</v>
      </c>
      <c r="AF617" s="107">
        <v>1500000</v>
      </c>
      <c r="AG617" s="109">
        <v>0.11677333333333335</v>
      </c>
      <c r="AH617" s="116">
        <v>306325</v>
      </c>
      <c r="AI617" s="116">
        <v>2161289</v>
      </c>
      <c r="AJ617" s="109">
        <v>0.14173254941842578</v>
      </c>
      <c r="AK617" s="116">
        <v>277555</v>
      </c>
      <c r="AL617" s="116">
        <v>2500000</v>
      </c>
      <c r="AM617" s="109">
        <v>0.111022</v>
      </c>
      <c r="AN617" s="107">
        <v>299905</v>
      </c>
      <c r="AO617" s="107">
        <v>2750000</v>
      </c>
      <c r="AP617" s="109">
        <v>0.10905636363636363</v>
      </c>
      <c r="AQ617" s="151">
        <v>224735</v>
      </c>
      <c r="AR617" s="151">
        <v>2612499</v>
      </c>
      <c r="AS617" s="180">
        <v>8.6022999434640937E-2</v>
      </c>
      <c r="AT617" s="110"/>
      <c r="AU617" s="110"/>
      <c r="AV617" s="109"/>
      <c r="AW617" s="152">
        <v>351675</v>
      </c>
      <c r="AX617" s="152">
        <v>4289999</v>
      </c>
      <c r="AY617" s="112">
        <v>8.1975543584042798E-2</v>
      </c>
      <c r="AZ617" s="152">
        <v>470075</v>
      </c>
      <c r="BA617" s="152">
        <v>3300000</v>
      </c>
      <c r="BB617" s="153">
        <f t="shared" si="210"/>
        <v>0.14244696969696971</v>
      </c>
      <c r="BC617" s="92" t="e">
        <f>VLOOKUP(C617,'[1]PM SELL-OUT JUNE 202 SUMMARY'!$D$9:$H$519,4,FALSE)</f>
        <v>#N/A</v>
      </c>
      <c r="BD617" s="92" t="e">
        <f>VLOOKUP(C617,'[1]PM SELL-OUT JUNE 202 SUMMARY'!$D$9:$H$519,5,FALSE)</f>
        <v>#N/A</v>
      </c>
      <c r="BE617" s="93" t="e">
        <f t="shared" si="218"/>
        <v>#N/A</v>
      </c>
      <c r="BF617" s="116">
        <f>SUM(BF607:BF616)</f>
        <v>1150350</v>
      </c>
      <c r="BG617" s="116">
        <f>SUM(BG607:BG616)</f>
        <v>383450</v>
      </c>
      <c r="BH617" s="116">
        <f>SUM(BH607:BH616)</f>
        <v>1952545</v>
      </c>
      <c r="BI617" s="116">
        <f>SUM(BI607:BI616)</f>
        <v>325424.16666666669</v>
      </c>
      <c r="BJ617" s="169">
        <v>685374.8</v>
      </c>
      <c r="BK617" s="155">
        <f>BJ617*125%</f>
        <v>856718.5</v>
      </c>
      <c r="BL617" s="202">
        <f>SUM(BL607:BL616)</f>
        <v>0</v>
      </c>
      <c r="BM617" s="118"/>
      <c r="BN617" s="119">
        <f>SUM(BM607:BM616)</f>
        <v>3300000</v>
      </c>
      <c r="BO617" s="107">
        <f>SUM(BO607:BO616)</f>
        <v>0</v>
      </c>
      <c r="BP617" s="182"/>
      <c r="BQ617" s="107"/>
      <c r="BR617" s="107"/>
      <c r="BS617" s="124" t="e">
        <f t="shared" si="232"/>
        <v>#DIV/0!</v>
      </c>
      <c r="BT617" s="125">
        <v>6</v>
      </c>
    </row>
    <row r="618" spans="1:72" s="128" customFormat="1">
      <c r="A618" s="126"/>
      <c r="B618" s="105"/>
      <c r="C618" s="106"/>
      <c r="D618" s="110"/>
      <c r="E618" s="110"/>
      <c r="F618" s="109"/>
      <c r="G618" s="110"/>
      <c r="H618" s="110"/>
      <c r="I618" s="109"/>
      <c r="J618" s="110"/>
      <c r="K618" s="110"/>
      <c r="L618" s="109"/>
      <c r="M618" s="110"/>
      <c r="N618" s="110"/>
      <c r="O618" s="109"/>
      <c r="P618" s="110"/>
      <c r="Q618" s="110"/>
      <c r="R618" s="109"/>
      <c r="S618" s="110"/>
      <c r="T618" s="110"/>
      <c r="U618" s="109"/>
      <c r="V618" s="110"/>
      <c r="W618" s="110"/>
      <c r="X618" s="109"/>
      <c r="Y618" s="110"/>
      <c r="Z618" s="110"/>
      <c r="AA618" s="109"/>
      <c r="AB618" s="110"/>
      <c r="AC618" s="110"/>
      <c r="AD618" s="109"/>
      <c r="AE618" s="110"/>
      <c r="AF618" s="110"/>
      <c r="AG618" s="109"/>
      <c r="AH618" s="110"/>
      <c r="AI618" s="110"/>
      <c r="AJ618" s="109"/>
      <c r="AK618" s="110"/>
      <c r="AL618" s="110"/>
      <c r="AM618" s="109"/>
      <c r="AN618" s="110"/>
      <c r="AO618" s="110"/>
      <c r="AP618" s="109"/>
      <c r="AQ618" s="110"/>
      <c r="AR618" s="110"/>
      <c r="AS618" s="109"/>
      <c r="AT618" s="110"/>
      <c r="AU618" s="110"/>
      <c r="AV618" s="109"/>
      <c r="AW618" s="111"/>
      <c r="AX618" s="111"/>
      <c r="AY618" s="112" t="e">
        <v>#DIV/0!</v>
      </c>
      <c r="AZ618" s="111"/>
      <c r="BA618" s="111"/>
      <c r="BB618" s="112"/>
      <c r="BC618" s="92" t="e">
        <f>VLOOKUP(C618,'[1]PM SELL-OUT JUNE 202 SUMMARY'!$D$9:$H$519,4,FALSE)</f>
        <v>#N/A</v>
      </c>
      <c r="BD618" s="92" t="e">
        <f>VLOOKUP(C618,'[1]PM SELL-OUT JUNE 202 SUMMARY'!$D$9:$H$519,5,FALSE)</f>
        <v>#N/A</v>
      </c>
      <c r="BE618" s="93" t="e">
        <f t="shared" si="218"/>
        <v>#N/A</v>
      </c>
      <c r="BF618" s="113"/>
      <c r="BG618" s="114"/>
      <c r="BH618" s="115"/>
      <c r="BI618" s="107"/>
      <c r="BJ618" s="115"/>
      <c r="BK618" s="110"/>
      <c r="BL618" s="117"/>
      <c r="BM618" s="118"/>
      <c r="BN618" s="119"/>
      <c r="BO618" s="127"/>
      <c r="BP618" s="121"/>
      <c r="BQ618" s="159"/>
      <c r="BR618" s="181"/>
      <c r="BS618" s="124"/>
    </row>
    <row r="619" spans="1:72" s="128" customFormat="1">
      <c r="A619" s="126" t="s">
        <v>66</v>
      </c>
      <c r="B619" s="105" t="s">
        <v>506</v>
      </c>
      <c r="C619" s="203" t="s">
        <v>613</v>
      </c>
      <c r="D619" s="110">
        <v>380545</v>
      </c>
      <c r="E619" s="110">
        <v>500000</v>
      </c>
      <c r="F619" s="109"/>
      <c r="G619" s="110">
        <v>28195</v>
      </c>
      <c r="H619" s="110">
        <v>550000</v>
      </c>
      <c r="I619" s="109">
        <v>5.1263636363636372E-2</v>
      </c>
      <c r="J619" s="110">
        <v>575485</v>
      </c>
      <c r="K619" s="110">
        <v>550000</v>
      </c>
      <c r="L619" s="109">
        <v>1.0463363636363636</v>
      </c>
      <c r="M619" s="110">
        <v>814755</v>
      </c>
      <c r="N619" s="110">
        <v>600000</v>
      </c>
      <c r="O619" s="109">
        <v>1.357925</v>
      </c>
      <c r="P619" s="110">
        <v>0</v>
      </c>
      <c r="Q619" s="110">
        <v>700000</v>
      </c>
      <c r="R619" s="109">
        <v>0</v>
      </c>
      <c r="S619" s="110">
        <v>0</v>
      </c>
      <c r="T619" s="110">
        <v>500000</v>
      </c>
      <c r="U619" s="109">
        <v>0</v>
      </c>
      <c r="V619" s="110">
        <v>315465</v>
      </c>
      <c r="W619" s="110">
        <v>500000</v>
      </c>
      <c r="X619" s="109">
        <v>0.63092999999999999</v>
      </c>
      <c r="Y619" s="110"/>
      <c r="Z619" s="110"/>
      <c r="AA619" s="109"/>
      <c r="AB619" s="110"/>
      <c r="AC619" s="110"/>
      <c r="AD619" s="109"/>
      <c r="AE619" s="110"/>
      <c r="AF619" s="110"/>
      <c r="AG619" s="109" t="e">
        <v>#DIV/0!</v>
      </c>
      <c r="AH619" s="110"/>
      <c r="AI619" s="110"/>
      <c r="AJ619" s="109" t="e">
        <v>#DIV/0!</v>
      </c>
      <c r="AK619" s="110"/>
      <c r="AL619" s="110"/>
      <c r="AM619" s="109" t="e">
        <v>#DIV/0!</v>
      </c>
      <c r="AN619" s="110">
        <v>0</v>
      </c>
      <c r="AO619" s="110">
        <v>0</v>
      </c>
      <c r="AP619" s="109" t="e">
        <v>#DIV/0!</v>
      </c>
      <c r="AQ619" s="110"/>
      <c r="AR619" s="110"/>
      <c r="AS619" s="109" t="e">
        <v>#DIV/0!</v>
      </c>
      <c r="AT619" s="110"/>
      <c r="AU619" s="110"/>
      <c r="AV619" s="109" t="e">
        <v>#DIV/0!</v>
      </c>
      <c r="AW619" s="111"/>
      <c r="AX619" s="111"/>
      <c r="AY619" s="112" t="e">
        <v>#DIV/0!</v>
      </c>
      <c r="AZ619" s="111"/>
      <c r="BA619" s="111"/>
      <c r="BB619" s="112"/>
      <c r="BC619" s="92" t="e">
        <f>VLOOKUP(C619,'[1]PM SELL-OUT JUNE 202 SUMMARY'!$D$9:$H$519,4,FALSE)</f>
        <v>#N/A</v>
      </c>
      <c r="BD619" s="92" t="e">
        <f>VLOOKUP(C619,'[1]PM SELL-OUT JUNE 202 SUMMARY'!$D$9:$H$519,5,FALSE)</f>
        <v>#N/A</v>
      </c>
      <c r="BE619" s="93" t="e">
        <f t="shared" si="218"/>
        <v>#N/A</v>
      </c>
      <c r="BF619" s="113">
        <f t="shared" ref="BF619:BF653" si="233">AW619+AT619+AZ619</f>
        <v>0</v>
      </c>
      <c r="BG619" s="114">
        <f t="shared" ref="BG619:BG653" si="234">BF619/3</f>
        <v>0</v>
      </c>
      <c r="BH619" s="115">
        <f t="shared" ref="BH619:BH653" si="235">SUM(AQ619+AT619+AW619+AZ619+AK619+AN619)</f>
        <v>0</v>
      </c>
      <c r="BI619" s="110">
        <f t="shared" ref="BI619:BI653" si="236">BH619/6</f>
        <v>0</v>
      </c>
      <c r="BJ619" s="115"/>
      <c r="BK619" s="110"/>
      <c r="BL619" s="117">
        <f t="shared" ref="BL619:BL653" si="237">BK$654*BP619</f>
        <v>558579.34091950383</v>
      </c>
      <c r="BM619" s="118"/>
      <c r="BN619" s="119"/>
      <c r="BO619" s="127">
        <v>315465</v>
      </c>
      <c r="BP619" s="121">
        <f>BO619/BO$654</f>
        <v>5.8788998621892623E-2</v>
      </c>
      <c r="BQ619" s="122"/>
      <c r="BR619" s="123"/>
      <c r="BS619" s="124" t="e">
        <f t="shared" si="232"/>
        <v>#DIV/0!</v>
      </c>
    </row>
    <row r="620" spans="1:72" s="125" customFormat="1">
      <c r="A620" s="105" t="s">
        <v>66</v>
      </c>
      <c r="B620" s="105" t="s">
        <v>506</v>
      </c>
      <c r="C620" s="203" t="s">
        <v>614</v>
      </c>
      <c r="D620" s="107">
        <v>26290</v>
      </c>
      <c r="E620" s="107">
        <v>500000</v>
      </c>
      <c r="F620" s="108"/>
      <c r="G620" s="107">
        <v>176075</v>
      </c>
      <c r="H620" s="107">
        <v>500000</v>
      </c>
      <c r="I620" s="108">
        <v>0.35215000000000002</v>
      </c>
      <c r="J620" s="107">
        <v>0</v>
      </c>
      <c r="K620" s="107">
        <v>500000</v>
      </c>
      <c r="L620" s="108">
        <v>0</v>
      </c>
      <c r="M620" s="107">
        <v>559290</v>
      </c>
      <c r="N620" s="107">
        <v>500000</v>
      </c>
      <c r="O620" s="109">
        <v>1.1185799999999999</v>
      </c>
      <c r="P620" s="110">
        <v>210470</v>
      </c>
      <c r="Q620" s="110">
        <v>500000</v>
      </c>
      <c r="R620" s="109">
        <v>0.42094000000000004</v>
      </c>
      <c r="S620" s="110">
        <v>210675</v>
      </c>
      <c r="T620" s="110">
        <v>500000</v>
      </c>
      <c r="U620" s="109">
        <v>0.42135000000000006</v>
      </c>
      <c r="V620" s="110">
        <v>0</v>
      </c>
      <c r="W620" s="110">
        <v>500000</v>
      </c>
      <c r="X620" s="109">
        <v>0</v>
      </c>
      <c r="Y620" s="110">
        <v>0</v>
      </c>
      <c r="Z620" s="110">
        <v>500000</v>
      </c>
      <c r="AA620" s="109">
        <v>0</v>
      </c>
      <c r="AB620" s="110"/>
      <c r="AC620" s="110"/>
      <c r="AD620" s="109"/>
      <c r="AE620" s="110"/>
      <c r="AF620" s="110"/>
      <c r="AG620" s="109" t="e">
        <v>#DIV/0!</v>
      </c>
      <c r="AH620" s="110"/>
      <c r="AI620" s="110"/>
      <c r="AJ620" s="109" t="e">
        <v>#DIV/0!</v>
      </c>
      <c r="AK620" s="110"/>
      <c r="AL620" s="110"/>
      <c r="AM620" s="109" t="e">
        <v>#DIV/0!</v>
      </c>
      <c r="AN620" s="110">
        <v>0</v>
      </c>
      <c r="AO620" s="110">
        <v>0</v>
      </c>
      <c r="AP620" s="109" t="e">
        <v>#DIV/0!</v>
      </c>
      <c r="AQ620" s="110"/>
      <c r="AR620" s="110"/>
      <c r="AS620" s="109" t="e">
        <v>#DIV/0!</v>
      </c>
      <c r="AT620" s="110"/>
      <c r="AU620" s="110"/>
      <c r="AV620" s="109" t="e">
        <v>#DIV/0!</v>
      </c>
      <c r="AW620" s="111"/>
      <c r="AX620" s="111"/>
      <c r="AY620" s="112" t="e">
        <v>#DIV/0!</v>
      </c>
      <c r="AZ620" s="111"/>
      <c r="BA620" s="111"/>
      <c r="BB620" s="112"/>
      <c r="BC620" s="92" t="e">
        <f>VLOOKUP(C620,'[1]PM SELL-OUT JUNE 202 SUMMARY'!$D$9:$H$519,4,FALSE)</f>
        <v>#N/A</v>
      </c>
      <c r="BD620" s="92" t="e">
        <f>VLOOKUP(C620,'[1]PM SELL-OUT JUNE 202 SUMMARY'!$D$9:$H$519,5,FALSE)</f>
        <v>#N/A</v>
      </c>
      <c r="BE620" s="93" t="e">
        <f t="shared" si="218"/>
        <v>#N/A</v>
      </c>
      <c r="BF620" s="113">
        <f t="shared" si="233"/>
        <v>0</v>
      </c>
      <c r="BG620" s="114">
        <f t="shared" si="234"/>
        <v>0</v>
      </c>
      <c r="BH620" s="115">
        <f t="shared" si="235"/>
        <v>0</v>
      </c>
      <c r="BI620" s="110">
        <f t="shared" si="236"/>
        <v>0</v>
      </c>
      <c r="BJ620" s="116"/>
      <c r="BK620" s="107"/>
      <c r="BL620" s="117">
        <f t="shared" si="237"/>
        <v>0</v>
      </c>
      <c r="BM620" s="118"/>
      <c r="BN620" s="119"/>
      <c r="BO620" s="120">
        <v>0</v>
      </c>
      <c r="BP620" s="121">
        <f t="shared" ref="BP620:BP653" si="238">BO620/BO$654</f>
        <v>0</v>
      </c>
      <c r="BQ620" s="122"/>
      <c r="BR620" s="123"/>
      <c r="BS620" s="124" t="e">
        <f t="shared" si="232"/>
        <v>#DIV/0!</v>
      </c>
    </row>
    <row r="621" spans="1:72" s="128" customFormat="1">
      <c r="A621" s="126" t="s">
        <v>36</v>
      </c>
      <c r="B621" s="105" t="s">
        <v>37</v>
      </c>
      <c r="C621" s="106" t="s">
        <v>615</v>
      </c>
      <c r="D621" s="110">
        <v>178060</v>
      </c>
      <c r="E621" s="110">
        <v>1300000</v>
      </c>
      <c r="F621" s="109"/>
      <c r="G621" s="110">
        <v>105170</v>
      </c>
      <c r="H621" s="110">
        <v>1000000</v>
      </c>
      <c r="I621" s="109">
        <v>0.10517000000000001</v>
      </c>
      <c r="J621" s="110">
        <v>784570</v>
      </c>
      <c r="K621" s="110">
        <v>700000</v>
      </c>
      <c r="L621" s="109">
        <v>1.1208142857142858</v>
      </c>
      <c r="M621" s="110">
        <v>86780</v>
      </c>
      <c r="N621" s="110">
        <v>1016666</v>
      </c>
      <c r="O621" s="109">
        <v>8.5357433021267554E-2</v>
      </c>
      <c r="P621" s="110">
        <v>1408680</v>
      </c>
      <c r="Q621" s="110">
        <v>700000</v>
      </c>
      <c r="R621" s="109">
        <v>2.0124</v>
      </c>
      <c r="S621" s="110">
        <v>150580</v>
      </c>
      <c r="T621" s="110">
        <v>600000</v>
      </c>
      <c r="U621" s="109">
        <v>0.25096666666666667</v>
      </c>
      <c r="V621" s="110">
        <v>257395</v>
      </c>
      <c r="W621" s="110">
        <v>500000</v>
      </c>
      <c r="X621" s="109">
        <v>0.51479000000000008</v>
      </c>
      <c r="Y621" s="110">
        <v>332545</v>
      </c>
      <c r="Z621" s="110">
        <v>500000</v>
      </c>
      <c r="AA621" s="109">
        <v>0.66509000000000007</v>
      </c>
      <c r="AB621" s="110">
        <v>39990</v>
      </c>
      <c r="AC621" s="110">
        <v>500000</v>
      </c>
      <c r="AD621" s="109"/>
      <c r="AE621" s="110">
        <v>35385</v>
      </c>
      <c r="AF621" s="110">
        <v>500000</v>
      </c>
      <c r="AG621" s="109">
        <v>7.077E-2</v>
      </c>
      <c r="AH621" s="110">
        <v>477005</v>
      </c>
      <c r="AI621" s="110">
        <v>500000</v>
      </c>
      <c r="AJ621" s="109">
        <v>0.95401000000000002</v>
      </c>
      <c r="AK621" s="110">
        <v>0</v>
      </c>
      <c r="AL621" s="110">
        <v>387097</v>
      </c>
      <c r="AM621" s="109">
        <v>0</v>
      </c>
      <c r="AN621" s="110">
        <v>0</v>
      </c>
      <c r="AO621" s="110">
        <v>550000</v>
      </c>
      <c r="AP621" s="109">
        <v>0</v>
      </c>
      <c r="AQ621" s="110"/>
      <c r="AR621" s="110"/>
      <c r="AS621" s="109" t="e">
        <v>#DIV/0!</v>
      </c>
      <c r="AT621" s="110">
        <v>0</v>
      </c>
      <c r="AU621" s="110">
        <v>70967</v>
      </c>
      <c r="AV621" s="109">
        <v>0</v>
      </c>
      <c r="AW621" s="111">
        <v>743270</v>
      </c>
      <c r="AX621" s="111">
        <v>550000</v>
      </c>
      <c r="AY621" s="112">
        <v>1.3513999999999999</v>
      </c>
      <c r="AZ621" s="111">
        <v>752565</v>
      </c>
      <c r="BA621" s="111">
        <v>550000</v>
      </c>
      <c r="BB621" s="112">
        <f t="shared" si="210"/>
        <v>1.3683000000000001</v>
      </c>
      <c r="BC621" s="92">
        <f>VLOOKUP(C621,'[1]PM SELL-OUT JUNE 202 SUMMARY'!$D$9:$H$519,4,FALSE)</f>
        <v>558115</v>
      </c>
      <c r="BD621" s="92">
        <f>VLOOKUP(C621,'[1]PM SELL-OUT JUNE 202 SUMMARY'!$D$9:$H$519,5,FALSE)</f>
        <v>550000</v>
      </c>
      <c r="BE621" s="93">
        <f t="shared" si="218"/>
        <v>1.0147545454545455</v>
      </c>
      <c r="BF621" s="113">
        <f t="shared" si="233"/>
        <v>1495835</v>
      </c>
      <c r="BG621" s="114">
        <f t="shared" si="234"/>
        <v>498611.66666666669</v>
      </c>
      <c r="BH621" s="115">
        <f t="shared" si="235"/>
        <v>1495835</v>
      </c>
      <c r="BI621" s="110">
        <f t="shared" si="236"/>
        <v>249305.83333333334</v>
      </c>
      <c r="BJ621" s="115"/>
      <c r="BK621" s="110"/>
      <c r="BL621" s="117">
        <f t="shared" si="237"/>
        <v>455757.46740835172</v>
      </c>
      <c r="BM621" s="118">
        <v>550000</v>
      </c>
      <c r="BN621" s="119"/>
      <c r="BO621" s="127">
        <v>257395</v>
      </c>
      <c r="BP621" s="121">
        <f t="shared" si="238"/>
        <v>4.7967268319091025E-2</v>
      </c>
      <c r="BQ621" s="122"/>
      <c r="BR621" s="123"/>
      <c r="BS621" s="124" t="e">
        <f t="shared" si="232"/>
        <v>#DIV/0!</v>
      </c>
      <c r="BT621" s="165">
        <f t="shared" ref="BT621:BT653" si="239">AVERAGE(BG621,BI621,BL621,BO621)</f>
        <v>365267.4918520879</v>
      </c>
    </row>
    <row r="622" spans="1:72" s="125" customFormat="1">
      <c r="A622" s="105" t="s">
        <v>36</v>
      </c>
      <c r="B622" s="105" t="s">
        <v>37</v>
      </c>
      <c r="C622" s="203" t="s">
        <v>616</v>
      </c>
      <c r="D622" s="107">
        <v>96180</v>
      </c>
      <c r="E622" s="107">
        <v>129032</v>
      </c>
      <c r="F622" s="108"/>
      <c r="G622" s="107">
        <v>181260</v>
      </c>
      <c r="H622" s="107">
        <v>500000</v>
      </c>
      <c r="I622" s="108">
        <v>0.36252000000000001</v>
      </c>
      <c r="J622" s="107">
        <v>902225</v>
      </c>
      <c r="K622" s="107">
        <v>500000</v>
      </c>
      <c r="L622" s="108">
        <v>1.8044500000000001</v>
      </c>
      <c r="M622" s="107">
        <v>740485</v>
      </c>
      <c r="N622" s="107">
        <v>700000</v>
      </c>
      <c r="O622" s="109">
        <v>1.0578357142857142</v>
      </c>
      <c r="P622" s="110">
        <v>18125</v>
      </c>
      <c r="Q622" s="110">
        <v>700000</v>
      </c>
      <c r="R622" s="109">
        <v>2.5892857142857145E-2</v>
      </c>
      <c r="S622" s="110">
        <v>14395</v>
      </c>
      <c r="T622" s="110">
        <v>600000</v>
      </c>
      <c r="U622" s="109">
        <v>2.3991666666666668E-2</v>
      </c>
      <c r="V622" s="110">
        <v>706355</v>
      </c>
      <c r="W622" s="110">
        <v>500000</v>
      </c>
      <c r="X622" s="109">
        <v>1.4127099999999999</v>
      </c>
      <c r="Y622" s="110">
        <v>10695</v>
      </c>
      <c r="Z622" s="110">
        <v>500000</v>
      </c>
      <c r="AA622" s="109">
        <v>2.1389999999999999E-2</v>
      </c>
      <c r="AB622" s="110">
        <v>10695</v>
      </c>
      <c r="AC622" s="110">
        <v>500000</v>
      </c>
      <c r="AD622" s="109"/>
      <c r="AE622" s="110">
        <v>14695</v>
      </c>
      <c r="AF622" s="110">
        <v>500000</v>
      </c>
      <c r="AG622" s="109">
        <v>2.9389999999999999E-2</v>
      </c>
      <c r="AH622" s="110">
        <v>19490</v>
      </c>
      <c r="AI622" s="110">
        <v>500000</v>
      </c>
      <c r="AJ622" s="109">
        <v>3.8980000000000001E-2</v>
      </c>
      <c r="AK622" s="110">
        <v>554490</v>
      </c>
      <c r="AL622" s="110">
        <v>500000</v>
      </c>
      <c r="AM622" s="109">
        <v>1.1089800000000001</v>
      </c>
      <c r="AN622" s="110">
        <v>14695</v>
      </c>
      <c r="AO622" s="110">
        <v>550000</v>
      </c>
      <c r="AP622" s="109">
        <v>2.6718181818181818E-2</v>
      </c>
      <c r="AQ622" s="110">
        <v>1027320</v>
      </c>
      <c r="AR622" s="110">
        <v>550000</v>
      </c>
      <c r="AS622" s="109">
        <v>1.8678545454545454</v>
      </c>
      <c r="AT622" s="110">
        <v>47585</v>
      </c>
      <c r="AU622" s="110">
        <v>550000</v>
      </c>
      <c r="AV622" s="109">
        <v>8.6518181818181814E-2</v>
      </c>
      <c r="AW622" s="111">
        <v>108685</v>
      </c>
      <c r="AX622" s="111">
        <v>650000</v>
      </c>
      <c r="AY622" s="112">
        <v>0.16720769230769231</v>
      </c>
      <c r="AZ622" s="111">
        <v>140370</v>
      </c>
      <c r="BA622" s="111">
        <v>650000</v>
      </c>
      <c r="BB622" s="112">
        <f t="shared" si="210"/>
        <v>0.21595384615384616</v>
      </c>
      <c r="BC622" s="92">
        <f>VLOOKUP(C622,'[1]PM SELL-OUT JUNE 202 SUMMARY'!$D$9:$H$519,4,FALSE)</f>
        <v>120380</v>
      </c>
      <c r="BD622" s="92">
        <f>VLOOKUP(C622,'[1]PM SELL-OUT JUNE 202 SUMMARY'!$D$9:$H$519,5,FALSE)</f>
        <v>650000</v>
      </c>
      <c r="BE622" s="93">
        <f t="shared" si="218"/>
        <v>0.1852</v>
      </c>
      <c r="BF622" s="113">
        <f t="shared" si="233"/>
        <v>296640</v>
      </c>
      <c r="BG622" s="114">
        <f t="shared" si="234"/>
        <v>98880</v>
      </c>
      <c r="BH622" s="115">
        <f t="shared" si="235"/>
        <v>1893145</v>
      </c>
      <c r="BI622" s="110">
        <f t="shared" si="236"/>
        <v>315524.16666666669</v>
      </c>
      <c r="BJ622" s="116"/>
      <c r="BK622" s="107"/>
      <c r="BL622" s="117">
        <f t="shared" si="237"/>
        <v>1250710.2542443569</v>
      </c>
      <c r="BM622" s="118">
        <v>550000</v>
      </c>
      <c r="BN622" s="119"/>
      <c r="BO622" s="120">
        <v>706355</v>
      </c>
      <c r="BP622" s="121">
        <f t="shared" si="238"/>
        <v>0.13163394709893952</v>
      </c>
      <c r="BQ622" s="122"/>
      <c r="BR622" s="123"/>
      <c r="BS622" s="124" t="e">
        <f t="shared" si="232"/>
        <v>#DIV/0!</v>
      </c>
      <c r="BT622" s="165">
        <f t="shared" si="239"/>
        <v>592867.35522775585</v>
      </c>
    </row>
    <row r="623" spans="1:72" s="125" customFormat="1">
      <c r="A623" s="105" t="s">
        <v>36</v>
      </c>
      <c r="B623" s="105" t="s">
        <v>37</v>
      </c>
      <c r="C623" s="106" t="s">
        <v>617</v>
      </c>
      <c r="D623" s="107">
        <v>323325</v>
      </c>
      <c r="E623" s="107">
        <v>500000</v>
      </c>
      <c r="F623" s="108"/>
      <c r="G623" s="107">
        <v>93765</v>
      </c>
      <c r="H623" s="107">
        <v>500000</v>
      </c>
      <c r="I623" s="108">
        <v>0.18753</v>
      </c>
      <c r="J623" s="107">
        <v>124055</v>
      </c>
      <c r="K623" s="107">
        <v>500000</v>
      </c>
      <c r="L623" s="108">
        <v>0.24811000000000002</v>
      </c>
      <c r="M623" s="107">
        <v>858980</v>
      </c>
      <c r="N623" s="107">
        <v>600000</v>
      </c>
      <c r="O623" s="109">
        <v>1.4316333333333333</v>
      </c>
      <c r="P623" s="110">
        <v>884980</v>
      </c>
      <c r="Q623" s="110">
        <v>650000</v>
      </c>
      <c r="R623" s="109">
        <v>1.3615076923076923</v>
      </c>
      <c r="S623" s="110">
        <v>183880</v>
      </c>
      <c r="T623" s="110">
        <v>650000</v>
      </c>
      <c r="U623" s="109">
        <v>0.28289230769230772</v>
      </c>
      <c r="V623" s="110">
        <v>53780</v>
      </c>
      <c r="W623" s="110">
        <v>500000</v>
      </c>
      <c r="X623" s="109">
        <v>0.10756</v>
      </c>
      <c r="Y623" s="110">
        <v>386645</v>
      </c>
      <c r="Z623" s="110">
        <v>500000</v>
      </c>
      <c r="AA623" s="109">
        <v>0.77329000000000003</v>
      </c>
      <c r="AB623" s="110">
        <v>57290</v>
      </c>
      <c r="AC623" s="110">
        <v>133333</v>
      </c>
      <c r="AD623" s="109"/>
      <c r="AE623" s="110">
        <v>469225</v>
      </c>
      <c r="AF623" s="110">
        <v>500000</v>
      </c>
      <c r="AG623" s="109">
        <v>0.93845000000000012</v>
      </c>
      <c r="AH623" s="110">
        <v>300565</v>
      </c>
      <c r="AI623" s="110">
        <v>500000</v>
      </c>
      <c r="AJ623" s="109">
        <v>0.60113000000000016</v>
      </c>
      <c r="AK623" s="110">
        <v>658085</v>
      </c>
      <c r="AL623" s="110">
        <v>500000</v>
      </c>
      <c r="AM623" s="109">
        <v>1.3161700000000001</v>
      </c>
      <c r="AN623" s="110">
        <v>479040</v>
      </c>
      <c r="AO623" s="110">
        <v>550000</v>
      </c>
      <c r="AP623" s="109">
        <v>0.87098181818181819</v>
      </c>
      <c r="AQ623" s="110">
        <v>313650</v>
      </c>
      <c r="AR623" s="110">
        <v>550000</v>
      </c>
      <c r="AS623" s="109">
        <v>0.57027272727272726</v>
      </c>
      <c r="AT623" s="110">
        <v>384250</v>
      </c>
      <c r="AU623" s="110">
        <v>550000</v>
      </c>
      <c r="AV623" s="109">
        <v>0.69863636363636361</v>
      </c>
      <c r="AW623" s="111">
        <v>258760</v>
      </c>
      <c r="AX623" s="111">
        <v>550000</v>
      </c>
      <c r="AY623" s="112">
        <v>0.47047272727272726</v>
      </c>
      <c r="AZ623" s="111">
        <v>290770</v>
      </c>
      <c r="BA623" s="111">
        <v>550000</v>
      </c>
      <c r="BB623" s="112">
        <f t="shared" si="210"/>
        <v>0.52867272727272729</v>
      </c>
      <c r="BC623" s="92">
        <f>VLOOKUP(C623,'[1]PM SELL-OUT JUNE 202 SUMMARY'!$D$9:$H$519,4,FALSE)</f>
        <v>173180</v>
      </c>
      <c r="BD623" s="92">
        <f>VLOOKUP(C623,'[1]PM SELL-OUT JUNE 202 SUMMARY'!$D$9:$H$519,5,FALSE)</f>
        <v>550000</v>
      </c>
      <c r="BE623" s="93">
        <f t="shared" si="218"/>
        <v>0.31487272727272725</v>
      </c>
      <c r="BF623" s="113">
        <f t="shared" si="233"/>
        <v>933780</v>
      </c>
      <c r="BG623" s="114">
        <f t="shared" si="234"/>
        <v>311260</v>
      </c>
      <c r="BH623" s="115">
        <f t="shared" si="235"/>
        <v>2384555</v>
      </c>
      <c r="BI623" s="110">
        <f t="shared" si="236"/>
        <v>397425.83333333331</v>
      </c>
      <c r="BJ623" s="116"/>
      <c r="BK623" s="107"/>
      <c r="BL623" s="117">
        <f t="shared" si="237"/>
        <v>95225.768166518988</v>
      </c>
      <c r="BM623" s="118">
        <v>550000</v>
      </c>
      <c r="BN623" s="119"/>
      <c r="BO623" s="120">
        <v>53780</v>
      </c>
      <c r="BP623" s="121">
        <f t="shared" si="238"/>
        <v>1.0022260301096429E-2</v>
      </c>
      <c r="BQ623" s="122"/>
      <c r="BR623" s="123"/>
      <c r="BS623" s="124" t="e">
        <f t="shared" si="232"/>
        <v>#DIV/0!</v>
      </c>
      <c r="BT623" s="165">
        <f t="shared" si="239"/>
        <v>214422.90037496306</v>
      </c>
    </row>
    <row r="624" spans="1:72" s="128" customFormat="1">
      <c r="A624" s="126" t="s">
        <v>36</v>
      </c>
      <c r="B624" s="105" t="s">
        <v>37</v>
      </c>
      <c r="C624" s="106" t="s">
        <v>618</v>
      </c>
      <c r="D624" s="110">
        <v>287170</v>
      </c>
      <c r="E624" s="110">
        <v>500000</v>
      </c>
      <c r="F624" s="109"/>
      <c r="G624" s="110">
        <v>208460</v>
      </c>
      <c r="H624" s="110">
        <v>500000</v>
      </c>
      <c r="I624" s="109">
        <v>0.41692000000000001</v>
      </c>
      <c r="J624" s="110">
        <v>200355</v>
      </c>
      <c r="K624" s="110">
        <v>500000</v>
      </c>
      <c r="L624" s="109">
        <v>0.40071000000000001</v>
      </c>
      <c r="M624" s="110">
        <v>516620</v>
      </c>
      <c r="N624" s="110">
        <v>550000</v>
      </c>
      <c r="O624" s="109">
        <v>0.93930909090909098</v>
      </c>
      <c r="P624" s="110">
        <v>152470</v>
      </c>
      <c r="Q624" s="110">
        <v>550000</v>
      </c>
      <c r="R624" s="109">
        <v>0.27721818181818181</v>
      </c>
      <c r="S624" s="110">
        <v>212260</v>
      </c>
      <c r="T624" s="110">
        <v>550000</v>
      </c>
      <c r="U624" s="109">
        <v>0.38592727272727273</v>
      </c>
      <c r="V624" s="110">
        <v>90880</v>
      </c>
      <c r="W624" s="110">
        <v>838709</v>
      </c>
      <c r="X624" s="109">
        <v>0.10835701059604702</v>
      </c>
      <c r="Y624" s="110">
        <v>283495</v>
      </c>
      <c r="Z624" s="110">
        <v>500000</v>
      </c>
      <c r="AA624" s="109">
        <v>0.56698999999999999</v>
      </c>
      <c r="AB624" s="110">
        <v>90835</v>
      </c>
      <c r="AC624" s="110">
        <v>500000</v>
      </c>
      <c r="AD624" s="109"/>
      <c r="AE624" s="110">
        <v>128880</v>
      </c>
      <c r="AF624" s="110">
        <v>500000</v>
      </c>
      <c r="AG624" s="109">
        <v>0.25776000000000004</v>
      </c>
      <c r="AH624" s="110">
        <v>54685</v>
      </c>
      <c r="AI624" s="110">
        <v>500000</v>
      </c>
      <c r="AJ624" s="109">
        <v>0.10937000000000001</v>
      </c>
      <c r="AK624" s="110">
        <v>348855</v>
      </c>
      <c r="AL624" s="110">
        <v>500000</v>
      </c>
      <c r="AM624" s="109">
        <v>0.69771000000000016</v>
      </c>
      <c r="AN624" s="110">
        <v>187380</v>
      </c>
      <c r="AO624" s="110">
        <v>550000</v>
      </c>
      <c r="AP624" s="109">
        <v>0.3406909090909091</v>
      </c>
      <c r="AQ624" s="110">
        <v>371980</v>
      </c>
      <c r="AR624" s="110">
        <v>550000</v>
      </c>
      <c r="AS624" s="109">
        <v>0.67632727272727278</v>
      </c>
      <c r="AT624" s="110">
        <v>227170</v>
      </c>
      <c r="AU624" s="110">
        <v>550000</v>
      </c>
      <c r="AV624" s="109">
        <v>0.41303636363636365</v>
      </c>
      <c r="AW624" s="111">
        <v>558105</v>
      </c>
      <c r="AX624" s="111">
        <v>550000</v>
      </c>
      <c r="AY624" s="112">
        <v>1.0147363636363635</v>
      </c>
      <c r="AZ624" s="111">
        <v>339235</v>
      </c>
      <c r="BA624" s="111">
        <v>550000</v>
      </c>
      <c r="BB624" s="112">
        <f t="shared" si="210"/>
        <v>0.61679090909090906</v>
      </c>
      <c r="BC624" s="92">
        <f>VLOOKUP(C624,'[1]PM SELL-OUT JUNE 202 SUMMARY'!$D$9:$H$519,4,FALSE)</f>
        <v>99090</v>
      </c>
      <c r="BD624" s="92">
        <f>VLOOKUP(C624,'[1]PM SELL-OUT JUNE 202 SUMMARY'!$D$9:$H$519,5,FALSE)</f>
        <v>550000</v>
      </c>
      <c r="BE624" s="93">
        <f t="shared" si="218"/>
        <v>0.18016363636363636</v>
      </c>
      <c r="BF624" s="113">
        <f t="shared" si="233"/>
        <v>1124510</v>
      </c>
      <c r="BG624" s="114">
        <f t="shared" si="234"/>
        <v>374836.66666666669</v>
      </c>
      <c r="BH624" s="115">
        <f t="shared" si="235"/>
        <v>2032725</v>
      </c>
      <c r="BI624" s="110">
        <f t="shared" si="236"/>
        <v>338787.5</v>
      </c>
      <c r="BJ624" s="115"/>
      <c r="BK624" s="110"/>
      <c r="BL624" s="117">
        <f t="shared" si="237"/>
        <v>160917.02883921989</v>
      </c>
      <c r="BM624" s="118">
        <v>550000</v>
      </c>
      <c r="BN624" s="119"/>
      <c r="BO624" s="127">
        <v>90880</v>
      </c>
      <c r="BP624" s="121">
        <f t="shared" si="238"/>
        <v>1.6936091784374181E-2</v>
      </c>
      <c r="BQ624" s="122"/>
      <c r="BR624" s="123"/>
      <c r="BS624" s="124" t="e">
        <f t="shared" si="232"/>
        <v>#DIV/0!</v>
      </c>
      <c r="BT624" s="165">
        <f t="shared" si="239"/>
        <v>241355.29887647164</v>
      </c>
    </row>
    <row r="625" spans="1:72" s="128" customFormat="1">
      <c r="A625" s="126" t="s">
        <v>41</v>
      </c>
      <c r="B625" s="105" t="s">
        <v>42</v>
      </c>
      <c r="C625" s="203" t="s">
        <v>619</v>
      </c>
      <c r="D625" s="110">
        <v>369465</v>
      </c>
      <c r="E625" s="110">
        <v>500000</v>
      </c>
      <c r="F625" s="109"/>
      <c r="G625" s="110">
        <v>547740</v>
      </c>
      <c r="H625" s="110">
        <v>500000</v>
      </c>
      <c r="I625" s="109">
        <v>1.09548</v>
      </c>
      <c r="J625" s="110">
        <v>470635</v>
      </c>
      <c r="K625" s="110">
        <v>500000</v>
      </c>
      <c r="L625" s="109">
        <v>0.94127000000000005</v>
      </c>
      <c r="M625" s="110">
        <v>647200</v>
      </c>
      <c r="N625" s="110">
        <v>650000</v>
      </c>
      <c r="O625" s="109">
        <v>0.99569230769230754</v>
      </c>
      <c r="P625" s="110">
        <v>326260</v>
      </c>
      <c r="Q625" s="110">
        <v>650000</v>
      </c>
      <c r="R625" s="109">
        <v>0.50193846153846167</v>
      </c>
      <c r="S625" s="110">
        <v>87490</v>
      </c>
      <c r="T625" s="110">
        <v>550000</v>
      </c>
      <c r="U625" s="109">
        <v>0.15907272727272728</v>
      </c>
      <c r="V625" s="110">
        <v>0</v>
      </c>
      <c r="W625" s="110">
        <v>500000</v>
      </c>
      <c r="X625" s="109">
        <v>0</v>
      </c>
      <c r="Y625" s="110"/>
      <c r="Z625" s="110"/>
      <c r="AA625" s="109" t="e">
        <v>#DIV/0!</v>
      </c>
      <c r="AB625" s="110"/>
      <c r="AC625" s="110"/>
      <c r="AD625" s="109"/>
      <c r="AE625" s="110"/>
      <c r="AF625" s="110"/>
      <c r="AG625" s="109" t="e">
        <v>#DIV/0!</v>
      </c>
      <c r="AH625" s="110"/>
      <c r="AI625" s="110"/>
      <c r="AJ625" s="109" t="e">
        <v>#DIV/0!</v>
      </c>
      <c r="AK625" s="110"/>
      <c r="AL625" s="110"/>
      <c r="AM625" s="109" t="e">
        <v>#DIV/0!</v>
      </c>
      <c r="AN625" s="110">
        <v>0</v>
      </c>
      <c r="AO625" s="110">
        <v>0</v>
      </c>
      <c r="AP625" s="109" t="e">
        <v>#DIV/0!</v>
      </c>
      <c r="AQ625" s="110"/>
      <c r="AR625" s="110"/>
      <c r="AS625" s="109" t="e">
        <v>#DIV/0!</v>
      </c>
      <c r="AT625" s="110"/>
      <c r="AU625" s="110"/>
      <c r="AV625" s="109" t="e">
        <v>#DIV/0!</v>
      </c>
      <c r="AW625" s="111"/>
      <c r="AX625" s="111"/>
      <c r="AY625" s="112" t="e">
        <v>#DIV/0!</v>
      </c>
      <c r="AZ625" s="111"/>
      <c r="BA625" s="111"/>
      <c r="BB625" s="112" t="e">
        <f t="shared" si="210"/>
        <v>#DIV/0!</v>
      </c>
      <c r="BC625" s="92" t="e">
        <f>VLOOKUP(C625,'[1]PM SELL-OUT JUNE 202 SUMMARY'!$D$9:$H$519,4,FALSE)</f>
        <v>#N/A</v>
      </c>
      <c r="BD625" s="92" t="e">
        <f>VLOOKUP(C625,'[1]PM SELL-OUT JUNE 202 SUMMARY'!$D$9:$H$519,5,FALSE)</f>
        <v>#N/A</v>
      </c>
      <c r="BE625" s="93" t="e">
        <f t="shared" si="218"/>
        <v>#N/A</v>
      </c>
      <c r="BF625" s="113">
        <f t="shared" si="233"/>
        <v>0</v>
      </c>
      <c r="BG625" s="114">
        <f t="shared" si="234"/>
        <v>0</v>
      </c>
      <c r="BH625" s="115">
        <f t="shared" si="235"/>
        <v>0</v>
      </c>
      <c r="BI625" s="110">
        <f t="shared" si="236"/>
        <v>0</v>
      </c>
      <c r="BJ625" s="115"/>
      <c r="BK625" s="110"/>
      <c r="BL625" s="117">
        <f t="shared" si="237"/>
        <v>0</v>
      </c>
      <c r="BM625" s="118"/>
      <c r="BN625" s="119"/>
      <c r="BO625" s="127">
        <v>0</v>
      </c>
      <c r="BP625" s="121">
        <f t="shared" si="238"/>
        <v>0</v>
      </c>
      <c r="BQ625" s="122"/>
      <c r="BR625" s="123"/>
      <c r="BS625" s="124" t="e">
        <f t="shared" si="232"/>
        <v>#DIV/0!</v>
      </c>
      <c r="BT625" s="165">
        <f t="shared" si="239"/>
        <v>0</v>
      </c>
    </row>
    <row r="626" spans="1:72" s="128" customFormat="1">
      <c r="A626" s="126" t="s">
        <v>66</v>
      </c>
      <c r="B626" s="105" t="s">
        <v>506</v>
      </c>
      <c r="C626" s="106" t="s">
        <v>620</v>
      </c>
      <c r="D626" s="110"/>
      <c r="E626" s="110"/>
      <c r="F626" s="109"/>
      <c r="G626" s="110"/>
      <c r="H626" s="110"/>
      <c r="I626" s="109"/>
      <c r="J626" s="110"/>
      <c r="K626" s="110"/>
      <c r="L626" s="109"/>
      <c r="M626" s="110"/>
      <c r="N626" s="110"/>
      <c r="O626" s="109" t="e">
        <v>#DIV/0!</v>
      </c>
      <c r="P626" s="110"/>
      <c r="Q626" s="110"/>
      <c r="R626" s="109" t="e">
        <v>#DIV/0!</v>
      </c>
      <c r="S626" s="110"/>
      <c r="T626" s="110"/>
      <c r="U626" s="109" t="e">
        <v>#DIV/0!</v>
      </c>
      <c r="V626" s="110"/>
      <c r="W626" s="110"/>
      <c r="X626" s="109" t="e">
        <v>#DIV/0!</v>
      </c>
      <c r="Y626" s="110"/>
      <c r="Z626" s="110"/>
      <c r="AA626" s="109" t="e">
        <v>#DIV/0!</v>
      </c>
      <c r="AB626" s="110"/>
      <c r="AC626" s="110"/>
      <c r="AD626" s="109"/>
      <c r="AE626" s="110"/>
      <c r="AF626" s="110"/>
      <c r="AG626" s="109" t="e">
        <v>#DIV/0!</v>
      </c>
      <c r="AH626" s="110"/>
      <c r="AI626" s="110"/>
      <c r="AJ626" s="109" t="e">
        <v>#DIV/0!</v>
      </c>
      <c r="AK626" s="110"/>
      <c r="AL626" s="110"/>
      <c r="AM626" s="109" t="e">
        <v>#DIV/0!</v>
      </c>
      <c r="AN626" s="110">
        <v>0</v>
      </c>
      <c r="AO626" s="110">
        <v>0</v>
      </c>
      <c r="AP626" s="109" t="e">
        <v>#DIV/0!</v>
      </c>
      <c r="AQ626" s="110"/>
      <c r="AR626" s="110"/>
      <c r="AS626" s="109" t="e">
        <v>#DIV/0!</v>
      </c>
      <c r="AT626" s="110"/>
      <c r="AU626" s="110"/>
      <c r="AV626" s="109" t="e">
        <v>#DIV/0!</v>
      </c>
      <c r="AW626" s="111"/>
      <c r="AX626" s="111"/>
      <c r="AY626" s="112" t="e">
        <v>#DIV/0!</v>
      </c>
      <c r="AZ626" s="111"/>
      <c r="BA626" s="111"/>
      <c r="BB626" s="112" t="e">
        <f t="shared" si="210"/>
        <v>#DIV/0!</v>
      </c>
      <c r="BC626" s="92" t="e">
        <f>VLOOKUP(C626,'[1]PM SELL-OUT JUNE 202 SUMMARY'!$D$9:$H$519,4,FALSE)</f>
        <v>#N/A</v>
      </c>
      <c r="BD626" s="92" t="e">
        <f>VLOOKUP(C626,'[1]PM SELL-OUT JUNE 202 SUMMARY'!$D$9:$H$519,5,FALSE)</f>
        <v>#N/A</v>
      </c>
      <c r="BE626" s="93" t="e">
        <f t="shared" si="218"/>
        <v>#N/A</v>
      </c>
      <c r="BF626" s="113">
        <f t="shared" si="233"/>
        <v>0</v>
      </c>
      <c r="BG626" s="114">
        <f t="shared" si="234"/>
        <v>0</v>
      </c>
      <c r="BH626" s="115">
        <f t="shared" si="235"/>
        <v>0</v>
      </c>
      <c r="BI626" s="110">
        <f t="shared" si="236"/>
        <v>0</v>
      </c>
      <c r="BJ626" s="115"/>
      <c r="BK626" s="110"/>
      <c r="BL626" s="117">
        <f t="shared" si="237"/>
        <v>0</v>
      </c>
      <c r="BM626" s="118"/>
      <c r="BN626" s="119"/>
      <c r="BO626" s="127"/>
      <c r="BP626" s="121">
        <f t="shared" si="238"/>
        <v>0</v>
      </c>
      <c r="BQ626" s="122"/>
      <c r="BR626" s="123"/>
      <c r="BS626" s="124" t="e">
        <f t="shared" si="232"/>
        <v>#DIV/0!</v>
      </c>
      <c r="BT626" s="165">
        <f t="shared" si="239"/>
        <v>0</v>
      </c>
    </row>
    <row r="627" spans="1:72" s="128" customFormat="1">
      <c r="A627" s="126" t="s">
        <v>36</v>
      </c>
      <c r="B627" s="105" t="s">
        <v>37</v>
      </c>
      <c r="C627" s="162" t="s">
        <v>621</v>
      </c>
      <c r="D627" s="110">
        <v>107680</v>
      </c>
      <c r="E627" s="110">
        <v>600000</v>
      </c>
      <c r="F627" s="109"/>
      <c r="G627" s="110">
        <v>401750</v>
      </c>
      <c r="H627" s="110">
        <v>500000</v>
      </c>
      <c r="I627" s="109">
        <v>0.8035000000000001</v>
      </c>
      <c r="J627" s="110">
        <v>366725</v>
      </c>
      <c r="K627" s="110">
        <v>550000</v>
      </c>
      <c r="L627" s="109">
        <v>0.66677272727272729</v>
      </c>
      <c r="M627" s="110">
        <v>1481940</v>
      </c>
      <c r="N627" s="110">
        <v>800000</v>
      </c>
      <c r="O627" s="109">
        <v>1.852425</v>
      </c>
      <c r="P627" s="110">
        <v>164505</v>
      </c>
      <c r="Q627" s="110">
        <v>900000</v>
      </c>
      <c r="R627" s="109">
        <v>0.18278333333333333</v>
      </c>
      <c r="S627" s="110">
        <v>223175</v>
      </c>
      <c r="T627" s="110">
        <v>800000</v>
      </c>
      <c r="U627" s="109">
        <v>0.27896875000000004</v>
      </c>
      <c r="V627" s="110">
        <v>87885</v>
      </c>
      <c r="W627" s="110">
        <v>500000</v>
      </c>
      <c r="X627" s="109">
        <v>0.17577000000000001</v>
      </c>
      <c r="Y627" s="110">
        <v>388130</v>
      </c>
      <c r="Z627" s="110">
        <v>500000</v>
      </c>
      <c r="AA627" s="109">
        <v>0.77625999999999995</v>
      </c>
      <c r="AB627" s="110">
        <v>80685</v>
      </c>
      <c r="AC627" s="110">
        <v>500000</v>
      </c>
      <c r="AD627" s="109"/>
      <c r="AE627" s="110">
        <v>142075</v>
      </c>
      <c r="AF627" s="110">
        <v>500000</v>
      </c>
      <c r="AG627" s="109">
        <v>0.28415000000000001</v>
      </c>
      <c r="AH627" s="110">
        <v>42595</v>
      </c>
      <c r="AI627" s="110">
        <v>500000</v>
      </c>
      <c r="AJ627" s="109">
        <v>8.5190000000000002E-2</v>
      </c>
      <c r="AK627" s="110">
        <v>256860</v>
      </c>
      <c r="AL627" s="110">
        <v>500000</v>
      </c>
      <c r="AM627" s="109">
        <v>0.51372000000000007</v>
      </c>
      <c r="AN627" s="110">
        <v>101785</v>
      </c>
      <c r="AO627" s="110">
        <v>550000</v>
      </c>
      <c r="AP627" s="109">
        <v>0.18506363636363637</v>
      </c>
      <c r="AQ627" s="110">
        <v>187540</v>
      </c>
      <c r="AR627" s="110">
        <v>550000</v>
      </c>
      <c r="AS627" s="109">
        <v>0.34098181818181816</v>
      </c>
      <c r="AT627" s="110">
        <v>145165</v>
      </c>
      <c r="AU627" s="110">
        <v>550000</v>
      </c>
      <c r="AV627" s="109">
        <v>0.26393636363636364</v>
      </c>
      <c r="AW627" s="111">
        <v>470500</v>
      </c>
      <c r="AX627" s="111">
        <v>550000</v>
      </c>
      <c r="AY627" s="112">
        <v>0.85545454545454547</v>
      </c>
      <c r="AZ627" s="111">
        <v>552305</v>
      </c>
      <c r="BA627" s="111">
        <v>550000</v>
      </c>
      <c r="BB627" s="112">
        <f t="shared" si="210"/>
        <v>1.0041909090909091</v>
      </c>
      <c r="BC627" s="92">
        <f>VLOOKUP(C627,'[1]PM SELL-OUT JUNE 202 SUMMARY'!$D$9:$H$519,4,FALSE)</f>
        <v>103675</v>
      </c>
      <c r="BD627" s="92">
        <f>VLOOKUP(C627,'[1]PM SELL-OUT JUNE 202 SUMMARY'!$D$9:$H$519,5,FALSE)</f>
        <v>550000</v>
      </c>
      <c r="BE627" s="93">
        <f t="shared" si="218"/>
        <v>0.1885</v>
      </c>
      <c r="BF627" s="113">
        <f t="shared" si="233"/>
        <v>1167970</v>
      </c>
      <c r="BG627" s="114">
        <f t="shared" si="234"/>
        <v>389323.33333333331</v>
      </c>
      <c r="BH627" s="115">
        <f t="shared" si="235"/>
        <v>1714155</v>
      </c>
      <c r="BI627" s="110">
        <f t="shared" si="236"/>
        <v>285692.5</v>
      </c>
      <c r="BJ627" s="115"/>
      <c r="BK627" s="110"/>
      <c r="BL627" s="117">
        <f t="shared" si="237"/>
        <v>155613.92032938864</v>
      </c>
      <c r="BM627" s="118">
        <v>550000</v>
      </c>
      <c r="BN627" s="119"/>
      <c r="BO627" s="127">
        <v>87885</v>
      </c>
      <c r="BP627" s="121">
        <f t="shared" si="238"/>
        <v>1.63779536363306E-2</v>
      </c>
      <c r="BQ627" s="122"/>
      <c r="BR627" s="123"/>
      <c r="BS627" s="124" t="e">
        <f t="shared" si="232"/>
        <v>#DIV/0!</v>
      </c>
      <c r="BT627" s="165">
        <f t="shared" si="239"/>
        <v>229628.68841568049</v>
      </c>
    </row>
    <row r="628" spans="1:72" s="128" customFormat="1">
      <c r="A628" s="126" t="s">
        <v>36</v>
      </c>
      <c r="B628" s="105"/>
      <c r="C628" s="162" t="s">
        <v>622</v>
      </c>
      <c r="D628" s="110"/>
      <c r="E628" s="110"/>
      <c r="F628" s="109"/>
      <c r="G628" s="110"/>
      <c r="H628" s="110"/>
      <c r="I628" s="109"/>
      <c r="J628" s="110"/>
      <c r="K628" s="110"/>
      <c r="L628" s="109"/>
      <c r="M628" s="110">
        <v>0</v>
      </c>
      <c r="N628" s="110">
        <v>233333</v>
      </c>
      <c r="O628" s="109">
        <v>0</v>
      </c>
      <c r="P628" s="110">
        <v>0</v>
      </c>
      <c r="Q628" s="110">
        <v>177419</v>
      </c>
      <c r="R628" s="109">
        <v>0</v>
      </c>
      <c r="S628" s="110">
        <v>214255</v>
      </c>
      <c r="T628" s="110">
        <v>500000</v>
      </c>
      <c r="U628" s="109">
        <v>0.42851000000000006</v>
      </c>
      <c r="V628" s="110">
        <v>211165</v>
      </c>
      <c r="W628" s="110">
        <v>500000</v>
      </c>
      <c r="X628" s="109">
        <v>0.42233000000000004</v>
      </c>
      <c r="Y628" s="110">
        <v>258175</v>
      </c>
      <c r="Z628" s="110">
        <v>500000</v>
      </c>
      <c r="AA628" s="109">
        <v>0.51635000000000009</v>
      </c>
      <c r="AB628" s="110">
        <v>330645</v>
      </c>
      <c r="AC628" s="110">
        <v>500000</v>
      </c>
      <c r="AD628" s="109"/>
      <c r="AE628" s="110">
        <v>221460</v>
      </c>
      <c r="AF628" s="110">
        <v>500000</v>
      </c>
      <c r="AG628" s="109">
        <v>0.44292000000000004</v>
      </c>
      <c r="AH628" s="110">
        <v>318645</v>
      </c>
      <c r="AI628" s="110">
        <v>500000</v>
      </c>
      <c r="AJ628" s="109">
        <v>0.63729000000000002</v>
      </c>
      <c r="AK628" s="110">
        <v>188570</v>
      </c>
      <c r="AL628" s="110">
        <v>500000</v>
      </c>
      <c r="AM628" s="109">
        <v>0.37714000000000003</v>
      </c>
      <c r="AN628" s="110">
        <v>140675</v>
      </c>
      <c r="AO628" s="110">
        <v>550000</v>
      </c>
      <c r="AP628" s="109">
        <v>0.25577272727272726</v>
      </c>
      <c r="AQ628" s="110">
        <v>134370</v>
      </c>
      <c r="AR628" s="110">
        <v>600000</v>
      </c>
      <c r="AS628" s="109">
        <v>0.22395000000000001</v>
      </c>
      <c r="AT628" s="110">
        <v>616300</v>
      </c>
      <c r="AU628" s="110">
        <v>600000</v>
      </c>
      <c r="AV628" s="109">
        <v>1.0271666666666666</v>
      </c>
      <c r="AW628" s="111">
        <v>509535</v>
      </c>
      <c r="AX628" s="111">
        <v>600000</v>
      </c>
      <c r="AY628" s="112">
        <v>0.84922500000000001</v>
      </c>
      <c r="AZ628" s="111">
        <v>388140</v>
      </c>
      <c r="BA628" s="111">
        <v>600000</v>
      </c>
      <c r="BB628" s="112">
        <f t="shared" si="210"/>
        <v>0.64690000000000003</v>
      </c>
      <c r="BC628" s="92">
        <f>VLOOKUP(C628,'[1]PM SELL-OUT JUNE 202 SUMMARY'!$D$9:$H$519,4,FALSE)</f>
        <v>84485</v>
      </c>
      <c r="BD628" s="92">
        <f>VLOOKUP(C628,'[1]PM SELL-OUT JUNE 202 SUMMARY'!$D$9:$H$519,5,FALSE)</f>
        <v>600000</v>
      </c>
      <c r="BE628" s="93">
        <f t="shared" si="218"/>
        <v>0.14080833333333334</v>
      </c>
      <c r="BF628" s="113">
        <f t="shared" si="233"/>
        <v>1513975</v>
      </c>
      <c r="BG628" s="114">
        <f t="shared" si="234"/>
        <v>504658.33333333331</v>
      </c>
      <c r="BH628" s="115">
        <f t="shared" si="235"/>
        <v>1977590</v>
      </c>
      <c r="BI628" s="110">
        <f t="shared" si="236"/>
        <v>329598.33333333331</v>
      </c>
      <c r="BJ628" s="115"/>
      <c r="BK628" s="110"/>
      <c r="BL628" s="117">
        <f t="shared" si="237"/>
        <v>373900.13638681633</v>
      </c>
      <c r="BM628" s="118">
        <v>600000</v>
      </c>
      <c r="BN628" s="119"/>
      <c r="BO628" s="127">
        <v>211165</v>
      </c>
      <c r="BP628" s="121">
        <f t="shared" si="238"/>
        <v>3.9352000678338182E-2</v>
      </c>
      <c r="BQ628" s="122"/>
      <c r="BR628" s="123"/>
      <c r="BS628" s="124" t="e">
        <f t="shared" si="232"/>
        <v>#DIV/0!</v>
      </c>
      <c r="BT628" s="165">
        <f t="shared" si="239"/>
        <v>354830.45076337073</v>
      </c>
    </row>
    <row r="629" spans="1:72" s="125" customFormat="1">
      <c r="A629" s="105" t="s">
        <v>36</v>
      </c>
      <c r="B629" s="105" t="s">
        <v>37</v>
      </c>
      <c r="C629" s="162" t="s">
        <v>623</v>
      </c>
      <c r="D629" s="107">
        <v>63885</v>
      </c>
      <c r="E629" s="107">
        <v>500000</v>
      </c>
      <c r="F629" s="108"/>
      <c r="G629" s="107">
        <v>125380</v>
      </c>
      <c r="H629" s="107">
        <v>500000</v>
      </c>
      <c r="I629" s="108">
        <v>0.25076000000000004</v>
      </c>
      <c r="J629" s="107">
        <v>333051</v>
      </c>
      <c r="K629" s="107">
        <v>500000</v>
      </c>
      <c r="L629" s="108">
        <v>0.66610200000000008</v>
      </c>
      <c r="M629" s="107">
        <v>658775</v>
      </c>
      <c r="N629" s="107">
        <v>600000</v>
      </c>
      <c r="O629" s="109">
        <v>1.0979583333333334</v>
      </c>
      <c r="P629" s="110">
        <v>1064980</v>
      </c>
      <c r="Q629" s="110">
        <v>600000</v>
      </c>
      <c r="R629" s="109">
        <v>1.7749666666666666</v>
      </c>
      <c r="S629" s="110">
        <v>71885</v>
      </c>
      <c r="T629" s="110">
        <v>600000</v>
      </c>
      <c r="U629" s="109">
        <v>0.11980833333333335</v>
      </c>
      <c r="V629" s="110">
        <v>25390</v>
      </c>
      <c r="W629" s="110">
        <v>500000</v>
      </c>
      <c r="X629" s="109">
        <v>5.0780000000000006E-2</v>
      </c>
      <c r="Y629" s="110">
        <v>537685</v>
      </c>
      <c r="Z629" s="110">
        <v>500000</v>
      </c>
      <c r="AA629" s="109">
        <v>1.0753699999999999</v>
      </c>
      <c r="AB629" s="110">
        <v>57990</v>
      </c>
      <c r="AC629" s="110">
        <v>500000</v>
      </c>
      <c r="AD629" s="109"/>
      <c r="AE629" s="110">
        <v>16195</v>
      </c>
      <c r="AF629" s="110">
        <v>500000</v>
      </c>
      <c r="AG629" s="109">
        <v>3.2390000000000002E-2</v>
      </c>
      <c r="AH629" s="110">
        <v>26200</v>
      </c>
      <c r="AI629" s="110">
        <v>500000</v>
      </c>
      <c r="AJ629" s="109">
        <v>5.2400000000000002E-2</v>
      </c>
      <c r="AK629" s="110">
        <v>443940</v>
      </c>
      <c r="AL629" s="110">
        <v>500000</v>
      </c>
      <c r="AM629" s="109">
        <v>0.88788000000000011</v>
      </c>
      <c r="AN629" s="110">
        <v>40895</v>
      </c>
      <c r="AO629" s="110">
        <v>550000</v>
      </c>
      <c r="AP629" s="109">
        <v>7.4354545454545451E-2</v>
      </c>
      <c r="AQ629" s="110">
        <v>453485</v>
      </c>
      <c r="AR629" s="110">
        <v>550000</v>
      </c>
      <c r="AS629" s="109">
        <v>0.82451818181818182</v>
      </c>
      <c r="AT629" s="110">
        <v>39380</v>
      </c>
      <c r="AU629" s="110">
        <v>550000</v>
      </c>
      <c r="AV629" s="109">
        <v>7.1599999999999997E-2</v>
      </c>
      <c r="AW629" s="111">
        <v>857575</v>
      </c>
      <c r="AX629" s="111">
        <v>550000</v>
      </c>
      <c r="AY629" s="112">
        <v>1.5592272727272727</v>
      </c>
      <c r="AZ629" s="111">
        <v>572280</v>
      </c>
      <c r="BA629" s="111">
        <v>550000</v>
      </c>
      <c r="BB629" s="112">
        <f t="shared" si="210"/>
        <v>1.0405090909090908</v>
      </c>
      <c r="BC629" s="92">
        <f>VLOOKUP(C629,'[1]PM SELL-OUT JUNE 202 SUMMARY'!$D$9:$H$519,4,FALSE)</f>
        <v>30580</v>
      </c>
      <c r="BD629" s="92">
        <f>VLOOKUP(C629,'[1]PM SELL-OUT JUNE 202 SUMMARY'!$D$9:$H$519,5,FALSE)</f>
        <v>550000</v>
      </c>
      <c r="BE629" s="93">
        <f t="shared" si="218"/>
        <v>5.5599999999999997E-2</v>
      </c>
      <c r="BF629" s="113">
        <f t="shared" si="233"/>
        <v>1469235</v>
      </c>
      <c r="BG629" s="114">
        <f t="shared" si="234"/>
        <v>489745</v>
      </c>
      <c r="BH629" s="115">
        <f t="shared" si="235"/>
        <v>2407555</v>
      </c>
      <c r="BI629" s="110">
        <f t="shared" si="236"/>
        <v>401259.16666666669</v>
      </c>
      <c r="BJ629" s="116"/>
      <c r="BK629" s="107"/>
      <c r="BL629" s="117">
        <f t="shared" si="237"/>
        <v>44956.903193527658</v>
      </c>
      <c r="BM629" s="118">
        <v>550000</v>
      </c>
      <c r="BN629" s="119"/>
      <c r="BO629" s="120">
        <v>25390</v>
      </c>
      <c r="BP629" s="121">
        <f t="shared" si="238"/>
        <v>4.731595184917039E-3</v>
      </c>
      <c r="BQ629" s="122"/>
      <c r="BR629" s="123"/>
      <c r="BS629" s="124" t="e">
        <f t="shared" si="232"/>
        <v>#DIV/0!</v>
      </c>
      <c r="BT629" s="165">
        <f t="shared" si="239"/>
        <v>240337.76746504859</v>
      </c>
    </row>
    <row r="630" spans="1:72" s="128" customFormat="1">
      <c r="A630" s="126" t="s">
        <v>36</v>
      </c>
      <c r="B630" s="105" t="s">
        <v>37</v>
      </c>
      <c r="C630" s="162" t="s">
        <v>624</v>
      </c>
      <c r="D630" s="110">
        <v>803725</v>
      </c>
      <c r="E630" s="110">
        <v>550000</v>
      </c>
      <c r="F630" s="109"/>
      <c r="G630" s="110">
        <v>509445</v>
      </c>
      <c r="H630" s="110">
        <v>500000</v>
      </c>
      <c r="I630" s="109">
        <v>1.0188900000000001</v>
      </c>
      <c r="J630" s="110">
        <v>587135</v>
      </c>
      <c r="K630" s="110">
        <v>550000</v>
      </c>
      <c r="L630" s="109">
        <v>1.0675181818181818</v>
      </c>
      <c r="M630" s="110">
        <v>1148425</v>
      </c>
      <c r="N630" s="110">
        <v>700000</v>
      </c>
      <c r="O630" s="109">
        <v>1.6406071428571429</v>
      </c>
      <c r="P630" s="110">
        <v>0</v>
      </c>
      <c r="Q630" s="110">
        <v>750000</v>
      </c>
      <c r="R630" s="109">
        <v>0</v>
      </c>
      <c r="S630" s="110">
        <v>460345</v>
      </c>
      <c r="T630" s="110">
        <v>283333</v>
      </c>
      <c r="U630" s="109">
        <v>1.6247489702929063</v>
      </c>
      <c r="V630" s="110">
        <v>330260</v>
      </c>
      <c r="W630" s="110">
        <v>500000</v>
      </c>
      <c r="X630" s="109">
        <v>0.66052000000000011</v>
      </c>
      <c r="Y630" s="110">
        <v>548515</v>
      </c>
      <c r="Z630" s="110">
        <v>500000</v>
      </c>
      <c r="AA630" s="109">
        <v>1.0970299999999999</v>
      </c>
      <c r="AB630" s="110">
        <v>664490</v>
      </c>
      <c r="AC630" s="110">
        <v>500000</v>
      </c>
      <c r="AD630" s="109"/>
      <c r="AE630" s="110">
        <v>274540</v>
      </c>
      <c r="AF630" s="110">
        <v>500000</v>
      </c>
      <c r="AG630" s="109">
        <v>0.54908000000000001</v>
      </c>
      <c r="AH630" s="110">
        <v>72285</v>
      </c>
      <c r="AI630" s="110">
        <v>500000</v>
      </c>
      <c r="AJ630" s="109">
        <v>0.14457</v>
      </c>
      <c r="AK630" s="110">
        <v>252440</v>
      </c>
      <c r="AL630" s="110">
        <v>500000</v>
      </c>
      <c r="AM630" s="109">
        <v>0.50488</v>
      </c>
      <c r="AN630" s="110">
        <v>592575</v>
      </c>
      <c r="AO630" s="110">
        <v>550000</v>
      </c>
      <c r="AP630" s="109">
        <v>1.077409090909091</v>
      </c>
      <c r="AQ630" s="110">
        <v>560825</v>
      </c>
      <c r="AR630" s="110">
        <v>550000</v>
      </c>
      <c r="AS630" s="109">
        <v>1.0196818181818181</v>
      </c>
      <c r="AT630" s="110">
        <v>556710</v>
      </c>
      <c r="AU630" s="110">
        <v>550000</v>
      </c>
      <c r="AV630" s="109">
        <v>1.0122</v>
      </c>
      <c r="AW630" s="111">
        <v>565515</v>
      </c>
      <c r="AX630" s="111">
        <v>550000</v>
      </c>
      <c r="AY630" s="112">
        <v>1.0282090909090909</v>
      </c>
      <c r="AZ630" s="111">
        <v>566820</v>
      </c>
      <c r="BA630" s="111">
        <v>550000</v>
      </c>
      <c r="BB630" s="112">
        <f t="shared" si="210"/>
        <v>1.0305818181818183</v>
      </c>
      <c r="BC630" s="92">
        <f>VLOOKUP(C630,'[1]PM SELL-OUT JUNE 202 SUMMARY'!$D$9:$H$519,4,FALSE)</f>
        <v>412325</v>
      </c>
      <c r="BD630" s="92">
        <f>VLOOKUP(C630,'[1]PM SELL-OUT JUNE 202 SUMMARY'!$D$9:$H$519,5,FALSE)</f>
        <v>201666</v>
      </c>
      <c r="BE630" s="93">
        <f t="shared" si="218"/>
        <v>2.0445935358463996</v>
      </c>
      <c r="BF630" s="113">
        <f t="shared" si="233"/>
        <v>1689045</v>
      </c>
      <c r="BG630" s="114">
        <f t="shared" si="234"/>
        <v>563015</v>
      </c>
      <c r="BH630" s="115">
        <f t="shared" si="235"/>
        <v>3094885</v>
      </c>
      <c r="BI630" s="110">
        <f t="shared" si="236"/>
        <v>515814.16666666669</v>
      </c>
      <c r="BJ630" s="115"/>
      <c r="BK630" s="110"/>
      <c r="BL630" s="117">
        <f t="shared" si="237"/>
        <v>584776.16576189222</v>
      </c>
      <c r="BM630" s="118">
        <v>550000</v>
      </c>
      <c r="BN630" s="119"/>
      <c r="BO630" s="127">
        <v>330260</v>
      </c>
      <c r="BP630" s="121">
        <f t="shared" si="238"/>
        <v>6.1546145166234786E-2</v>
      </c>
      <c r="BQ630" s="122"/>
      <c r="BR630" s="123"/>
      <c r="BS630" s="124" t="e">
        <f t="shared" si="232"/>
        <v>#DIV/0!</v>
      </c>
      <c r="BT630" s="165">
        <f t="shared" si="239"/>
        <v>498466.33310713974</v>
      </c>
    </row>
    <row r="631" spans="1:72" s="128" customFormat="1">
      <c r="A631" s="126" t="s">
        <v>55</v>
      </c>
      <c r="B631" s="105" t="s">
        <v>79</v>
      </c>
      <c r="C631" s="106" t="s">
        <v>625</v>
      </c>
      <c r="D631" s="110">
        <v>26290</v>
      </c>
      <c r="E631" s="110">
        <v>500000</v>
      </c>
      <c r="F631" s="109"/>
      <c r="G631" s="110">
        <v>248260</v>
      </c>
      <c r="H631" s="110">
        <v>500000</v>
      </c>
      <c r="I631" s="109">
        <v>0.49652000000000002</v>
      </c>
      <c r="J631" s="110">
        <v>173765</v>
      </c>
      <c r="K631" s="110">
        <v>600000</v>
      </c>
      <c r="L631" s="109">
        <v>0.28960833333333336</v>
      </c>
      <c r="M631" s="110">
        <v>704520</v>
      </c>
      <c r="N631" s="110">
        <v>600000</v>
      </c>
      <c r="O631" s="109">
        <v>1.1741999999999999</v>
      </c>
      <c r="P631" s="110">
        <v>509340</v>
      </c>
      <c r="Q631" s="110">
        <v>600000</v>
      </c>
      <c r="R631" s="109">
        <v>0.8489000000000001</v>
      </c>
      <c r="S631" s="110">
        <v>203270</v>
      </c>
      <c r="T631" s="110">
        <v>550000</v>
      </c>
      <c r="U631" s="109">
        <v>0.36958181818181818</v>
      </c>
      <c r="V631" s="110">
        <v>242070</v>
      </c>
      <c r="W631" s="110">
        <v>500000</v>
      </c>
      <c r="X631" s="109">
        <v>0.48414000000000001</v>
      </c>
      <c r="Y631" s="110">
        <v>159065</v>
      </c>
      <c r="Z631" s="110">
        <v>500000</v>
      </c>
      <c r="AA631" s="109">
        <v>0.31813000000000002</v>
      </c>
      <c r="AB631" s="110">
        <v>59385</v>
      </c>
      <c r="AC631" s="110">
        <v>500000</v>
      </c>
      <c r="AD631" s="109"/>
      <c r="AE631" s="110">
        <v>195870</v>
      </c>
      <c r="AF631" s="110">
        <v>500000</v>
      </c>
      <c r="AG631" s="109">
        <v>0.39174000000000003</v>
      </c>
      <c r="AH631" s="110">
        <v>136375</v>
      </c>
      <c r="AI631" s="110">
        <v>500000</v>
      </c>
      <c r="AJ631" s="109">
        <v>0.27274999999999999</v>
      </c>
      <c r="AK631" s="110">
        <v>21990</v>
      </c>
      <c r="AL631" s="110">
        <v>500000</v>
      </c>
      <c r="AM631" s="109">
        <v>4.3979999999999998E-2</v>
      </c>
      <c r="AN631" s="110">
        <v>123385</v>
      </c>
      <c r="AO631" s="110">
        <v>550000</v>
      </c>
      <c r="AP631" s="109">
        <v>0.22433636363636364</v>
      </c>
      <c r="AQ631" s="110">
        <v>28995</v>
      </c>
      <c r="AR631" s="110">
        <v>550000</v>
      </c>
      <c r="AS631" s="109">
        <v>5.2718181818181817E-2</v>
      </c>
      <c r="AT631" s="110">
        <v>262160</v>
      </c>
      <c r="AU631" s="110">
        <v>550000</v>
      </c>
      <c r="AV631" s="109">
        <v>0.47665454545454544</v>
      </c>
      <c r="AW631" s="111">
        <v>489095</v>
      </c>
      <c r="AX631" s="111">
        <v>550000</v>
      </c>
      <c r="AY631" s="112">
        <v>0.88926363636363637</v>
      </c>
      <c r="AZ631" s="111">
        <v>369420</v>
      </c>
      <c r="BA631" s="111">
        <v>550000</v>
      </c>
      <c r="BB631" s="112">
        <f t="shared" si="210"/>
        <v>0.67167272727272731</v>
      </c>
      <c r="BC631" s="92">
        <f>VLOOKUP(C631,'[1]PM SELL-OUT JUNE 202 SUMMARY'!$D$9:$H$519,4,FALSE)</f>
        <v>119675</v>
      </c>
      <c r="BD631" s="92">
        <f>VLOOKUP(C631,'[1]PM SELL-OUT JUNE 202 SUMMARY'!$D$9:$H$519,5,FALSE)</f>
        <v>550000</v>
      </c>
      <c r="BE631" s="93">
        <f t="shared" si="218"/>
        <v>0.21759090909090908</v>
      </c>
      <c r="BF631" s="113">
        <f t="shared" si="233"/>
        <v>1120675</v>
      </c>
      <c r="BG631" s="114">
        <f t="shared" si="234"/>
        <v>373558.33333333331</v>
      </c>
      <c r="BH631" s="115">
        <f t="shared" si="235"/>
        <v>1295045</v>
      </c>
      <c r="BI631" s="110">
        <f t="shared" si="236"/>
        <v>215840.83333333334</v>
      </c>
      <c r="BJ631" s="115"/>
      <c r="BK631" s="110"/>
      <c r="BL631" s="117">
        <f t="shared" si="237"/>
        <v>428622.19598492474</v>
      </c>
      <c r="BM631" s="118">
        <v>550000</v>
      </c>
      <c r="BN631" s="119"/>
      <c r="BO631" s="127">
        <v>242070</v>
      </c>
      <c r="BP631" s="121">
        <f t="shared" si="238"/>
        <v>4.5111352753559181E-2</v>
      </c>
      <c r="BQ631" s="122"/>
      <c r="BR631" s="123"/>
      <c r="BS631" s="124" t="e">
        <f t="shared" si="232"/>
        <v>#DIV/0!</v>
      </c>
      <c r="BT631" s="165">
        <f t="shared" si="239"/>
        <v>315022.84066289786</v>
      </c>
    </row>
    <row r="632" spans="1:72" s="128" customFormat="1">
      <c r="A632" s="126" t="s">
        <v>66</v>
      </c>
      <c r="B632" s="105" t="s">
        <v>506</v>
      </c>
      <c r="C632" s="106" t="s">
        <v>626</v>
      </c>
      <c r="D632" s="110"/>
      <c r="E632" s="110"/>
      <c r="F632" s="109"/>
      <c r="G632" s="110"/>
      <c r="H632" s="110"/>
      <c r="I632" s="109"/>
      <c r="J632" s="110"/>
      <c r="K632" s="110"/>
      <c r="L632" s="109"/>
      <c r="M632" s="110"/>
      <c r="N632" s="110"/>
      <c r="O632" s="109" t="e">
        <v>#DIV/0!</v>
      </c>
      <c r="P632" s="110"/>
      <c r="Q632" s="110"/>
      <c r="R632" s="109" t="e">
        <v>#DIV/0!</v>
      </c>
      <c r="S632" s="110"/>
      <c r="T632" s="110"/>
      <c r="U632" s="109" t="e">
        <v>#DIV/0!</v>
      </c>
      <c r="V632" s="110"/>
      <c r="W632" s="110"/>
      <c r="X632" s="109" t="e">
        <v>#DIV/0!</v>
      </c>
      <c r="Y632" s="110"/>
      <c r="Z632" s="110"/>
      <c r="AA632" s="109" t="e">
        <v>#DIV/0!</v>
      </c>
      <c r="AB632" s="110"/>
      <c r="AC632" s="110"/>
      <c r="AD632" s="109"/>
      <c r="AE632" s="110"/>
      <c r="AF632" s="110"/>
      <c r="AG632" s="109" t="e">
        <v>#DIV/0!</v>
      </c>
      <c r="AH632" s="110"/>
      <c r="AI632" s="110"/>
      <c r="AJ632" s="109" t="e">
        <v>#DIV/0!</v>
      </c>
      <c r="AK632" s="110"/>
      <c r="AL632" s="110"/>
      <c r="AM632" s="109" t="e">
        <v>#DIV/0!</v>
      </c>
      <c r="AN632" s="110">
        <v>0</v>
      </c>
      <c r="AO632" s="110">
        <v>0</v>
      </c>
      <c r="AP632" s="109" t="e">
        <v>#DIV/0!</v>
      </c>
      <c r="AQ632" s="110"/>
      <c r="AR632" s="110"/>
      <c r="AS632" s="109" t="e">
        <v>#DIV/0!</v>
      </c>
      <c r="AT632" s="110"/>
      <c r="AU632" s="110"/>
      <c r="AV632" s="109" t="e">
        <v>#DIV/0!</v>
      </c>
      <c r="AW632" s="111"/>
      <c r="AX632" s="111"/>
      <c r="AY632" s="112" t="e">
        <v>#DIV/0!</v>
      </c>
      <c r="AZ632" s="111"/>
      <c r="BA632" s="111"/>
      <c r="BB632" s="112" t="e">
        <f t="shared" ref="BB632:BB696" si="240">AZ632/BA632</f>
        <v>#DIV/0!</v>
      </c>
      <c r="BC632" s="92" t="e">
        <f>VLOOKUP(C632,'[1]PM SELL-OUT JUNE 202 SUMMARY'!$D$9:$H$519,4,FALSE)</f>
        <v>#N/A</v>
      </c>
      <c r="BD632" s="92" t="e">
        <f>VLOOKUP(C632,'[1]PM SELL-OUT JUNE 202 SUMMARY'!$D$9:$H$519,5,FALSE)</f>
        <v>#N/A</v>
      </c>
      <c r="BE632" s="93" t="e">
        <f t="shared" si="218"/>
        <v>#N/A</v>
      </c>
      <c r="BF632" s="113">
        <f t="shared" si="233"/>
        <v>0</v>
      </c>
      <c r="BG632" s="114">
        <f t="shared" si="234"/>
        <v>0</v>
      </c>
      <c r="BH632" s="115">
        <f t="shared" si="235"/>
        <v>0</v>
      </c>
      <c r="BI632" s="110">
        <f t="shared" si="236"/>
        <v>0</v>
      </c>
      <c r="BJ632" s="115"/>
      <c r="BK632" s="110"/>
      <c r="BL632" s="117">
        <f t="shared" si="237"/>
        <v>0</v>
      </c>
      <c r="BM632" s="118"/>
      <c r="BN632" s="119"/>
      <c r="BO632" s="127"/>
      <c r="BP632" s="121">
        <f t="shared" si="238"/>
        <v>0</v>
      </c>
      <c r="BQ632" s="122"/>
      <c r="BR632" s="123"/>
      <c r="BS632" s="124" t="e">
        <f t="shared" si="232"/>
        <v>#DIV/0!</v>
      </c>
      <c r="BT632" s="165">
        <f t="shared" si="239"/>
        <v>0</v>
      </c>
    </row>
    <row r="633" spans="1:72" s="128" customFormat="1">
      <c r="A633" s="126" t="s">
        <v>89</v>
      </c>
      <c r="B633" s="105" t="s">
        <v>197</v>
      </c>
      <c r="C633" s="162" t="s">
        <v>627</v>
      </c>
      <c r="D633" s="110"/>
      <c r="E633" s="110"/>
      <c r="F633" s="109"/>
      <c r="G633" s="110"/>
      <c r="H633" s="110"/>
      <c r="I633" s="109"/>
      <c r="J633" s="110"/>
      <c r="K633" s="110"/>
      <c r="L633" s="109"/>
      <c r="M633" s="110"/>
      <c r="N633" s="110"/>
      <c r="O633" s="109" t="e">
        <v>#DIV/0!</v>
      </c>
      <c r="P633" s="110"/>
      <c r="Q633" s="110"/>
      <c r="R633" s="109" t="e">
        <v>#DIV/0!</v>
      </c>
      <c r="S633" s="110"/>
      <c r="T633" s="110"/>
      <c r="U633" s="109" t="e">
        <v>#DIV/0!</v>
      </c>
      <c r="V633" s="110"/>
      <c r="W633" s="110"/>
      <c r="X633" s="109" t="e">
        <v>#DIV/0!</v>
      </c>
      <c r="Y633" s="110"/>
      <c r="Z633" s="110"/>
      <c r="AA633" s="109" t="e">
        <v>#DIV/0!</v>
      </c>
      <c r="AB633" s="110"/>
      <c r="AC633" s="110"/>
      <c r="AD633" s="109"/>
      <c r="AE633" s="110"/>
      <c r="AF633" s="110"/>
      <c r="AG633" s="109" t="e">
        <v>#DIV/0!</v>
      </c>
      <c r="AH633" s="110"/>
      <c r="AI633" s="110"/>
      <c r="AJ633" s="109" t="e">
        <v>#DIV/0!</v>
      </c>
      <c r="AK633" s="110"/>
      <c r="AL633" s="110"/>
      <c r="AM633" s="109" t="e">
        <v>#DIV/0!</v>
      </c>
      <c r="AN633" s="110">
        <v>0</v>
      </c>
      <c r="AO633" s="110">
        <v>0</v>
      </c>
      <c r="AP633" s="109" t="e">
        <v>#DIV/0!</v>
      </c>
      <c r="AQ633" s="110"/>
      <c r="AR633" s="110"/>
      <c r="AS633" s="109" t="e">
        <v>#DIV/0!</v>
      </c>
      <c r="AT633" s="110"/>
      <c r="AU633" s="110"/>
      <c r="AV633" s="109" t="e">
        <v>#DIV/0!</v>
      </c>
      <c r="AW633" s="111"/>
      <c r="AX633" s="111"/>
      <c r="AY633" s="112" t="e">
        <v>#DIV/0!</v>
      </c>
      <c r="AZ633" s="111"/>
      <c r="BA633" s="111"/>
      <c r="BB633" s="112" t="e">
        <f t="shared" si="240"/>
        <v>#DIV/0!</v>
      </c>
      <c r="BC633" s="92" t="e">
        <f>VLOOKUP(C633,'[1]PM SELL-OUT JUNE 202 SUMMARY'!$D$9:$H$519,4,FALSE)</f>
        <v>#N/A</v>
      </c>
      <c r="BD633" s="92" t="e">
        <f>VLOOKUP(C633,'[1]PM SELL-OUT JUNE 202 SUMMARY'!$D$9:$H$519,5,FALSE)</f>
        <v>#N/A</v>
      </c>
      <c r="BE633" s="93" t="e">
        <f t="shared" si="218"/>
        <v>#N/A</v>
      </c>
      <c r="BF633" s="113">
        <f t="shared" si="233"/>
        <v>0</v>
      </c>
      <c r="BG633" s="114">
        <f t="shared" si="234"/>
        <v>0</v>
      </c>
      <c r="BH633" s="115">
        <f t="shared" si="235"/>
        <v>0</v>
      </c>
      <c r="BI633" s="110">
        <f t="shared" si="236"/>
        <v>0</v>
      </c>
      <c r="BJ633" s="115"/>
      <c r="BK633" s="110"/>
      <c r="BL633" s="117">
        <f t="shared" si="237"/>
        <v>0</v>
      </c>
      <c r="BM633" s="118"/>
      <c r="BN633" s="119"/>
      <c r="BO633" s="127"/>
      <c r="BP633" s="121">
        <f t="shared" si="238"/>
        <v>0</v>
      </c>
      <c r="BQ633" s="122"/>
      <c r="BR633" s="123"/>
      <c r="BS633" s="124" t="e">
        <f t="shared" si="232"/>
        <v>#DIV/0!</v>
      </c>
      <c r="BT633" s="165">
        <f t="shared" si="239"/>
        <v>0</v>
      </c>
    </row>
    <row r="634" spans="1:72" s="128" customFormat="1">
      <c r="A634" s="126" t="s">
        <v>41</v>
      </c>
      <c r="B634" s="105" t="s">
        <v>42</v>
      </c>
      <c r="C634" s="106" t="s">
        <v>628</v>
      </c>
      <c r="D634" s="110">
        <v>135170</v>
      </c>
      <c r="E634" s="110">
        <v>500000</v>
      </c>
      <c r="F634" s="109"/>
      <c r="G634" s="110">
        <v>456525</v>
      </c>
      <c r="H634" s="110">
        <v>500000</v>
      </c>
      <c r="I634" s="109"/>
      <c r="J634" s="110">
        <v>125485</v>
      </c>
      <c r="K634" s="110">
        <v>500000</v>
      </c>
      <c r="L634" s="109">
        <v>0.25097000000000008</v>
      </c>
      <c r="M634" s="110">
        <v>291730</v>
      </c>
      <c r="N634" s="110">
        <v>550000</v>
      </c>
      <c r="O634" s="109">
        <v>0.53041818181818179</v>
      </c>
      <c r="P634" s="110">
        <v>159175</v>
      </c>
      <c r="Q634" s="110">
        <v>550000</v>
      </c>
      <c r="R634" s="109">
        <v>0.28940909090909089</v>
      </c>
      <c r="S634" s="110">
        <v>182485</v>
      </c>
      <c r="T634" s="110">
        <v>550000</v>
      </c>
      <c r="U634" s="109">
        <v>0.33179090909090908</v>
      </c>
      <c r="V634" s="110">
        <v>41490</v>
      </c>
      <c r="W634" s="110">
        <v>500000</v>
      </c>
      <c r="X634" s="109">
        <v>8.2979999999999998E-2</v>
      </c>
      <c r="Y634" s="110">
        <v>330160</v>
      </c>
      <c r="Z634" s="110">
        <v>500000</v>
      </c>
      <c r="AA634" s="109">
        <v>0.66032000000000002</v>
      </c>
      <c r="AB634" s="110">
        <v>238375</v>
      </c>
      <c r="AC634" s="110">
        <v>500000</v>
      </c>
      <c r="AD634" s="109"/>
      <c r="AE634" s="110">
        <v>263530</v>
      </c>
      <c r="AF634" s="110">
        <v>500000</v>
      </c>
      <c r="AG634" s="109">
        <v>0.52706000000000008</v>
      </c>
      <c r="AH634" s="110">
        <v>139285</v>
      </c>
      <c r="AI634" s="110">
        <v>500000</v>
      </c>
      <c r="AJ634" s="109">
        <v>0.27857000000000004</v>
      </c>
      <c r="AK634" s="110">
        <v>202705</v>
      </c>
      <c r="AL634" s="110">
        <v>500000</v>
      </c>
      <c r="AM634" s="109">
        <v>0.40541000000000005</v>
      </c>
      <c r="AN634" s="110">
        <v>199395</v>
      </c>
      <c r="AO634" s="110">
        <v>550000</v>
      </c>
      <c r="AP634" s="109">
        <v>0.36253636363636366</v>
      </c>
      <c r="AQ634" s="110">
        <v>233975</v>
      </c>
      <c r="AR634" s="110">
        <v>550000</v>
      </c>
      <c r="AS634" s="109">
        <v>0.4254090909090909</v>
      </c>
      <c r="AT634" s="110">
        <v>217165</v>
      </c>
      <c r="AU634" s="110">
        <v>550000</v>
      </c>
      <c r="AV634" s="109">
        <v>0.39484545454545456</v>
      </c>
      <c r="AW634" s="111">
        <v>317460</v>
      </c>
      <c r="AX634" s="111">
        <v>550000</v>
      </c>
      <c r="AY634" s="112">
        <v>0.57720000000000005</v>
      </c>
      <c r="AZ634" s="111">
        <v>141995</v>
      </c>
      <c r="BA634" s="111">
        <v>550000</v>
      </c>
      <c r="BB634" s="112">
        <f t="shared" si="240"/>
        <v>0.25817272727272728</v>
      </c>
      <c r="BC634" s="92">
        <f>VLOOKUP(C634,'[1]PM SELL-OUT JUNE 202 SUMMARY'!$D$9:$H$519,4,FALSE)</f>
        <v>114165</v>
      </c>
      <c r="BD634" s="92">
        <f>VLOOKUP(C634,'[1]PM SELL-OUT JUNE 202 SUMMARY'!$D$9:$H$519,5,FALSE)</f>
        <v>550000</v>
      </c>
      <c r="BE634" s="93">
        <f t="shared" si="218"/>
        <v>0.20757272727272727</v>
      </c>
      <c r="BF634" s="113">
        <f t="shared" si="233"/>
        <v>676620</v>
      </c>
      <c r="BG634" s="114">
        <f t="shared" si="234"/>
        <v>225540</v>
      </c>
      <c r="BH634" s="115">
        <f t="shared" si="235"/>
        <v>1312695</v>
      </c>
      <c r="BI634" s="110">
        <f t="shared" si="236"/>
        <v>218782.5</v>
      </c>
      <c r="BJ634" s="115"/>
      <c r="BK634" s="110"/>
      <c r="BL634" s="117">
        <f t="shared" si="237"/>
        <v>73464.431409982761</v>
      </c>
      <c r="BM634" s="118">
        <v>550000</v>
      </c>
      <c r="BN634" s="119"/>
      <c r="BO634" s="127">
        <v>41490</v>
      </c>
      <c r="BP634" s="121">
        <f t="shared" si="238"/>
        <v>7.7319371493583273E-3</v>
      </c>
      <c r="BQ634" s="122"/>
      <c r="BR634" s="123"/>
      <c r="BS634" s="124" t="e">
        <f t="shared" si="232"/>
        <v>#DIV/0!</v>
      </c>
      <c r="BT634" s="165">
        <f t="shared" si="239"/>
        <v>139819.23285249568</v>
      </c>
    </row>
    <row r="635" spans="1:72" s="128" customFormat="1">
      <c r="A635" s="126" t="s">
        <v>89</v>
      </c>
      <c r="B635" s="105" t="s">
        <v>197</v>
      </c>
      <c r="C635" s="203" t="s">
        <v>629</v>
      </c>
      <c r="D635" s="110">
        <v>206370</v>
      </c>
      <c r="E635" s="110">
        <v>600000</v>
      </c>
      <c r="F635" s="109"/>
      <c r="G635" s="110">
        <v>325440</v>
      </c>
      <c r="H635" s="110">
        <v>500000</v>
      </c>
      <c r="I635" s="109"/>
      <c r="J635" s="110">
        <v>370940</v>
      </c>
      <c r="K635" s="110">
        <v>550000</v>
      </c>
      <c r="L635" s="109">
        <v>0.67443636363636361</v>
      </c>
      <c r="M635" s="110">
        <v>665180</v>
      </c>
      <c r="N635" s="110">
        <v>650000</v>
      </c>
      <c r="O635" s="109">
        <v>1.0233538461538461</v>
      </c>
      <c r="P635" s="110">
        <v>97085</v>
      </c>
      <c r="Q635" s="110">
        <v>650000</v>
      </c>
      <c r="R635" s="109">
        <v>0.14936153846153846</v>
      </c>
      <c r="S635" s="110">
        <v>186485</v>
      </c>
      <c r="T635" s="110">
        <v>550000</v>
      </c>
      <c r="U635" s="109">
        <v>0.3390636363636364</v>
      </c>
      <c r="V635" s="110">
        <v>0</v>
      </c>
      <c r="W635" s="110">
        <v>500000</v>
      </c>
      <c r="X635" s="109">
        <v>0</v>
      </c>
      <c r="Y635" s="110"/>
      <c r="Z635" s="110"/>
      <c r="AA635" s="109" t="e">
        <v>#DIV/0!</v>
      </c>
      <c r="AB635" s="110"/>
      <c r="AC635" s="110"/>
      <c r="AD635" s="109"/>
      <c r="AE635" s="110"/>
      <c r="AF635" s="110"/>
      <c r="AG635" s="109" t="e">
        <v>#DIV/0!</v>
      </c>
      <c r="AH635" s="110"/>
      <c r="AI635" s="110"/>
      <c r="AJ635" s="109" t="e">
        <v>#DIV/0!</v>
      </c>
      <c r="AK635" s="110"/>
      <c r="AL635" s="110"/>
      <c r="AM635" s="109" t="e">
        <v>#DIV/0!</v>
      </c>
      <c r="AN635" s="110">
        <v>0</v>
      </c>
      <c r="AO635" s="110">
        <v>0</v>
      </c>
      <c r="AP635" s="109" t="e">
        <v>#DIV/0!</v>
      </c>
      <c r="AQ635" s="110"/>
      <c r="AR635" s="110"/>
      <c r="AS635" s="109" t="e">
        <v>#DIV/0!</v>
      </c>
      <c r="AT635" s="110"/>
      <c r="AU635" s="110"/>
      <c r="AV635" s="109" t="e">
        <v>#DIV/0!</v>
      </c>
      <c r="AW635" s="111"/>
      <c r="AX635" s="111"/>
      <c r="AY635" s="112" t="e">
        <v>#DIV/0!</v>
      </c>
      <c r="AZ635" s="111"/>
      <c r="BA635" s="111"/>
      <c r="BB635" s="112" t="e">
        <f t="shared" si="240"/>
        <v>#DIV/0!</v>
      </c>
      <c r="BC635" s="92" t="e">
        <f>VLOOKUP(C635,'[1]PM SELL-OUT JUNE 202 SUMMARY'!$D$9:$H$519,4,FALSE)</f>
        <v>#N/A</v>
      </c>
      <c r="BD635" s="92" t="e">
        <f>VLOOKUP(C635,'[1]PM SELL-OUT JUNE 202 SUMMARY'!$D$9:$H$519,5,FALSE)</f>
        <v>#N/A</v>
      </c>
      <c r="BE635" s="93" t="e">
        <f t="shared" si="218"/>
        <v>#N/A</v>
      </c>
      <c r="BF635" s="113">
        <f t="shared" si="233"/>
        <v>0</v>
      </c>
      <c r="BG635" s="114">
        <f t="shared" si="234"/>
        <v>0</v>
      </c>
      <c r="BH635" s="115">
        <f t="shared" si="235"/>
        <v>0</v>
      </c>
      <c r="BI635" s="110">
        <f t="shared" si="236"/>
        <v>0</v>
      </c>
      <c r="BJ635" s="115"/>
      <c r="BK635" s="110"/>
      <c r="BL635" s="117">
        <f t="shared" si="237"/>
        <v>0</v>
      </c>
      <c r="BM635" s="118"/>
      <c r="BN635" s="119"/>
      <c r="BO635" s="127">
        <v>0</v>
      </c>
      <c r="BP635" s="121">
        <f t="shared" si="238"/>
        <v>0</v>
      </c>
      <c r="BQ635" s="122"/>
      <c r="BR635" s="123"/>
      <c r="BS635" s="124" t="e">
        <f t="shared" si="232"/>
        <v>#DIV/0!</v>
      </c>
      <c r="BT635" s="165">
        <f t="shared" si="239"/>
        <v>0</v>
      </c>
    </row>
    <row r="636" spans="1:72" s="128" customFormat="1">
      <c r="A636" s="126" t="s">
        <v>55</v>
      </c>
      <c r="B636" s="105" t="s">
        <v>79</v>
      </c>
      <c r="C636" s="204" t="s">
        <v>630</v>
      </c>
      <c r="D636" s="110">
        <v>30190</v>
      </c>
      <c r="E636" s="110">
        <v>600000</v>
      </c>
      <c r="F636" s="109"/>
      <c r="G636" s="110">
        <v>162165</v>
      </c>
      <c r="H636" s="110">
        <v>500000</v>
      </c>
      <c r="I636" s="109"/>
      <c r="J636" s="110">
        <v>362245</v>
      </c>
      <c r="K636" s="110">
        <v>550000</v>
      </c>
      <c r="L636" s="109">
        <v>0.65862727272727273</v>
      </c>
      <c r="M636" s="110">
        <v>978145</v>
      </c>
      <c r="N636" s="110">
        <v>650000</v>
      </c>
      <c r="O636" s="109">
        <v>1.5048384615384616</v>
      </c>
      <c r="P636" s="110">
        <v>402750</v>
      </c>
      <c r="Q636" s="110">
        <v>650000</v>
      </c>
      <c r="R636" s="109">
        <v>0.61961538461538457</v>
      </c>
      <c r="S636" s="110">
        <v>317570</v>
      </c>
      <c r="T636" s="110">
        <v>550000</v>
      </c>
      <c r="U636" s="109">
        <v>0.57740000000000002</v>
      </c>
      <c r="V636" s="110">
        <v>83285</v>
      </c>
      <c r="W636" s="110">
        <v>500000</v>
      </c>
      <c r="X636" s="109">
        <v>0.16657000000000002</v>
      </c>
      <c r="Y636" s="110">
        <v>0</v>
      </c>
      <c r="Z636" s="110">
        <v>500000</v>
      </c>
      <c r="AA636" s="109">
        <v>0</v>
      </c>
      <c r="AB636" s="110"/>
      <c r="AC636" s="110"/>
      <c r="AD636" s="109"/>
      <c r="AE636" s="110"/>
      <c r="AF636" s="110"/>
      <c r="AG636" s="109" t="e">
        <v>#DIV/0!</v>
      </c>
      <c r="AH636" s="110"/>
      <c r="AI636" s="110"/>
      <c r="AJ636" s="109" t="e">
        <v>#DIV/0!</v>
      </c>
      <c r="AK636" s="110"/>
      <c r="AL636" s="110"/>
      <c r="AM636" s="109" t="e">
        <v>#DIV/0!</v>
      </c>
      <c r="AN636" s="110">
        <v>0</v>
      </c>
      <c r="AO636" s="110">
        <v>0</v>
      </c>
      <c r="AP636" s="109" t="e">
        <v>#DIV/0!</v>
      </c>
      <c r="AQ636" s="110"/>
      <c r="AR636" s="110"/>
      <c r="AS636" s="109" t="e">
        <v>#DIV/0!</v>
      </c>
      <c r="AT636" s="110"/>
      <c r="AU636" s="110"/>
      <c r="AV636" s="109" t="e">
        <v>#DIV/0!</v>
      </c>
      <c r="AW636" s="111"/>
      <c r="AX636" s="111"/>
      <c r="AY636" s="112" t="e">
        <v>#DIV/0!</v>
      </c>
      <c r="AZ636" s="111"/>
      <c r="BA636" s="111"/>
      <c r="BB636" s="112" t="e">
        <f t="shared" si="240"/>
        <v>#DIV/0!</v>
      </c>
      <c r="BC636" s="92" t="e">
        <f>VLOOKUP(C636,'[1]PM SELL-OUT JUNE 202 SUMMARY'!$D$9:$H$519,4,FALSE)</f>
        <v>#N/A</v>
      </c>
      <c r="BD636" s="92" t="e">
        <f>VLOOKUP(C636,'[1]PM SELL-OUT JUNE 202 SUMMARY'!$D$9:$H$519,5,FALSE)</f>
        <v>#N/A</v>
      </c>
      <c r="BE636" s="93" t="e">
        <f t="shared" si="218"/>
        <v>#N/A</v>
      </c>
      <c r="BF636" s="113">
        <f t="shared" si="233"/>
        <v>0</v>
      </c>
      <c r="BG636" s="114">
        <f t="shared" si="234"/>
        <v>0</v>
      </c>
      <c r="BH636" s="115">
        <f t="shared" si="235"/>
        <v>0</v>
      </c>
      <c r="BI636" s="110">
        <f t="shared" si="236"/>
        <v>0</v>
      </c>
      <c r="BJ636" s="115"/>
      <c r="BK636" s="110"/>
      <c r="BL636" s="117">
        <f t="shared" si="237"/>
        <v>147468.91226754434</v>
      </c>
      <c r="BM636" s="118"/>
      <c r="BN636" s="119"/>
      <c r="BO636" s="127">
        <v>83285</v>
      </c>
      <c r="BP636" s="121">
        <f t="shared" si="238"/>
        <v>1.552071307506166E-2</v>
      </c>
      <c r="BQ636" s="122"/>
      <c r="BR636" s="123"/>
      <c r="BS636" s="124" t="e">
        <f t="shared" si="232"/>
        <v>#DIV/0!</v>
      </c>
      <c r="BT636" s="165">
        <f t="shared" si="239"/>
        <v>57688.478066886084</v>
      </c>
    </row>
    <row r="637" spans="1:72" s="128" customFormat="1">
      <c r="A637" s="126" t="s">
        <v>36</v>
      </c>
      <c r="B637" s="105" t="s">
        <v>37</v>
      </c>
      <c r="C637" s="162" t="s">
        <v>631</v>
      </c>
      <c r="D637" s="110">
        <v>402430</v>
      </c>
      <c r="E637" s="110">
        <v>500000</v>
      </c>
      <c r="F637" s="109"/>
      <c r="G637" s="110">
        <v>111675</v>
      </c>
      <c r="H637" s="110">
        <v>500000</v>
      </c>
      <c r="I637" s="109"/>
      <c r="J637" s="110">
        <v>504105</v>
      </c>
      <c r="K637" s="110">
        <v>500000</v>
      </c>
      <c r="L637" s="109">
        <v>1.0082100000000001</v>
      </c>
      <c r="M637" s="110">
        <v>982840</v>
      </c>
      <c r="N637" s="110">
        <v>550000</v>
      </c>
      <c r="O637" s="109">
        <v>1.7869818181818182</v>
      </c>
      <c r="P637" s="110">
        <v>272160</v>
      </c>
      <c r="Q637" s="110">
        <v>650000</v>
      </c>
      <c r="R637" s="109">
        <v>0.41870769230769228</v>
      </c>
      <c r="S637" s="110">
        <v>125280</v>
      </c>
      <c r="T637" s="110">
        <v>550000</v>
      </c>
      <c r="U637" s="109">
        <v>0.22778181818181817</v>
      </c>
      <c r="V637" s="110">
        <v>136765</v>
      </c>
      <c r="W637" s="110">
        <v>500000</v>
      </c>
      <c r="X637" s="109">
        <v>0.27353</v>
      </c>
      <c r="Y637" s="110">
        <v>443040</v>
      </c>
      <c r="Z637" s="110">
        <v>500000</v>
      </c>
      <c r="AA637" s="109">
        <v>0.88608000000000009</v>
      </c>
      <c r="AB637" s="110">
        <v>145475</v>
      </c>
      <c r="AC637" s="110">
        <v>500000</v>
      </c>
      <c r="AD637" s="109"/>
      <c r="AE637" s="110">
        <v>304645</v>
      </c>
      <c r="AF637" s="110">
        <v>500000</v>
      </c>
      <c r="AG637" s="109">
        <v>0.60929</v>
      </c>
      <c r="AH637" s="110">
        <v>184755</v>
      </c>
      <c r="AI637" s="110">
        <v>500000</v>
      </c>
      <c r="AJ637" s="109">
        <v>0.36951000000000001</v>
      </c>
      <c r="AK637" s="110">
        <v>0</v>
      </c>
      <c r="AL637" s="110">
        <v>500000</v>
      </c>
      <c r="AM637" s="109">
        <v>0</v>
      </c>
      <c r="AN637" s="110">
        <v>65885</v>
      </c>
      <c r="AO637" s="110">
        <v>550000</v>
      </c>
      <c r="AP637" s="109">
        <v>0.11979090909090909</v>
      </c>
      <c r="AQ637" s="110">
        <v>223360</v>
      </c>
      <c r="AR637" s="110">
        <v>600000</v>
      </c>
      <c r="AS637" s="109">
        <v>0.37226666666666669</v>
      </c>
      <c r="AT637" s="110">
        <v>394030</v>
      </c>
      <c r="AU637" s="110">
        <v>550000</v>
      </c>
      <c r="AV637" s="109">
        <v>0.71641818181818184</v>
      </c>
      <c r="AW637" s="111">
        <v>957525</v>
      </c>
      <c r="AX637" s="111">
        <v>550000</v>
      </c>
      <c r="AY637" s="112">
        <v>1.7409545454545454</v>
      </c>
      <c r="AZ637" s="111">
        <v>708560</v>
      </c>
      <c r="BA637" s="111">
        <v>600000</v>
      </c>
      <c r="BB637" s="112">
        <f t="shared" si="240"/>
        <v>1.1809333333333334</v>
      </c>
      <c r="BC637" s="92">
        <f>VLOOKUP(C637,'[1]PM SELL-OUT JUNE 202 SUMMARY'!$D$9:$H$519,4,FALSE)</f>
        <v>343830</v>
      </c>
      <c r="BD637" s="92">
        <f>VLOOKUP(C637,'[1]PM SELL-OUT JUNE 202 SUMMARY'!$D$9:$H$519,5,FALSE)</f>
        <v>550000</v>
      </c>
      <c r="BE637" s="93">
        <f t="shared" si="218"/>
        <v>0.62514545454545456</v>
      </c>
      <c r="BF637" s="113">
        <f t="shared" si="233"/>
        <v>2060115</v>
      </c>
      <c r="BG637" s="114">
        <f t="shared" si="234"/>
        <v>686705</v>
      </c>
      <c r="BH637" s="115">
        <f t="shared" si="235"/>
        <v>2349360</v>
      </c>
      <c r="BI637" s="110">
        <f t="shared" si="236"/>
        <v>391560</v>
      </c>
      <c r="BJ637" s="115"/>
      <c r="BK637" s="110"/>
      <c r="BL637" s="117">
        <f t="shared" si="237"/>
        <v>242163.48425611696</v>
      </c>
      <c r="BM637" s="118">
        <v>550000</v>
      </c>
      <c r="BN637" s="119"/>
      <c r="BO637" s="127">
        <v>136765</v>
      </c>
      <c r="BP637" s="121">
        <f t="shared" si="238"/>
        <v>2.5487066383031855E-2</v>
      </c>
      <c r="BQ637" s="122"/>
      <c r="BR637" s="123"/>
      <c r="BS637" s="124" t="e">
        <f t="shared" si="232"/>
        <v>#DIV/0!</v>
      </c>
      <c r="BT637" s="165">
        <f t="shared" si="239"/>
        <v>364298.37106402923</v>
      </c>
    </row>
    <row r="638" spans="1:72" s="125" customFormat="1">
      <c r="A638" s="105" t="s">
        <v>66</v>
      </c>
      <c r="B638" s="105" t="s">
        <v>506</v>
      </c>
      <c r="C638" s="162" t="s">
        <v>632</v>
      </c>
      <c r="D638" s="107">
        <v>73675</v>
      </c>
      <c r="E638" s="107">
        <v>550000</v>
      </c>
      <c r="F638" s="108"/>
      <c r="G638" s="107">
        <v>0</v>
      </c>
      <c r="H638" s="107">
        <v>550000</v>
      </c>
      <c r="I638" s="108"/>
      <c r="J638" s="107">
        <v>70280</v>
      </c>
      <c r="K638" s="107">
        <v>362903</v>
      </c>
      <c r="L638" s="108">
        <v>0.19366056494435152</v>
      </c>
      <c r="M638" s="107">
        <v>559885</v>
      </c>
      <c r="N638" s="107">
        <v>550000</v>
      </c>
      <c r="O638" s="109">
        <v>1.0179727272727273</v>
      </c>
      <c r="P638" s="110">
        <v>432135</v>
      </c>
      <c r="Q638" s="110">
        <v>550000</v>
      </c>
      <c r="R638" s="109">
        <v>0.78569999999999984</v>
      </c>
      <c r="S638" s="110">
        <v>206920</v>
      </c>
      <c r="T638" s="110">
        <v>550000</v>
      </c>
      <c r="U638" s="109">
        <v>0.37621818181818178</v>
      </c>
      <c r="V638" s="110">
        <v>25390</v>
      </c>
      <c r="W638" s="110">
        <v>500000</v>
      </c>
      <c r="X638" s="109">
        <v>5.0780000000000006E-2</v>
      </c>
      <c r="Y638" s="110">
        <v>123870</v>
      </c>
      <c r="Z638" s="110">
        <v>500000</v>
      </c>
      <c r="AA638" s="109">
        <v>0.24774000000000002</v>
      </c>
      <c r="AB638" s="110">
        <v>25495</v>
      </c>
      <c r="AC638" s="110">
        <v>500000</v>
      </c>
      <c r="AD638" s="109"/>
      <c r="AE638" s="110">
        <v>0</v>
      </c>
      <c r="AF638" s="110">
        <v>500000</v>
      </c>
      <c r="AG638" s="109">
        <v>0</v>
      </c>
      <c r="AH638" s="110">
        <v>0</v>
      </c>
      <c r="AI638" s="110">
        <v>116666</v>
      </c>
      <c r="AJ638" s="109">
        <v>0</v>
      </c>
      <c r="AK638" s="110"/>
      <c r="AL638" s="110"/>
      <c r="AM638" s="109" t="e">
        <v>#DIV/0!</v>
      </c>
      <c r="AN638" s="110">
        <v>0</v>
      </c>
      <c r="AO638" s="110">
        <v>0</v>
      </c>
      <c r="AP638" s="109" t="e">
        <v>#DIV/0!</v>
      </c>
      <c r="AQ638" s="110"/>
      <c r="AR638" s="110"/>
      <c r="AS638" s="109" t="e">
        <v>#DIV/0!</v>
      </c>
      <c r="AT638" s="110"/>
      <c r="AU638" s="110"/>
      <c r="AV638" s="109" t="e">
        <v>#DIV/0!</v>
      </c>
      <c r="AW638" s="111">
        <v>82185</v>
      </c>
      <c r="AX638" s="111">
        <v>238333</v>
      </c>
      <c r="AY638" s="112">
        <v>0.34483265011559455</v>
      </c>
      <c r="AZ638" s="111">
        <v>173460</v>
      </c>
      <c r="BA638" s="111">
        <v>230645</v>
      </c>
      <c r="BB638" s="112">
        <f t="shared" si="240"/>
        <v>0.75206486158381924</v>
      </c>
      <c r="BC638" s="92">
        <f>VLOOKUP(C638,'[1]PM SELL-OUT JUNE 202 SUMMARY'!$D$9:$H$519,4,FALSE)</f>
        <v>88480</v>
      </c>
      <c r="BD638" s="92">
        <f>VLOOKUP(C638,'[1]PM SELL-OUT JUNE 202 SUMMARY'!$D$9:$H$519,5,FALSE)</f>
        <v>600000</v>
      </c>
      <c r="BE638" s="93">
        <f t="shared" si="218"/>
        <v>0.14746666666666666</v>
      </c>
      <c r="BF638" s="113">
        <f t="shared" si="233"/>
        <v>255645</v>
      </c>
      <c r="BG638" s="114">
        <f t="shared" si="234"/>
        <v>85215</v>
      </c>
      <c r="BH638" s="115">
        <f t="shared" si="235"/>
        <v>255645</v>
      </c>
      <c r="BI638" s="110">
        <f t="shared" si="236"/>
        <v>42607.5</v>
      </c>
      <c r="BJ638" s="116"/>
      <c r="BK638" s="107"/>
      <c r="BL638" s="117">
        <f t="shared" si="237"/>
        <v>44956.903193527658</v>
      </c>
      <c r="BM638" s="118">
        <v>600000</v>
      </c>
      <c r="BN638" s="119"/>
      <c r="BO638" s="120">
        <v>25390</v>
      </c>
      <c r="BP638" s="121">
        <f t="shared" si="238"/>
        <v>4.731595184917039E-3</v>
      </c>
      <c r="BQ638" s="122"/>
      <c r="BR638" s="123"/>
      <c r="BS638" s="124" t="e">
        <f t="shared" si="232"/>
        <v>#DIV/0!</v>
      </c>
      <c r="BT638" s="165">
        <f t="shared" si="239"/>
        <v>49542.350798381915</v>
      </c>
    </row>
    <row r="639" spans="1:72" s="128" customFormat="1">
      <c r="A639" s="126" t="s">
        <v>36</v>
      </c>
      <c r="B639" s="105" t="s">
        <v>37</v>
      </c>
      <c r="C639" s="203" t="s">
        <v>633</v>
      </c>
      <c r="D639" s="110"/>
      <c r="E639" s="110"/>
      <c r="F639" s="109"/>
      <c r="G639" s="110"/>
      <c r="H639" s="110"/>
      <c r="I639" s="109"/>
      <c r="J639" s="110"/>
      <c r="K639" s="110"/>
      <c r="L639" s="109"/>
      <c r="M639" s="110">
        <v>195780</v>
      </c>
      <c r="N639" s="110">
        <v>249999</v>
      </c>
      <c r="O639" s="109">
        <v>0.78312313249252996</v>
      </c>
      <c r="P639" s="110">
        <v>0</v>
      </c>
      <c r="Q639" s="110">
        <v>500000</v>
      </c>
      <c r="R639" s="109">
        <v>0</v>
      </c>
      <c r="S639" s="110"/>
      <c r="T639" s="110"/>
      <c r="U639" s="109" t="e">
        <v>#DIV/0!</v>
      </c>
      <c r="V639" s="110">
        <v>162070</v>
      </c>
      <c r="W639" s="110">
        <v>338709</v>
      </c>
      <c r="X639" s="109">
        <v>0.47849333793905691</v>
      </c>
      <c r="Y639" s="110">
        <v>203855</v>
      </c>
      <c r="Z639" s="110">
        <v>500000</v>
      </c>
      <c r="AA639" s="109">
        <v>0.40771000000000002</v>
      </c>
      <c r="AB639" s="110">
        <v>89190</v>
      </c>
      <c r="AC639" s="110">
        <v>500000</v>
      </c>
      <c r="AD639" s="109"/>
      <c r="AE639" s="110">
        <v>32995</v>
      </c>
      <c r="AF639" s="110">
        <v>500000</v>
      </c>
      <c r="AG639" s="109">
        <v>6.5989999999999993E-2</v>
      </c>
      <c r="AH639" s="110">
        <v>80580</v>
      </c>
      <c r="AI639" s="110">
        <v>500000</v>
      </c>
      <c r="AJ639" s="109">
        <v>0.16116000000000003</v>
      </c>
      <c r="AK639" s="110">
        <v>102680</v>
      </c>
      <c r="AL639" s="110">
        <v>322581</v>
      </c>
      <c r="AM639" s="109">
        <v>0.31830764986158522</v>
      </c>
      <c r="AN639" s="110">
        <v>145475</v>
      </c>
      <c r="AO639" s="110">
        <v>550000</v>
      </c>
      <c r="AP639" s="109">
        <v>0.26450000000000001</v>
      </c>
      <c r="AQ639" s="110">
        <v>554425</v>
      </c>
      <c r="AR639" s="110">
        <v>550000</v>
      </c>
      <c r="AS639" s="109">
        <v>1.0080454545454545</v>
      </c>
      <c r="AT639" s="110">
        <v>772565</v>
      </c>
      <c r="AU639" s="110">
        <v>550000</v>
      </c>
      <c r="AV639" s="109">
        <v>1.4046636363636364</v>
      </c>
      <c r="AW639" s="111">
        <v>810750</v>
      </c>
      <c r="AX639" s="111">
        <v>650000</v>
      </c>
      <c r="AY639" s="112">
        <v>1.2473076923076922</v>
      </c>
      <c r="AZ639" s="111">
        <v>673865</v>
      </c>
      <c r="BA639" s="111">
        <v>650000</v>
      </c>
      <c r="BB639" s="112">
        <f t="shared" si="240"/>
        <v>1.0367153846153847</v>
      </c>
      <c r="BC639" s="92">
        <f>VLOOKUP(C639,'[1]PM SELL-OUT JUNE 202 SUMMARY'!$D$9:$H$519,4,FALSE)</f>
        <v>172670</v>
      </c>
      <c r="BD639" s="92">
        <f>VLOOKUP(C639,'[1]PM SELL-OUT JUNE 202 SUMMARY'!$D$9:$H$519,5,FALSE)</f>
        <v>650000</v>
      </c>
      <c r="BE639" s="93">
        <f t="shared" si="218"/>
        <v>0.26564615384615387</v>
      </c>
      <c r="BF639" s="113">
        <f t="shared" si="233"/>
        <v>2257180</v>
      </c>
      <c r="BG639" s="114">
        <f t="shared" si="234"/>
        <v>752393.33333333337</v>
      </c>
      <c r="BH639" s="115">
        <f t="shared" si="235"/>
        <v>3059760</v>
      </c>
      <c r="BI639" s="110">
        <f t="shared" si="236"/>
        <v>509960</v>
      </c>
      <c r="BJ639" s="115"/>
      <c r="BK639" s="110"/>
      <c r="BL639" s="117">
        <f t="shared" si="237"/>
        <v>286969.88186589314</v>
      </c>
      <c r="BM639" s="118">
        <v>600000</v>
      </c>
      <c r="BN639" s="119"/>
      <c r="BO639" s="127">
        <v>162070</v>
      </c>
      <c r="BP639" s="121">
        <f t="shared" si="238"/>
        <v>3.0202821253229793E-2</v>
      </c>
      <c r="BQ639" s="122"/>
      <c r="BR639" s="123"/>
      <c r="BS639" s="124" t="e">
        <f t="shared" si="232"/>
        <v>#DIV/0!</v>
      </c>
      <c r="BT639" s="165">
        <f t="shared" si="239"/>
        <v>427848.30379980663</v>
      </c>
    </row>
    <row r="640" spans="1:72" s="125" customFormat="1">
      <c r="A640" s="105" t="s">
        <v>89</v>
      </c>
      <c r="B640" s="105" t="s">
        <v>197</v>
      </c>
      <c r="C640" s="203" t="s">
        <v>634</v>
      </c>
      <c r="D640" s="107">
        <v>169240</v>
      </c>
      <c r="E640" s="107">
        <v>500000</v>
      </c>
      <c r="F640" s="108"/>
      <c r="G640" s="107">
        <v>166760</v>
      </c>
      <c r="H640" s="107">
        <v>500000</v>
      </c>
      <c r="I640" s="108"/>
      <c r="J640" s="107">
        <v>455105</v>
      </c>
      <c r="K640" s="107">
        <v>500000</v>
      </c>
      <c r="L640" s="108">
        <v>0.91021000000000007</v>
      </c>
      <c r="M640" s="107">
        <v>201365</v>
      </c>
      <c r="N640" s="107">
        <v>500000</v>
      </c>
      <c r="O640" s="109">
        <v>0.40273000000000003</v>
      </c>
      <c r="P640" s="110">
        <v>32495</v>
      </c>
      <c r="Q640" s="110">
        <v>500000</v>
      </c>
      <c r="R640" s="109">
        <v>6.4990000000000006E-2</v>
      </c>
      <c r="S640" s="110">
        <v>71480</v>
      </c>
      <c r="T640" s="110">
        <v>500000</v>
      </c>
      <c r="U640" s="109">
        <v>0.14296</v>
      </c>
      <c r="V640" s="110">
        <v>0</v>
      </c>
      <c r="W640" s="110">
        <v>500000</v>
      </c>
      <c r="X640" s="109">
        <v>0</v>
      </c>
      <c r="Y640" s="110">
        <v>327520</v>
      </c>
      <c r="Z640" s="110">
        <v>500000</v>
      </c>
      <c r="AA640" s="109">
        <v>0.65504000000000007</v>
      </c>
      <c r="AB640" s="110">
        <v>146160</v>
      </c>
      <c r="AC640" s="110">
        <v>500000</v>
      </c>
      <c r="AD640" s="109"/>
      <c r="AE640" s="110">
        <v>87575</v>
      </c>
      <c r="AF640" s="110">
        <v>500000</v>
      </c>
      <c r="AG640" s="109">
        <v>0.17515000000000003</v>
      </c>
      <c r="AH640" s="110">
        <v>205045</v>
      </c>
      <c r="AI640" s="110">
        <v>500000</v>
      </c>
      <c r="AJ640" s="109">
        <v>0.41009000000000001</v>
      </c>
      <c r="AK640" s="110">
        <v>0</v>
      </c>
      <c r="AL640" s="110">
        <v>500000</v>
      </c>
      <c r="AM640" s="109">
        <v>0</v>
      </c>
      <c r="AN640" s="110">
        <v>0</v>
      </c>
      <c r="AO640" s="110">
        <v>0</v>
      </c>
      <c r="AP640" s="109" t="e">
        <v>#DIV/0!</v>
      </c>
      <c r="AQ640" s="110">
        <v>0</v>
      </c>
      <c r="AR640" s="110">
        <v>0</v>
      </c>
      <c r="AS640" s="109" t="e">
        <v>#DIV/0!</v>
      </c>
      <c r="AT640" s="110"/>
      <c r="AU640" s="110"/>
      <c r="AV640" s="109" t="e">
        <v>#DIV/0!</v>
      </c>
      <c r="AW640" s="111"/>
      <c r="AX640" s="111"/>
      <c r="AY640" s="112" t="e">
        <v>#DIV/0!</v>
      </c>
      <c r="AZ640" s="111"/>
      <c r="BA640" s="111"/>
      <c r="BB640" s="112" t="e">
        <f t="shared" si="240"/>
        <v>#DIV/0!</v>
      </c>
      <c r="BC640" s="92" t="e">
        <f>VLOOKUP(C640,'[1]PM SELL-OUT JUNE 202 SUMMARY'!$D$9:$H$519,4,FALSE)</f>
        <v>#N/A</v>
      </c>
      <c r="BD640" s="92" t="e">
        <f>VLOOKUP(C640,'[1]PM SELL-OUT JUNE 202 SUMMARY'!$D$9:$H$519,5,FALSE)</f>
        <v>#N/A</v>
      </c>
      <c r="BE640" s="93" t="e">
        <f t="shared" si="218"/>
        <v>#N/A</v>
      </c>
      <c r="BF640" s="113">
        <f t="shared" si="233"/>
        <v>0</v>
      </c>
      <c r="BG640" s="114">
        <f t="shared" si="234"/>
        <v>0</v>
      </c>
      <c r="BH640" s="115">
        <f t="shared" si="235"/>
        <v>0</v>
      </c>
      <c r="BI640" s="110">
        <f t="shared" si="236"/>
        <v>0</v>
      </c>
      <c r="BJ640" s="116"/>
      <c r="BK640" s="107"/>
      <c r="BL640" s="117">
        <f t="shared" si="237"/>
        <v>0</v>
      </c>
      <c r="BM640" s="118"/>
      <c r="BN640" s="119"/>
      <c r="BO640" s="120">
        <v>0</v>
      </c>
      <c r="BP640" s="121">
        <f t="shared" si="238"/>
        <v>0</v>
      </c>
      <c r="BQ640" s="122"/>
      <c r="BR640" s="123"/>
      <c r="BS640" s="124" t="e">
        <f t="shared" si="232"/>
        <v>#DIV/0!</v>
      </c>
      <c r="BT640" s="165">
        <f t="shared" si="239"/>
        <v>0</v>
      </c>
    </row>
    <row r="641" spans="1:72" s="128" customFormat="1">
      <c r="A641" s="126" t="s">
        <v>66</v>
      </c>
      <c r="B641" s="105" t="s">
        <v>506</v>
      </c>
      <c r="C641" s="106" t="s">
        <v>635</v>
      </c>
      <c r="D641" s="110"/>
      <c r="E641" s="110"/>
      <c r="F641" s="109"/>
      <c r="G641" s="110"/>
      <c r="H641" s="110"/>
      <c r="I641" s="109"/>
      <c r="J641" s="110"/>
      <c r="K641" s="110"/>
      <c r="L641" s="109"/>
      <c r="M641" s="110"/>
      <c r="N641" s="110"/>
      <c r="O641" s="109" t="e">
        <v>#DIV/0!</v>
      </c>
      <c r="P641" s="110"/>
      <c r="Q641" s="110"/>
      <c r="R641" s="109" t="e">
        <v>#DIV/0!</v>
      </c>
      <c r="S641" s="110"/>
      <c r="T641" s="110"/>
      <c r="U641" s="109" t="e">
        <v>#DIV/0!</v>
      </c>
      <c r="V641" s="110"/>
      <c r="W641" s="110"/>
      <c r="X641" s="109" t="e">
        <v>#DIV/0!</v>
      </c>
      <c r="Y641" s="110">
        <v>93275</v>
      </c>
      <c r="Z641" s="110">
        <v>483870</v>
      </c>
      <c r="AA641" s="109">
        <v>0.1927687188707711</v>
      </c>
      <c r="AB641" s="110">
        <v>87665</v>
      </c>
      <c r="AC641" s="110">
        <v>500000</v>
      </c>
      <c r="AD641" s="109"/>
      <c r="AE641" s="110">
        <v>507310</v>
      </c>
      <c r="AF641" s="110">
        <v>500000</v>
      </c>
      <c r="AG641" s="109">
        <v>1.0146200000000001</v>
      </c>
      <c r="AH641" s="110">
        <v>73880</v>
      </c>
      <c r="AI641" s="110">
        <v>500000</v>
      </c>
      <c r="AJ641" s="109">
        <v>0.14776</v>
      </c>
      <c r="AK641" s="110">
        <v>71675</v>
      </c>
      <c r="AL641" s="110">
        <v>500000</v>
      </c>
      <c r="AM641" s="109">
        <v>0.14335000000000001</v>
      </c>
      <c r="AN641" s="110">
        <v>0</v>
      </c>
      <c r="AO641" s="110">
        <v>0</v>
      </c>
      <c r="AP641" s="109" t="e">
        <v>#DIV/0!</v>
      </c>
      <c r="AQ641" s="110">
        <v>0</v>
      </c>
      <c r="AR641" s="110">
        <v>0</v>
      </c>
      <c r="AS641" s="109" t="e">
        <v>#DIV/0!</v>
      </c>
      <c r="AT641" s="110"/>
      <c r="AU641" s="110"/>
      <c r="AV641" s="109" t="e">
        <v>#DIV/0!</v>
      </c>
      <c r="AW641" s="111"/>
      <c r="AX641" s="111"/>
      <c r="AY641" s="112" t="e">
        <v>#DIV/0!</v>
      </c>
      <c r="AZ641" s="111"/>
      <c r="BA641" s="111"/>
      <c r="BB641" s="112" t="e">
        <f t="shared" si="240"/>
        <v>#DIV/0!</v>
      </c>
      <c r="BC641" s="92" t="e">
        <f>VLOOKUP(C641,'[1]PM SELL-OUT JUNE 202 SUMMARY'!$D$9:$H$519,4,FALSE)</f>
        <v>#N/A</v>
      </c>
      <c r="BD641" s="92" t="e">
        <f>VLOOKUP(C641,'[1]PM SELL-OUT JUNE 202 SUMMARY'!$D$9:$H$519,5,FALSE)</f>
        <v>#N/A</v>
      </c>
      <c r="BE641" s="93" t="e">
        <f t="shared" si="218"/>
        <v>#N/A</v>
      </c>
      <c r="BF641" s="113">
        <f t="shared" si="233"/>
        <v>0</v>
      </c>
      <c r="BG641" s="114">
        <f t="shared" si="234"/>
        <v>0</v>
      </c>
      <c r="BH641" s="115">
        <f t="shared" si="235"/>
        <v>71675</v>
      </c>
      <c r="BI641" s="110">
        <f t="shared" si="236"/>
        <v>11945.833333333334</v>
      </c>
      <c r="BJ641" s="115"/>
      <c r="BK641" s="110"/>
      <c r="BL641" s="117">
        <f t="shared" si="237"/>
        <v>0</v>
      </c>
      <c r="BM641" s="118"/>
      <c r="BN641" s="119"/>
      <c r="BO641" s="127"/>
      <c r="BP641" s="121">
        <f t="shared" si="238"/>
        <v>0</v>
      </c>
      <c r="BQ641" s="122"/>
      <c r="BR641" s="123"/>
      <c r="BS641" s="124" t="e">
        <f t="shared" si="232"/>
        <v>#DIV/0!</v>
      </c>
      <c r="BT641" s="165">
        <f t="shared" si="239"/>
        <v>3981.9444444444448</v>
      </c>
    </row>
    <row r="642" spans="1:72" s="128" customFormat="1">
      <c r="A642" s="126" t="s">
        <v>55</v>
      </c>
      <c r="B642" s="105" t="s">
        <v>79</v>
      </c>
      <c r="C642" s="162" t="s">
        <v>636</v>
      </c>
      <c r="D642" s="110">
        <v>43990</v>
      </c>
      <c r="E642" s="110">
        <v>500000</v>
      </c>
      <c r="F642" s="109"/>
      <c r="G642" s="110">
        <v>406940</v>
      </c>
      <c r="H642" s="110">
        <v>500000</v>
      </c>
      <c r="I642" s="109">
        <v>0.81388000000000005</v>
      </c>
      <c r="J642" s="110">
        <v>43990</v>
      </c>
      <c r="K642" s="110">
        <v>550000</v>
      </c>
      <c r="L642" s="109">
        <v>7.9981818181818182E-2</v>
      </c>
      <c r="M642" s="110">
        <v>873745</v>
      </c>
      <c r="N642" s="110">
        <v>600000</v>
      </c>
      <c r="O642" s="109">
        <v>1.4562416666666667</v>
      </c>
      <c r="P642" s="110">
        <v>177565</v>
      </c>
      <c r="Q642" s="110">
        <v>600000</v>
      </c>
      <c r="R642" s="109">
        <v>0.29594166666666666</v>
      </c>
      <c r="S642" s="110">
        <v>104985</v>
      </c>
      <c r="T642" s="110">
        <v>550000</v>
      </c>
      <c r="U642" s="109">
        <v>0.19088181818181818</v>
      </c>
      <c r="V642" s="110">
        <v>323655</v>
      </c>
      <c r="W642" s="110">
        <v>500000</v>
      </c>
      <c r="X642" s="109">
        <v>0.64731000000000016</v>
      </c>
      <c r="Y642" s="110">
        <v>98380</v>
      </c>
      <c r="Z642" s="110">
        <v>500000</v>
      </c>
      <c r="AA642" s="109">
        <v>0.19676000000000002</v>
      </c>
      <c r="AB642" s="110">
        <v>68190</v>
      </c>
      <c r="AC642" s="110">
        <v>500000</v>
      </c>
      <c r="AD642" s="109"/>
      <c r="AE642" s="110">
        <v>134780</v>
      </c>
      <c r="AF642" s="110">
        <v>500000</v>
      </c>
      <c r="AG642" s="109">
        <v>0.26956000000000002</v>
      </c>
      <c r="AH642" s="110">
        <v>86090</v>
      </c>
      <c r="AI642" s="110">
        <v>500000</v>
      </c>
      <c r="AJ642" s="109">
        <v>0.17218000000000003</v>
      </c>
      <c r="AK642" s="110">
        <v>395730</v>
      </c>
      <c r="AL642" s="110">
        <v>500000</v>
      </c>
      <c r="AM642" s="109">
        <v>0.79146000000000005</v>
      </c>
      <c r="AN642" s="110">
        <v>174870</v>
      </c>
      <c r="AO642" s="110">
        <v>550000</v>
      </c>
      <c r="AP642" s="109">
        <v>0.31794545454545453</v>
      </c>
      <c r="AQ642" s="110">
        <v>132580</v>
      </c>
      <c r="AR642" s="110">
        <v>550000</v>
      </c>
      <c r="AS642" s="109">
        <v>0.24105454545454547</v>
      </c>
      <c r="AT642" s="110">
        <v>747305</v>
      </c>
      <c r="AU642" s="110">
        <v>550000</v>
      </c>
      <c r="AV642" s="109">
        <v>1.3587363636363636</v>
      </c>
      <c r="AW642" s="111">
        <v>1028135</v>
      </c>
      <c r="AX642" s="111">
        <v>600000</v>
      </c>
      <c r="AY642" s="112">
        <v>1.7135583333333333</v>
      </c>
      <c r="AZ642" s="111">
        <v>781995</v>
      </c>
      <c r="BA642" s="111">
        <v>700000</v>
      </c>
      <c r="BB642" s="112">
        <f t="shared" si="240"/>
        <v>1.1171357142857143</v>
      </c>
      <c r="BC642" s="92">
        <f>VLOOKUP(C642,'[1]PM SELL-OUT JUNE 202 SUMMARY'!$D$9:$H$519,4,FALSE)</f>
        <v>389650</v>
      </c>
      <c r="BD642" s="92">
        <f>VLOOKUP(C642,'[1]PM SELL-OUT JUNE 202 SUMMARY'!$D$9:$H$519,5,FALSE)</f>
        <v>600000</v>
      </c>
      <c r="BE642" s="93">
        <f t="shared" si="218"/>
        <v>0.64941666666666664</v>
      </c>
      <c r="BF642" s="113">
        <f t="shared" si="233"/>
        <v>2557435</v>
      </c>
      <c r="BG642" s="114">
        <f t="shared" si="234"/>
        <v>852478.33333333337</v>
      </c>
      <c r="BH642" s="115">
        <f t="shared" si="235"/>
        <v>3260615</v>
      </c>
      <c r="BI642" s="110">
        <f t="shared" si="236"/>
        <v>543435.83333333337</v>
      </c>
      <c r="BJ642" s="115"/>
      <c r="BK642" s="110"/>
      <c r="BL642" s="117">
        <f t="shared" si="237"/>
        <v>573080.99657743971</v>
      </c>
      <c r="BM642" s="118">
        <v>550000</v>
      </c>
      <c r="BN642" s="119"/>
      <c r="BO642" s="127">
        <v>323655</v>
      </c>
      <c r="BP642" s="121">
        <f t="shared" si="238"/>
        <v>6.0315259534238844E-2</v>
      </c>
      <c r="BQ642" s="122"/>
      <c r="BR642" s="123"/>
      <c r="BS642" s="124" t="e">
        <f t="shared" si="232"/>
        <v>#DIV/0!</v>
      </c>
      <c r="BT642" s="165">
        <f t="shared" si="239"/>
        <v>573162.54081102659</v>
      </c>
    </row>
    <row r="643" spans="1:72" s="128" customFormat="1">
      <c r="A643" s="126" t="s">
        <v>36</v>
      </c>
      <c r="B643" s="105" t="s">
        <v>37</v>
      </c>
      <c r="C643" s="106" t="s">
        <v>637</v>
      </c>
      <c r="D643" s="110">
        <v>1359500</v>
      </c>
      <c r="E643" s="110">
        <v>500000</v>
      </c>
      <c r="F643" s="109"/>
      <c r="G643" s="110">
        <v>10495</v>
      </c>
      <c r="H643" s="110">
        <v>550000</v>
      </c>
      <c r="I643" s="109">
        <v>1.9081818181818182E-2</v>
      </c>
      <c r="J643" s="110"/>
      <c r="K643" s="110"/>
      <c r="L643" s="109"/>
      <c r="M643" s="110"/>
      <c r="N643" s="110"/>
      <c r="O643" s="109" t="e">
        <v>#DIV/0!</v>
      </c>
      <c r="P643" s="110">
        <v>0</v>
      </c>
      <c r="Q643" s="110">
        <v>16666</v>
      </c>
      <c r="R643" s="109">
        <v>0</v>
      </c>
      <c r="S643" s="110">
        <v>0</v>
      </c>
      <c r="T643" s="110">
        <v>500000</v>
      </c>
      <c r="U643" s="109">
        <v>0</v>
      </c>
      <c r="V643" s="110">
        <v>0</v>
      </c>
      <c r="W643" s="110">
        <v>500000</v>
      </c>
      <c r="X643" s="109">
        <v>0</v>
      </c>
      <c r="Y643" s="110">
        <v>0</v>
      </c>
      <c r="Z643" s="110">
        <v>500000</v>
      </c>
      <c r="AA643" s="109">
        <v>0</v>
      </c>
      <c r="AB643" s="110"/>
      <c r="AC643" s="110"/>
      <c r="AD643" s="109"/>
      <c r="AE643" s="110"/>
      <c r="AF643" s="110"/>
      <c r="AG643" s="109" t="e">
        <v>#DIV/0!</v>
      </c>
      <c r="AH643" s="110"/>
      <c r="AI643" s="110"/>
      <c r="AJ643" s="109" t="e">
        <v>#DIV/0!</v>
      </c>
      <c r="AK643" s="110">
        <v>25690</v>
      </c>
      <c r="AL643" s="110">
        <v>258065</v>
      </c>
      <c r="AM643" s="109">
        <v>9.9548563346443728E-2</v>
      </c>
      <c r="AN643" s="110">
        <v>218295</v>
      </c>
      <c r="AO643" s="110">
        <v>600000</v>
      </c>
      <c r="AP643" s="109">
        <v>0.36382500000000001</v>
      </c>
      <c r="AQ643" s="110">
        <v>95575</v>
      </c>
      <c r="AR643" s="110">
        <v>600000</v>
      </c>
      <c r="AS643" s="109">
        <v>0.15929166666666666</v>
      </c>
      <c r="AT643" s="110">
        <v>108180</v>
      </c>
      <c r="AU643" s="110">
        <v>600000</v>
      </c>
      <c r="AV643" s="109">
        <v>0.18029999999999999</v>
      </c>
      <c r="AW643" s="111">
        <v>455095</v>
      </c>
      <c r="AX643" s="111">
        <v>600000</v>
      </c>
      <c r="AY643" s="112">
        <v>0.75849166666666668</v>
      </c>
      <c r="AZ643" s="111">
        <v>238940</v>
      </c>
      <c r="BA643" s="111">
        <v>600000</v>
      </c>
      <c r="BB643" s="112">
        <f t="shared" si="240"/>
        <v>0.39823333333333333</v>
      </c>
      <c r="BC643" s="92">
        <f>VLOOKUP(C643,'[1]PM SELL-OUT JUNE 202 SUMMARY'!$D$9:$H$519,4,FALSE)</f>
        <v>170755</v>
      </c>
      <c r="BD643" s="92">
        <f>VLOOKUP(C643,'[1]PM SELL-OUT JUNE 202 SUMMARY'!$D$9:$H$519,5,FALSE)</f>
        <v>600000</v>
      </c>
      <c r="BE643" s="93">
        <f t="shared" si="218"/>
        <v>0.28459166666666669</v>
      </c>
      <c r="BF643" s="113">
        <f t="shared" si="233"/>
        <v>802215</v>
      </c>
      <c r="BG643" s="114">
        <f t="shared" si="234"/>
        <v>267405</v>
      </c>
      <c r="BH643" s="115">
        <f t="shared" si="235"/>
        <v>1141775</v>
      </c>
      <c r="BI643" s="110">
        <f t="shared" si="236"/>
        <v>190295.83333333334</v>
      </c>
      <c r="BJ643" s="115"/>
      <c r="BK643" s="110"/>
      <c r="BL643" s="117">
        <f t="shared" si="237"/>
        <v>0</v>
      </c>
      <c r="BM643" s="118">
        <v>600000</v>
      </c>
      <c r="BN643" s="119"/>
      <c r="BO643" s="127">
        <v>0</v>
      </c>
      <c r="BP643" s="121">
        <f t="shared" si="238"/>
        <v>0</v>
      </c>
      <c r="BQ643" s="122"/>
      <c r="BR643" s="123"/>
      <c r="BS643" s="124" t="e">
        <f t="shared" si="232"/>
        <v>#DIV/0!</v>
      </c>
      <c r="BT643" s="165">
        <f t="shared" si="239"/>
        <v>114425.20833333334</v>
      </c>
    </row>
    <row r="644" spans="1:72" s="128" customFormat="1">
      <c r="A644" s="126" t="s">
        <v>66</v>
      </c>
      <c r="B644" s="105" t="s">
        <v>506</v>
      </c>
      <c r="C644" s="203" t="s">
        <v>638</v>
      </c>
      <c r="D644" s="110">
        <v>1799410</v>
      </c>
      <c r="E644" s="110">
        <v>2900000</v>
      </c>
      <c r="F644" s="109"/>
      <c r="G644" s="110">
        <v>1433815</v>
      </c>
      <c r="H644" s="110">
        <v>2900000</v>
      </c>
      <c r="I644" s="109">
        <v>0.4944189655172414</v>
      </c>
      <c r="J644" s="110">
        <v>756985</v>
      </c>
      <c r="K644" s="110">
        <v>203225</v>
      </c>
      <c r="L644" s="109">
        <v>3.7248616065936768</v>
      </c>
      <c r="M644" s="110">
        <v>512400</v>
      </c>
      <c r="N644" s="110">
        <v>1500000</v>
      </c>
      <c r="O644" s="109">
        <v>0.34160000000000001</v>
      </c>
      <c r="P644" s="110">
        <v>235055</v>
      </c>
      <c r="Q644" s="110">
        <v>1500000</v>
      </c>
      <c r="R644" s="109">
        <v>0.15670333333333333</v>
      </c>
      <c r="S644" s="110">
        <v>47385</v>
      </c>
      <c r="T644" s="110">
        <v>1200000</v>
      </c>
      <c r="U644" s="109">
        <v>3.9487500000000002E-2</v>
      </c>
      <c r="V644" s="110">
        <v>0</v>
      </c>
      <c r="W644" s="110">
        <v>550000</v>
      </c>
      <c r="X644" s="109">
        <v>0</v>
      </c>
      <c r="Y644" s="110"/>
      <c r="Z644" s="110"/>
      <c r="AA644" s="109" t="e">
        <v>#DIV/0!</v>
      </c>
      <c r="AB644" s="110"/>
      <c r="AC644" s="110"/>
      <c r="AD644" s="109"/>
      <c r="AE644" s="110"/>
      <c r="AF644" s="110"/>
      <c r="AG644" s="109" t="e">
        <v>#DIV/0!</v>
      </c>
      <c r="AH644" s="110"/>
      <c r="AI644" s="110"/>
      <c r="AJ644" s="109" t="e">
        <v>#DIV/0!</v>
      </c>
      <c r="AK644" s="110"/>
      <c r="AL644" s="110"/>
      <c r="AM644" s="109" t="e">
        <v>#DIV/0!</v>
      </c>
      <c r="AN644" s="110">
        <v>0</v>
      </c>
      <c r="AO644" s="110">
        <v>0</v>
      </c>
      <c r="AP644" s="109" t="e">
        <v>#DIV/0!</v>
      </c>
      <c r="AQ644" s="110"/>
      <c r="AR644" s="110"/>
      <c r="AS644" s="109" t="e">
        <v>#DIV/0!</v>
      </c>
      <c r="AT644" s="110"/>
      <c r="AU644" s="110"/>
      <c r="AV644" s="109" t="e">
        <v>#DIV/0!</v>
      </c>
      <c r="AW644" s="111"/>
      <c r="AX644" s="111"/>
      <c r="AY644" s="112" t="e">
        <v>#DIV/0!</v>
      </c>
      <c r="AZ644" s="111"/>
      <c r="BA644" s="111"/>
      <c r="BB644" s="112" t="e">
        <f t="shared" si="240"/>
        <v>#DIV/0!</v>
      </c>
      <c r="BC644" s="92" t="e">
        <f>VLOOKUP(C644,'[1]PM SELL-OUT JUNE 202 SUMMARY'!$D$9:$H$519,4,FALSE)</f>
        <v>#N/A</v>
      </c>
      <c r="BD644" s="92" t="e">
        <f>VLOOKUP(C644,'[1]PM SELL-OUT JUNE 202 SUMMARY'!$D$9:$H$519,5,FALSE)</f>
        <v>#N/A</v>
      </c>
      <c r="BE644" s="93" t="e">
        <f t="shared" si="218"/>
        <v>#N/A</v>
      </c>
      <c r="BF644" s="113">
        <f t="shared" si="233"/>
        <v>0</v>
      </c>
      <c r="BG644" s="114">
        <f t="shared" si="234"/>
        <v>0</v>
      </c>
      <c r="BH644" s="115">
        <f t="shared" si="235"/>
        <v>0</v>
      </c>
      <c r="BI644" s="110">
        <f t="shared" si="236"/>
        <v>0</v>
      </c>
      <c r="BJ644" s="115"/>
      <c r="BK644" s="110"/>
      <c r="BL644" s="117">
        <f t="shared" si="237"/>
        <v>0</v>
      </c>
      <c r="BM644" s="118"/>
      <c r="BN644" s="119"/>
      <c r="BO644" s="127">
        <v>0</v>
      </c>
      <c r="BP644" s="121">
        <f t="shared" si="238"/>
        <v>0</v>
      </c>
      <c r="BQ644" s="122"/>
      <c r="BR644" s="123"/>
      <c r="BS644" s="124" t="e">
        <f t="shared" si="232"/>
        <v>#DIV/0!</v>
      </c>
      <c r="BT644" s="165">
        <f t="shared" si="239"/>
        <v>0</v>
      </c>
    </row>
    <row r="645" spans="1:72" s="128" customFormat="1">
      <c r="A645" s="126" t="s">
        <v>36</v>
      </c>
      <c r="B645" s="105" t="s">
        <v>37</v>
      </c>
      <c r="C645" s="162" t="s">
        <v>639</v>
      </c>
      <c r="D645" s="110">
        <v>133490</v>
      </c>
      <c r="E645" s="110">
        <v>600000</v>
      </c>
      <c r="F645" s="109"/>
      <c r="G645" s="110">
        <v>789205</v>
      </c>
      <c r="H645" s="110">
        <v>600000</v>
      </c>
      <c r="I645" s="109">
        <v>1.3153416666666666</v>
      </c>
      <c r="J645" s="110">
        <v>94375</v>
      </c>
      <c r="K645" s="110">
        <v>600000</v>
      </c>
      <c r="L645" s="109">
        <v>0.15729166666666666</v>
      </c>
      <c r="M645" s="110">
        <v>1348295</v>
      </c>
      <c r="N645" s="110">
        <v>950000</v>
      </c>
      <c r="O645" s="109">
        <v>1.4192578947368422</v>
      </c>
      <c r="P645" s="110">
        <v>47695</v>
      </c>
      <c r="Q645" s="110">
        <v>1000000</v>
      </c>
      <c r="R645" s="109">
        <v>4.7695000000000001E-2</v>
      </c>
      <c r="S645" s="110">
        <v>63640</v>
      </c>
      <c r="T645" s="110">
        <v>494999</v>
      </c>
      <c r="U645" s="109">
        <v>0.1285659162947804</v>
      </c>
      <c r="V645" s="110">
        <v>532130</v>
      </c>
      <c r="W645" s="110">
        <v>500000</v>
      </c>
      <c r="X645" s="109">
        <v>1.06426</v>
      </c>
      <c r="Y645" s="110">
        <v>283665</v>
      </c>
      <c r="Z645" s="110">
        <v>500000</v>
      </c>
      <c r="AA645" s="109">
        <v>0.56733</v>
      </c>
      <c r="AB645" s="110">
        <v>170765</v>
      </c>
      <c r="AC645" s="110">
        <v>500000</v>
      </c>
      <c r="AD645" s="109"/>
      <c r="AE645" s="110">
        <v>122175</v>
      </c>
      <c r="AF645" s="110">
        <v>500000</v>
      </c>
      <c r="AG645" s="109">
        <v>0.24435000000000001</v>
      </c>
      <c r="AH645" s="110">
        <v>16195</v>
      </c>
      <c r="AI645" s="110">
        <v>500000</v>
      </c>
      <c r="AJ645" s="109">
        <v>3.2390000000000002E-2</v>
      </c>
      <c r="AK645" s="110">
        <v>143760</v>
      </c>
      <c r="AL645" s="110">
        <v>500000</v>
      </c>
      <c r="AM645" s="109">
        <v>0.28752</v>
      </c>
      <c r="AN645" s="110">
        <v>399745</v>
      </c>
      <c r="AO645" s="110">
        <v>550000</v>
      </c>
      <c r="AP645" s="109">
        <v>0.72680909090909096</v>
      </c>
      <c r="AQ645" s="110">
        <v>332720</v>
      </c>
      <c r="AR645" s="110">
        <v>510714</v>
      </c>
      <c r="AS645" s="109">
        <v>0.65148008474410335</v>
      </c>
      <c r="AT645" s="110">
        <v>552900</v>
      </c>
      <c r="AU645" s="110">
        <v>550000</v>
      </c>
      <c r="AV645" s="109">
        <v>1.0052727272727273</v>
      </c>
      <c r="AW645" s="111">
        <v>601990</v>
      </c>
      <c r="AX645" s="111">
        <v>550000</v>
      </c>
      <c r="AY645" s="112">
        <v>1.0945272727272728</v>
      </c>
      <c r="AZ645" s="111">
        <v>559310</v>
      </c>
      <c r="BA645" s="111">
        <v>550000</v>
      </c>
      <c r="BB645" s="112">
        <f t="shared" si="240"/>
        <v>1.0169272727272727</v>
      </c>
      <c r="BC645" s="92">
        <f>VLOOKUP(C645,'[1]PM SELL-OUT JUNE 202 SUMMARY'!$D$9:$H$519,4,FALSE)</f>
        <v>91180</v>
      </c>
      <c r="BD645" s="92">
        <f>VLOOKUP(C645,'[1]PM SELL-OUT JUNE 202 SUMMARY'!$D$9:$H$519,5,FALSE)</f>
        <v>550000</v>
      </c>
      <c r="BE645" s="93">
        <f t="shared" ref="BE645:BE708" si="241">BC645/BD645</f>
        <v>0.16578181818181817</v>
      </c>
      <c r="BF645" s="113">
        <f t="shared" si="233"/>
        <v>1714200</v>
      </c>
      <c r="BG645" s="114">
        <f t="shared" si="234"/>
        <v>571400</v>
      </c>
      <c r="BH645" s="115">
        <f t="shared" si="235"/>
        <v>2590425</v>
      </c>
      <c r="BI645" s="110">
        <f t="shared" si="236"/>
        <v>431737.5</v>
      </c>
      <c r="BJ645" s="115"/>
      <c r="BK645" s="110"/>
      <c r="BL645" s="117">
        <f t="shared" si="237"/>
        <v>942218.07390200358</v>
      </c>
      <c r="BM645" s="118">
        <v>550000</v>
      </c>
      <c r="BN645" s="119"/>
      <c r="BO645" s="127">
        <v>532130</v>
      </c>
      <c r="BP645" s="121">
        <f t="shared" si="238"/>
        <v>9.9165960840878448E-2</v>
      </c>
      <c r="BQ645" s="122"/>
      <c r="BR645" s="123"/>
      <c r="BS645" s="124" t="e">
        <f t="shared" si="232"/>
        <v>#DIV/0!</v>
      </c>
      <c r="BT645" s="165">
        <f t="shared" si="239"/>
        <v>619371.39347550087</v>
      </c>
    </row>
    <row r="646" spans="1:72" s="128" customFormat="1">
      <c r="A646" s="126" t="s">
        <v>55</v>
      </c>
      <c r="B646" s="105" t="s">
        <v>79</v>
      </c>
      <c r="C646" s="203" t="s">
        <v>640</v>
      </c>
      <c r="D646" s="110">
        <v>125480</v>
      </c>
      <c r="E646" s="110">
        <v>500000</v>
      </c>
      <c r="F646" s="109"/>
      <c r="G646" s="110"/>
      <c r="H646" s="110">
        <v>500000</v>
      </c>
      <c r="I646" s="109">
        <v>0</v>
      </c>
      <c r="J646" s="110"/>
      <c r="K646" s="110"/>
      <c r="L646" s="109"/>
      <c r="M646" s="110"/>
      <c r="N646" s="110">
        <v>149999</v>
      </c>
      <c r="O646" s="109">
        <v>0</v>
      </c>
      <c r="P646" s="110">
        <v>0</v>
      </c>
      <c r="Q646" s="110">
        <v>500000</v>
      </c>
      <c r="R646" s="109">
        <v>0</v>
      </c>
      <c r="S646" s="110">
        <v>93185</v>
      </c>
      <c r="T646" s="110">
        <v>116666</v>
      </c>
      <c r="U646" s="109">
        <v>0.79873313561791781</v>
      </c>
      <c r="V646" s="110">
        <v>367960</v>
      </c>
      <c r="W646" s="110">
        <v>500000</v>
      </c>
      <c r="X646" s="109">
        <v>0.73592000000000002</v>
      </c>
      <c r="Y646" s="110"/>
      <c r="Z646" s="110"/>
      <c r="AA646" s="109" t="e">
        <v>#DIV/0!</v>
      </c>
      <c r="AB646" s="110"/>
      <c r="AC646" s="110"/>
      <c r="AD646" s="109"/>
      <c r="AE646" s="110"/>
      <c r="AF646" s="110"/>
      <c r="AG646" s="109" t="e">
        <v>#DIV/0!</v>
      </c>
      <c r="AH646" s="110"/>
      <c r="AI646" s="110"/>
      <c r="AJ646" s="109" t="e">
        <v>#DIV/0!</v>
      </c>
      <c r="AK646" s="110"/>
      <c r="AL646" s="110"/>
      <c r="AM646" s="109" t="e">
        <v>#DIV/0!</v>
      </c>
      <c r="AN646" s="110">
        <v>0</v>
      </c>
      <c r="AO646" s="110">
        <v>0</v>
      </c>
      <c r="AP646" s="109" t="e">
        <v>#DIV/0!</v>
      </c>
      <c r="AQ646" s="110"/>
      <c r="AR646" s="110"/>
      <c r="AS646" s="109" t="e">
        <v>#DIV/0!</v>
      </c>
      <c r="AT646" s="110"/>
      <c r="AU646" s="110"/>
      <c r="AV646" s="109" t="e">
        <v>#DIV/0!</v>
      </c>
      <c r="AW646" s="111"/>
      <c r="AX646" s="111"/>
      <c r="AY646" s="112" t="e">
        <v>#DIV/0!</v>
      </c>
      <c r="AZ646" s="111"/>
      <c r="BA646" s="111"/>
      <c r="BB646" s="112" t="e">
        <f t="shared" si="240"/>
        <v>#DIV/0!</v>
      </c>
      <c r="BC646" s="92" t="e">
        <f>VLOOKUP(C646,'[1]PM SELL-OUT JUNE 202 SUMMARY'!$D$9:$H$519,4,FALSE)</f>
        <v>#N/A</v>
      </c>
      <c r="BD646" s="92" t="e">
        <f>VLOOKUP(C646,'[1]PM SELL-OUT JUNE 202 SUMMARY'!$D$9:$H$519,5,FALSE)</f>
        <v>#N/A</v>
      </c>
      <c r="BE646" s="93" t="e">
        <f t="shared" si="241"/>
        <v>#N/A</v>
      </c>
      <c r="BF646" s="113">
        <f t="shared" si="233"/>
        <v>0</v>
      </c>
      <c r="BG646" s="114">
        <f t="shared" si="234"/>
        <v>0</v>
      </c>
      <c r="BH646" s="115">
        <f t="shared" si="235"/>
        <v>0</v>
      </c>
      <c r="BI646" s="110">
        <f t="shared" si="236"/>
        <v>0</v>
      </c>
      <c r="BJ646" s="115"/>
      <c r="BK646" s="110"/>
      <c r="BL646" s="117">
        <f t="shared" si="237"/>
        <v>651529.81879048585</v>
      </c>
      <c r="BM646" s="118"/>
      <c r="BN646" s="119"/>
      <c r="BO646" s="127">
        <v>367960</v>
      </c>
      <c r="BP646" s="121">
        <f t="shared" si="238"/>
        <v>6.8571790635765004E-2</v>
      </c>
      <c r="BQ646" s="122"/>
      <c r="BR646" s="123"/>
      <c r="BS646" s="124" t="e">
        <f t="shared" si="232"/>
        <v>#DIV/0!</v>
      </c>
      <c r="BT646" s="165">
        <f t="shared" si="239"/>
        <v>254872.45469762146</v>
      </c>
    </row>
    <row r="647" spans="1:72" s="125" customFormat="1">
      <c r="A647" s="105" t="s">
        <v>66</v>
      </c>
      <c r="B647" s="105"/>
      <c r="C647" s="106" t="s">
        <v>641</v>
      </c>
      <c r="D647" s="107">
        <v>0</v>
      </c>
      <c r="E647" s="107">
        <v>206451</v>
      </c>
      <c r="F647" s="108"/>
      <c r="G647" s="107">
        <v>151375</v>
      </c>
      <c r="H647" s="107">
        <v>500000</v>
      </c>
      <c r="I647" s="108">
        <v>0.30275000000000002</v>
      </c>
      <c r="J647" s="107">
        <v>180560</v>
      </c>
      <c r="K647" s="107">
        <v>500000</v>
      </c>
      <c r="L647" s="108">
        <v>0.36112000000000005</v>
      </c>
      <c r="M647" s="107">
        <v>556005</v>
      </c>
      <c r="N647" s="107">
        <v>500000</v>
      </c>
      <c r="O647" s="109">
        <v>1.1120099999999999</v>
      </c>
      <c r="P647" s="110">
        <v>99085</v>
      </c>
      <c r="Q647" s="110">
        <v>500000</v>
      </c>
      <c r="R647" s="109">
        <v>0.19817000000000001</v>
      </c>
      <c r="S647" s="110">
        <v>41495</v>
      </c>
      <c r="T647" s="110">
        <v>500000</v>
      </c>
      <c r="U647" s="109">
        <v>8.2989999999999994E-2</v>
      </c>
      <c r="V647" s="110">
        <v>191270</v>
      </c>
      <c r="W647" s="110">
        <v>500000</v>
      </c>
      <c r="X647" s="109">
        <v>0.38254000000000005</v>
      </c>
      <c r="Y647" s="110">
        <v>93685</v>
      </c>
      <c r="Z647" s="110">
        <v>500000</v>
      </c>
      <c r="AA647" s="109">
        <v>0.18737000000000001</v>
      </c>
      <c r="AB647" s="110">
        <v>114185</v>
      </c>
      <c r="AC647" s="110">
        <v>500000</v>
      </c>
      <c r="AD647" s="109"/>
      <c r="AE647" s="110">
        <v>192765</v>
      </c>
      <c r="AF647" s="110">
        <v>500000</v>
      </c>
      <c r="AG647" s="109">
        <v>0.38553000000000004</v>
      </c>
      <c r="AH647" s="110">
        <v>228770</v>
      </c>
      <c r="AI647" s="110">
        <v>500000</v>
      </c>
      <c r="AJ647" s="109">
        <v>0.45754000000000006</v>
      </c>
      <c r="AK647" s="110">
        <v>81580</v>
      </c>
      <c r="AL647" s="110">
        <v>500000</v>
      </c>
      <c r="AM647" s="109">
        <v>0.16316</v>
      </c>
      <c r="AN647" s="110">
        <v>298855</v>
      </c>
      <c r="AO647" s="110">
        <v>550000</v>
      </c>
      <c r="AP647" s="109">
        <v>0.54337272727272723</v>
      </c>
      <c r="AQ647" s="110">
        <v>70485</v>
      </c>
      <c r="AR647" s="110">
        <v>600000</v>
      </c>
      <c r="AS647" s="109">
        <v>0.117475</v>
      </c>
      <c r="AT647" s="110">
        <v>226460</v>
      </c>
      <c r="AU647" s="110">
        <v>600000</v>
      </c>
      <c r="AV647" s="109">
        <v>0.37743333333333334</v>
      </c>
      <c r="AW647" s="111">
        <v>444730</v>
      </c>
      <c r="AX647" s="111">
        <v>600000</v>
      </c>
      <c r="AY647" s="112">
        <v>0.74121666666666663</v>
      </c>
      <c r="AZ647" s="111">
        <v>454810</v>
      </c>
      <c r="BA647" s="111">
        <v>600000</v>
      </c>
      <c r="BB647" s="112">
        <f t="shared" si="240"/>
        <v>0.75801666666666667</v>
      </c>
      <c r="BC647" s="92">
        <f>VLOOKUP(C647,'[1]PM SELL-OUT JUNE 202 SUMMARY'!$D$9:$H$519,4,FALSE)</f>
        <v>170750</v>
      </c>
      <c r="BD647" s="92">
        <f>VLOOKUP(C647,'[1]PM SELL-OUT JUNE 202 SUMMARY'!$D$9:$H$519,5,FALSE)</f>
        <v>600000</v>
      </c>
      <c r="BE647" s="93">
        <f t="shared" si="241"/>
        <v>0.28458333333333335</v>
      </c>
      <c r="BF647" s="113">
        <f t="shared" si="233"/>
        <v>1126000</v>
      </c>
      <c r="BG647" s="114">
        <f t="shared" si="234"/>
        <v>375333.33333333331</v>
      </c>
      <c r="BH647" s="115">
        <f t="shared" si="235"/>
        <v>1576920</v>
      </c>
      <c r="BI647" s="110">
        <f t="shared" si="236"/>
        <v>262820</v>
      </c>
      <c r="BJ647" s="116"/>
      <c r="BK647" s="107"/>
      <c r="BL647" s="117">
        <f t="shared" si="237"/>
        <v>338672.97651933966</v>
      </c>
      <c r="BM647" s="118">
        <v>600000</v>
      </c>
      <c r="BN647" s="119"/>
      <c r="BO647" s="120">
        <v>191270</v>
      </c>
      <c r="BP647" s="121">
        <f t="shared" si="238"/>
        <v>3.5644435250850016E-2</v>
      </c>
      <c r="BQ647" s="122"/>
      <c r="BR647" s="123"/>
      <c r="BS647" s="124" t="e">
        <f t="shared" si="232"/>
        <v>#DIV/0!</v>
      </c>
      <c r="BT647" s="165">
        <f t="shared" si="239"/>
        <v>292024.07746316824</v>
      </c>
    </row>
    <row r="648" spans="1:72" s="125" customFormat="1">
      <c r="A648" s="105" t="s">
        <v>66</v>
      </c>
      <c r="B648" s="105" t="s">
        <v>506</v>
      </c>
      <c r="C648" s="106" t="s">
        <v>642</v>
      </c>
      <c r="D648" s="107">
        <v>206870</v>
      </c>
      <c r="E648" s="107">
        <v>335483</v>
      </c>
      <c r="F648" s="108"/>
      <c r="G648" s="107">
        <v>291355</v>
      </c>
      <c r="H648" s="107">
        <v>550000</v>
      </c>
      <c r="I648" s="108">
        <v>0.52973636363636367</v>
      </c>
      <c r="J648" s="107">
        <v>388430</v>
      </c>
      <c r="K648" s="107">
        <v>550000</v>
      </c>
      <c r="L648" s="108">
        <v>0.70623636363636377</v>
      </c>
      <c r="M648" s="107">
        <v>671165</v>
      </c>
      <c r="N648" s="107">
        <v>550000</v>
      </c>
      <c r="O648" s="109">
        <v>1.2202999999999999</v>
      </c>
      <c r="P648" s="110">
        <v>308555</v>
      </c>
      <c r="Q648" s="110">
        <v>550000</v>
      </c>
      <c r="R648" s="109">
        <v>0.5610090909090909</v>
      </c>
      <c r="S648" s="110">
        <v>239950</v>
      </c>
      <c r="T648" s="110">
        <v>550000</v>
      </c>
      <c r="U648" s="109">
        <v>0.43627272727272731</v>
      </c>
      <c r="V648" s="110">
        <v>310840</v>
      </c>
      <c r="W648" s="110">
        <v>500000</v>
      </c>
      <c r="X648" s="109">
        <v>0.62168000000000001</v>
      </c>
      <c r="Y648" s="110">
        <v>565330</v>
      </c>
      <c r="Z648" s="110">
        <v>500000</v>
      </c>
      <c r="AA648" s="109">
        <v>1.13066</v>
      </c>
      <c r="AB648" s="110">
        <v>359865</v>
      </c>
      <c r="AC648" s="110">
        <v>500000</v>
      </c>
      <c r="AD648" s="109"/>
      <c r="AE648" s="110">
        <v>301845</v>
      </c>
      <c r="AF648" s="110">
        <v>500000</v>
      </c>
      <c r="AG648" s="109">
        <v>0.60369000000000006</v>
      </c>
      <c r="AH648" s="110">
        <v>198365</v>
      </c>
      <c r="AI648" s="110">
        <v>500000</v>
      </c>
      <c r="AJ648" s="109">
        <v>0.39673000000000003</v>
      </c>
      <c r="AK648" s="110">
        <v>385270</v>
      </c>
      <c r="AL648" s="110">
        <v>500000</v>
      </c>
      <c r="AM648" s="109">
        <v>0.77054000000000011</v>
      </c>
      <c r="AN648" s="110">
        <v>288765</v>
      </c>
      <c r="AO648" s="110">
        <v>550000</v>
      </c>
      <c r="AP648" s="109">
        <v>0.52502727272727268</v>
      </c>
      <c r="AQ648" s="110">
        <v>367345</v>
      </c>
      <c r="AR648" s="110">
        <v>600000</v>
      </c>
      <c r="AS648" s="109">
        <v>0.61224166666666668</v>
      </c>
      <c r="AT648" s="110">
        <v>425735</v>
      </c>
      <c r="AU648" s="110">
        <v>600000</v>
      </c>
      <c r="AV648" s="109">
        <v>0.70955833333333329</v>
      </c>
      <c r="AW648" s="111">
        <v>532505</v>
      </c>
      <c r="AX648" s="111">
        <v>600000</v>
      </c>
      <c r="AY648" s="112">
        <v>0.88750833333333334</v>
      </c>
      <c r="AZ648" s="111">
        <v>612315</v>
      </c>
      <c r="BA648" s="111">
        <v>600000</v>
      </c>
      <c r="BB648" s="112">
        <f t="shared" si="240"/>
        <v>1.0205249999999999</v>
      </c>
      <c r="BC648" s="92">
        <f>VLOOKUP(C648,'[1]PM SELL-OUT JUNE 202 SUMMARY'!$D$9:$H$519,4,FALSE)</f>
        <v>517805</v>
      </c>
      <c r="BD648" s="92">
        <f>VLOOKUP(C648,'[1]PM SELL-OUT JUNE 202 SUMMARY'!$D$9:$H$519,5,FALSE)</f>
        <v>600000</v>
      </c>
      <c r="BE648" s="93">
        <f t="shared" si="241"/>
        <v>0.86300833333333338</v>
      </c>
      <c r="BF648" s="113">
        <f t="shared" si="233"/>
        <v>1570555</v>
      </c>
      <c r="BG648" s="114">
        <f t="shared" si="234"/>
        <v>523518.33333333331</v>
      </c>
      <c r="BH648" s="115">
        <f t="shared" si="235"/>
        <v>2611935</v>
      </c>
      <c r="BI648" s="110">
        <f t="shared" si="236"/>
        <v>435322.5</v>
      </c>
      <c r="BJ648" s="116"/>
      <c r="BK648" s="107"/>
      <c r="BL648" s="117">
        <f t="shared" si="237"/>
        <v>550390.06650949735</v>
      </c>
      <c r="BM648" s="118">
        <v>600000</v>
      </c>
      <c r="BN648" s="119"/>
      <c r="BO648" s="120">
        <v>310840</v>
      </c>
      <c r="BP648" s="121">
        <f t="shared" si="238"/>
        <v>5.7927099144529828E-2</v>
      </c>
      <c r="BQ648" s="122"/>
      <c r="BR648" s="123"/>
      <c r="BS648" s="124" t="e">
        <f t="shared" si="232"/>
        <v>#DIV/0!</v>
      </c>
      <c r="BT648" s="165">
        <f t="shared" si="239"/>
        <v>455017.72496070765</v>
      </c>
    </row>
    <row r="649" spans="1:72" s="128" customFormat="1">
      <c r="A649" s="126" t="s">
        <v>36</v>
      </c>
      <c r="B649" s="105" t="s">
        <v>37</v>
      </c>
      <c r="C649" s="106" t="s">
        <v>643</v>
      </c>
      <c r="D649" s="110"/>
      <c r="E649" s="110"/>
      <c r="F649" s="109"/>
      <c r="G649" s="110"/>
      <c r="H649" s="110"/>
      <c r="I649" s="109"/>
      <c r="J649" s="110"/>
      <c r="K649" s="110"/>
      <c r="L649" s="109"/>
      <c r="M649" s="110"/>
      <c r="N649" s="110"/>
      <c r="O649" s="109" t="e">
        <v>#DIV/0!</v>
      </c>
      <c r="P649" s="110"/>
      <c r="Q649" s="110"/>
      <c r="R649" s="109" t="e">
        <v>#DIV/0!</v>
      </c>
      <c r="S649" s="110"/>
      <c r="T649" s="110"/>
      <c r="U649" s="109" t="e">
        <v>#DIV/0!</v>
      </c>
      <c r="V649" s="110"/>
      <c r="W649" s="110"/>
      <c r="X649" s="109" t="e">
        <v>#DIV/0!</v>
      </c>
      <c r="Y649" s="110"/>
      <c r="Z649" s="110"/>
      <c r="AA649" s="109" t="e">
        <v>#DIV/0!</v>
      </c>
      <c r="AB649" s="110"/>
      <c r="AC649" s="110"/>
      <c r="AD649" s="109"/>
      <c r="AE649" s="110"/>
      <c r="AF649" s="110"/>
      <c r="AG649" s="109" t="e">
        <v>#DIV/0!</v>
      </c>
      <c r="AH649" s="110"/>
      <c r="AI649" s="110"/>
      <c r="AJ649" s="109" t="e">
        <v>#DIV/0!</v>
      </c>
      <c r="AK649" s="110"/>
      <c r="AL649" s="110"/>
      <c r="AM649" s="109" t="e">
        <v>#DIV/0!</v>
      </c>
      <c r="AN649" s="110">
        <v>0</v>
      </c>
      <c r="AO649" s="110">
        <v>0</v>
      </c>
      <c r="AP649" s="109" t="e">
        <v>#DIV/0!</v>
      </c>
      <c r="AQ649" s="110"/>
      <c r="AR649" s="110"/>
      <c r="AS649" s="109" t="e">
        <v>#DIV/0!</v>
      </c>
      <c r="AT649" s="110"/>
      <c r="AU649" s="110"/>
      <c r="AV649" s="109" t="e">
        <v>#DIV/0!</v>
      </c>
      <c r="AW649" s="111"/>
      <c r="AX649" s="111"/>
      <c r="AY649" s="112" t="e">
        <v>#DIV/0!</v>
      </c>
      <c r="AZ649" s="111"/>
      <c r="BA649" s="111"/>
      <c r="BB649" s="112" t="e">
        <f t="shared" si="240"/>
        <v>#DIV/0!</v>
      </c>
      <c r="BC649" s="92" t="e">
        <f>VLOOKUP(C649,'[1]PM SELL-OUT JUNE 202 SUMMARY'!$D$9:$H$519,4,FALSE)</f>
        <v>#N/A</v>
      </c>
      <c r="BD649" s="92" t="e">
        <f>VLOOKUP(C649,'[1]PM SELL-OUT JUNE 202 SUMMARY'!$D$9:$H$519,5,FALSE)</f>
        <v>#N/A</v>
      </c>
      <c r="BE649" s="93" t="e">
        <f t="shared" si="241"/>
        <v>#N/A</v>
      </c>
      <c r="BF649" s="113">
        <f t="shared" si="233"/>
        <v>0</v>
      </c>
      <c r="BG649" s="114">
        <f t="shared" si="234"/>
        <v>0</v>
      </c>
      <c r="BH649" s="115">
        <f t="shared" si="235"/>
        <v>0</v>
      </c>
      <c r="BI649" s="110">
        <f t="shared" si="236"/>
        <v>0</v>
      </c>
      <c r="BJ649" s="148"/>
      <c r="BK649" s="149"/>
      <c r="BL649" s="117">
        <f t="shared" si="237"/>
        <v>0</v>
      </c>
      <c r="BM649" s="118"/>
      <c r="BN649" s="119"/>
      <c r="BO649" s="127"/>
      <c r="BP649" s="121">
        <f t="shared" si="238"/>
        <v>0</v>
      </c>
      <c r="BQ649" s="122"/>
      <c r="BR649" s="123"/>
      <c r="BS649" s="124" t="e">
        <f t="shared" si="232"/>
        <v>#DIV/0!</v>
      </c>
      <c r="BT649" s="165">
        <f t="shared" si="239"/>
        <v>0</v>
      </c>
    </row>
    <row r="650" spans="1:72" s="128" customFormat="1">
      <c r="A650" s="126" t="s">
        <v>55</v>
      </c>
      <c r="B650" s="105" t="s">
        <v>79</v>
      </c>
      <c r="C650" s="203" t="s">
        <v>644</v>
      </c>
      <c r="D650" s="110"/>
      <c r="E650" s="110"/>
      <c r="F650" s="109"/>
      <c r="G650" s="110"/>
      <c r="H650" s="110"/>
      <c r="I650" s="109"/>
      <c r="J650" s="110"/>
      <c r="K650" s="110"/>
      <c r="L650" s="109"/>
      <c r="M650" s="110"/>
      <c r="N650" s="110"/>
      <c r="O650" s="109" t="e">
        <v>#DIV/0!</v>
      </c>
      <c r="P650" s="110"/>
      <c r="Q650" s="110"/>
      <c r="R650" s="109" t="e">
        <v>#DIV/0!</v>
      </c>
      <c r="S650" s="110"/>
      <c r="T650" s="110"/>
      <c r="U650" s="109" t="e">
        <v>#DIV/0!</v>
      </c>
      <c r="V650" s="110"/>
      <c r="W650" s="110"/>
      <c r="X650" s="109" t="e">
        <v>#DIV/0!</v>
      </c>
      <c r="Y650" s="110"/>
      <c r="Z650" s="110"/>
      <c r="AA650" s="109" t="e">
        <v>#DIV/0!</v>
      </c>
      <c r="AB650" s="110"/>
      <c r="AC650" s="110"/>
      <c r="AD650" s="109"/>
      <c r="AE650" s="110"/>
      <c r="AF650" s="110"/>
      <c r="AG650" s="109" t="e">
        <v>#DIV/0!</v>
      </c>
      <c r="AH650" s="110"/>
      <c r="AI650" s="110"/>
      <c r="AJ650" s="109" t="e">
        <v>#DIV/0!</v>
      </c>
      <c r="AK650" s="110"/>
      <c r="AL650" s="110"/>
      <c r="AM650" s="109" t="e">
        <v>#DIV/0!</v>
      </c>
      <c r="AN650" s="110">
        <v>0</v>
      </c>
      <c r="AO650" s="110">
        <v>0</v>
      </c>
      <c r="AP650" s="109" t="e">
        <v>#DIV/0!</v>
      </c>
      <c r="AQ650" s="110"/>
      <c r="AR650" s="110"/>
      <c r="AS650" s="109" t="e">
        <v>#DIV/0!</v>
      </c>
      <c r="AT650" s="110"/>
      <c r="AU650" s="110"/>
      <c r="AV650" s="109" t="e">
        <v>#DIV/0!</v>
      </c>
      <c r="AW650" s="111"/>
      <c r="AX650" s="111"/>
      <c r="AY650" s="112" t="e">
        <v>#DIV/0!</v>
      </c>
      <c r="AZ650" s="111"/>
      <c r="BA650" s="111"/>
      <c r="BB650" s="112" t="e">
        <f t="shared" si="240"/>
        <v>#DIV/0!</v>
      </c>
      <c r="BC650" s="92" t="e">
        <f>VLOOKUP(C650,'[1]PM SELL-OUT JUNE 202 SUMMARY'!$D$9:$H$519,4,FALSE)</f>
        <v>#N/A</v>
      </c>
      <c r="BD650" s="92" t="e">
        <f>VLOOKUP(C650,'[1]PM SELL-OUT JUNE 202 SUMMARY'!$D$9:$H$519,5,FALSE)</f>
        <v>#N/A</v>
      </c>
      <c r="BE650" s="93" t="e">
        <f t="shared" si="241"/>
        <v>#N/A</v>
      </c>
      <c r="BF650" s="113">
        <f t="shared" si="233"/>
        <v>0</v>
      </c>
      <c r="BG650" s="114">
        <f t="shared" si="234"/>
        <v>0</v>
      </c>
      <c r="BH650" s="115">
        <f t="shared" si="235"/>
        <v>0</v>
      </c>
      <c r="BI650" s="110">
        <f t="shared" si="236"/>
        <v>0</v>
      </c>
      <c r="BJ650" s="115"/>
      <c r="BK650" s="110"/>
      <c r="BL650" s="117">
        <f t="shared" si="237"/>
        <v>0</v>
      </c>
      <c r="BM650" s="118"/>
      <c r="BN650" s="119"/>
      <c r="BO650" s="127"/>
      <c r="BP650" s="121">
        <f t="shared" si="238"/>
        <v>0</v>
      </c>
      <c r="BQ650" s="122"/>
      <c r="BR650" s="123"/>
      <c r="BS650" s="124" t="e">
        <f t="shared" si="232"/>
        <v>#DIV/0!</v>
      </c>
      <c r="BT650" s="165">
        <f t="shared" si="239"/>
        <v>0</v>
      </c>
    </row>
    <row r="651" spans="1:72" s="128" customFormat="1">
      <c r="A651" s="126" t="s">
        <v>55</v>
      </c>
      <c r="B651" s="105" t="s">
        <v>79</v>
      </c>
      <c r="C651" s="106" t="s">
        <v>645</v>
      </c>
      <c r="D651" s="110">
        <v>164585</v>
      </c>
      <c r="E651" s="110">
        <v>700000</v>
      </c>
      <c r="F651" s="109"/>
      <c r="G651" s="110">
        <v>104280</v>
      </c>
      <c r="H651" s="110">
        <v>700000</v>
      </c>
      <c r="I651" s="109">
        <v>0.14897142857142856</v>
      </c>
      <c r="J651" s="110">
        <v>112165</v>
      </c>
      <c r="K651" s="110">
        <v>700000</v>
      </c>
      <c r="L651" s="109">
        <v>0.16023571428571429</v>
      </c>
      <c r="M651" s="110">
        <v>1334225</v>
      </c>
      <c r="N651" s="110">
        <v>750000</v>
      </c>
      <c r="O651" s="109">
        <v>1.7789666666666666</v>
      </c>
      <c r="P651" s="110">
        <v>378950</v>
      </c>
      <c r="Q651" s="110">
        <v>850000</v>
      </c>
      <c r="R651" s="109">
        <v>0.44582352941176473</v>
      </c>
      <c r="S651" s="110">
        <v>30190</v>
      </c>
      <c r="T651" s="110">
        <v>750000</v>
      </c>
      <c r="U651" s="109">
        <v>4.0253333333333335E-2</v>
      </c>
      <c r="V651" s="110">
        <v>327145</v>
      </c>
      <c r="W651" s="110">
        <v>500000</v>
      </c>
      <c r="X651" s="109">
        <v>0.65429000000000004</v>
      </c>
      <c r="Y651" s="110">
        <v>606515</v>
      </c>
      <c r="Z651" s="110">
        <v>500000</v>
      </c>
      <c r="AA651" s="109">
        <v>1.2130300000000001</v>
      </c>
      <c r="AB651" s="110">
        <v>364950</v>
      </c>
      <c r="AC651" s="110">
        <v>500000</v>
      </c>
      <c r="AD651" s="109"/>
      <c r="AE651" s="110">
        <v>522430</v>
      </c>
      <c r="AF651" s="110">
        <v>500000</v>
      </c>
      <c r="AG651" s="109">
        <v>1.0448599999999999</v>
      </c>
      <c r="AH651" s="110">
        <v>672520</v>
      </c>
      <c r="AI651" s="110">
        <v>500000</v>
      </c>
      <c r="AJ651" s="109">
        <v>1.34504</v>
      </c>
      <c r="AK651" s="110">
        <v>405960</v>
      </c>
      <c r="AL651" s="110">
        <v>500000</v>
      </c>
      <c r="AM651" s="109">
        <v>0.81192000000000009</v>
      </c>
      <c r="AN651" s="110">
        <v>496545</v>
      </c>
      <c r="AO651" s="110">
        <v>550000</v>
      </c>
      <c r="AP651" s="109">
        <v>0.90280909090909089</v>
      </c>
      <c r="AQ651" s="110">
        <v>356665</v>
      </c>
      <c r="AR651" s="110">
        <v>550000</v>
      </c>
      <c r="AS651" s="109">
        <v>0.64848181818181816</v>
      </c>
      <c r="AT651" s="110">
        <v>642310</v>
      </c>
      <c r="AU651" s="110">
        <v>550000</v>
      </c>
      <c r="AV651" s="109">
        <v>1.1678363636363636</v>
      </c>
      <c r="AW651" s="111">
        <v>1128440</v>
      </c>
      <c r="AX651" s="111">
        <v>550000</v>
      </c>
      <c r="AY651" s="112">
        <v>2.0517090909090907</v>
      </c>
      <c r="AZ651" s="111">
        <v>1209145</v>
      </c>
      <c r="BA651" s="111">
        <v>550000</v>
      </c>
      <c r="BB651" s="112">
        <f t="shared" si="240"/>
        <v>2.1984454545454546</v>
      </c>
      <c r="BC651" s="92">
        <f>VLOOKUP(C651,'[1]PM SELL-OUT JUNE 202 SUMMARY'!$D$9:$H$519,4,FALSE)</f>
        <v>332130</v>
      </c>
      <c r="BD651" s="92">
        <f>VLOOKUP(C651,'[1]PM SELL-OUT JUNE 202 SUMMARY'!$D$9:$H$519,5,FALSE)</f>
        <v>550000</v>
      </c>
      <c r="BE651" s="93">
        <f t="shared" si="241"/>
        <v>0.60387272727272723</v>
      </c>
      <c r="BF651" s="113">
        <f t="shared" si="233"/>
        <v>2979895</v>
      </c>
      <c r="BG651" s="114">
        <f t="shared" si="234"/>
        <v>993298.33333333337</v>
      </c>
      <c r="BH651" s="115">
        <f t="shared" si="235"/>
        <v>4239065</v>
      </c>
      <c r="BI651" s="110">
        <f t="shared" si="236"/>
        <v>706510.83333333337</v>
      </c>
      <c r="BJ651" s="115"/>
      <c r="BK651" s="110"/>
      <c r="BL651" s="117">
        <f t="shared" si="237"/>
        <v>579260.57878088241</v>
      </c>
      <c r="BM651" s="118">
        <v>550000</v>
      </c>
      <c r="BN651" s="119"/>
      <c r="BO651" s="127">
        <v>327145</v>
      </c>
      <c r="BP651" s="121">
        <f t="shared" si="238"/>
        <v>6.096564422094071E-2</v>
      </c>
      <c r="BQ651" s="122"/>
      <c r="BR651" s="123"/>
      <c r="BS651" s="124" t="e">
        <f t="shared" si="232"/>
        <v>#DIV/0!</v>
      </c>
      <c r="BT651" s="165">
        <f t="shared" si="239"/>
        <v>651553.68636188726</v>
      </c>
    </row>
    <row r="652" spans="1:72" s="128" customFormat="1">
      <c r="A652" s="126" t="s">
        <v>41</v>
      </c>
      <c r="B652" s="105" t="s">
        <v>42</v>
      </c>
      <c r="C652" s="203" t="s">
        <v>646</v>
      </c>
      <c r="D652" s="110">
        <v>29495</v>
      </c>
      <c r="E652" s="110">
        <v>550000</v>
      </c>
      <c r="F652" s="109"/>
      <c r="G652" s="110">
        <v>563730</v>
      </c>
      <c r="H652" s="110">
        <v>550000</v>
      </c>
      <c r="I652" s="109">
        <v>1.0249636363636363</v>
      </c>
      <c r="J652" s="110">
        <v>599035</v>
      </c>
      <c r="K652" s="110">
        <v>600000</v>
      </c>
      <c r="L652" s="109">
        <v>0.99839166666666668</v>
      </c>
      <c r="M652" s="110">
        <v>73990</v>
      </c>
      <c r="N652" s="110">
        <v>700000</v>
      </c>
      <c r="O652" s="109">
        <v>0.1057</v>
      </c>
      <c r="P652" s="110">
        <v>424840</v>
      </c>
      <c r="Q652" s="110">
        <v>750000</v>
      </c>
      <c r="R652" s="109">
        <v>0.56645333333333336</v>
      </c>
      <c r="S652" s="110">
        <v>45985</v>
      </c>
      <c r="T652" s="110">
        <v>750000</v>
      </c>
      <c r="U652" s="109">
        <v>6.1313333333333331E-2</v>
      </c>
      <c r="V652" s="110">
        <v>367750</v>
      </c>
      <c r="W652" s="110">
        <v>500000</v>
      </c>
      <c r="X652" s="109">
        <v>0.73550000000000004</v>
      </c>
      <c r="Y652" s="110">
        <v>0</v>
      </c>
      <c r="Z652" s="110">
        <v>500000</v>
      </c>
      <c r="AA652" s="109">
        <v>0</v>
      </c>
      <c r="AB652" s="110"/>
      <c r="AC652" s="110"/>
      <c r="AD652" s="109"/>
      <c r="AE652" s="110"/>
      <c r="AF652" s="110"/>
      <c r="AG652" s="109" t="e">
        <v>#DIV/0!</v>
      </c>
      <c r="AH652" s="110"/>
      <c r="AI652" s="110"/>
      <c r="AJ652" s="109" t="e">
        <v>#DIV/0!</v>
      </c>
      <c r="AK652" s="110"/>
      <c r="AL652" s="110"/>
      <c r="AM652" s="109" t="e">
        <v>#DIV/0!</v>
      </c>
      <c r="AN652" s="110">
        <v>0</v>
      </c>
      <c r="AO652" s="110">
        <v>0</v>
      </c>
      <c r="AP652" s="109" t="e">
        <v>#DIV/0!</v>
      </c>
      <c r="AQ652" s="110"/>
      <c r="AR652" s="110"/>
      <c r="AS652" s="109" t="e">
        <v>#DIV/0!</v>
      </c>
      <c r="AT652" s="110"/>
      <c r="AU652" s="110"/>
      <c r="AV652" s="109" t="e">
        <v>#DIV/0!</v>
      </c>
      <c r="AW652" s="111"/>
      <c r="AX652" s="111"/>
      <c r="AY652" s="112" t="e">
        <v>#DIV/0!</v>
      </c>
      <c r="AZ652" s="111"/>
      <c r="BA652" s="111"/>
      <c r="BB652" s="112" t="e">
        <f t="shared" si="240"/>
        <v>#DIV/0!</v>
      </c>
      <c r="BC652" s="92" t="e">
        <f>VLOOKUP(C652,'[1]PM SELL-OUT JUNE 202 SUMMARY'!$D$9:$H$519,4,FALSE)</f>
        <v>#N/A</v>
      </c>
      <c r="BD652" s="92" t="e">
        <f>VLOOKUP(C652,'[1]PM SELL-OUT JUNE 202 SUMMARY'!$D$9:$H$519,5,FALSE)</f>
        <v>#N/A</v>
      </c>
      <c r="BE652" s="93" t="e">
        <f t="shared" si="241"/>
        <v>#N/A</v>
      </c>
      <c r="BF652" s="113">
        <f t="shared" si="233"/>
        <v>0</v>
      </c>
      <c r="BG652" s="114">
        <f t="shared" si="234"/>
        <v>0</v>
      </c>
      <c r="BH652" s="115">
        <f t="shared" si="235"/>
        <v>0</v>
      </c>
      <c r="BI652" s="110">
        <f t="shared" si="236"/>
        <v>0</v>
      </c>
      <c r="BJ652" s="115"/>
      <c r="BK652" s="110"/>
      <c r="BL652" s="117">
        <f t="shared" si="237"/>
        <v>651157.98146592337</v>
      </c>
      <c r="BM652" s="118"/>
      <c r="BN652" s="119"/>
      <c r="BO652" s="127">
        <v>367750</v>
      </c>
      <c r="BP652" s="121">
        <f t="shared" si="238"/>
        <v>6.853265574057664E-2</v>
      </c>
      <c r="BQ652" s="122"/>
      <c r="BR652" s="123"/>
      <c r="BS652" s="124" t="e">
        <f t="shared" si="232"/>
        <v>#DIV/0!</v>
      </c>
      <c r="BT652" s="165">
        <f t="shared" si="239"/>
        <v>254726.99536648084</v>
      </c>
    </row>
    <row r="653" spans="1:72" s="128" customFormat="1">
      <c r="A653" s="126" t="s">
        <v>66</v>
      </c>
      <c r="B653" s="105" t="s">
        <v>506</v>
      </c>
      <c r="C653" s="106" t="s">
        <v>647</v>
      </c>
      <c r="D653" s="110">
        <v>564545</v>
      </c>
      <c r="E653" s="110">
        <v>900000</v>
      </c>
      <c r="F653" s="109"/>
      <c r="G653" s="110">
        <v>580090</v>
      </c>
      <c r="H653" s="110">
        <v>900000</v>
      </c>
      <c r="I653" s="109">
        <v>0.64454444444444448</v>
      </c>
      <c r="J653" s="110">
        <v>217165</v>
      </c>
      <c r="K653" s="110">
        <v>900000</v>
      </c>
      <c r="L653" s="109">
        <v>0.24129444444444445</v>
      </c>
      <c r="M653" s="110">
        <v>1051805</v>
      </c>
      <c r="N653" s="110">
        <v>1000000</v>
      </c>
      <c r="O653" s="109">
        <v>1.0518050000000001</v>
      </c>
      <c r="P653" s="110">
        <v>671400</v>
      </c>
      <c r="Q653" s="110">
        <v>1000000</v>
      </c>
      <c r="R653" s="109">
        <v>0.6714</v>
      </c>
      <c r="S653" s="110">
        <v>85685</v>
      </c>
      <c r="T653" s="110">
        <v>800000</v>
      </c>
      <c r="U653" s="109">
        <v>0.10710625</v>
      </c>
      <c r="V653" s="110">
        <v>175660</v>
      </c>
      <c r="W653" s="110">
        <v>500000</v>
      </c>
      <c r="X653" s="109">
        <v>0.35132000000000002</v>
      </c>
      <c r="Y653" s="110">
        <v>561345</v>
      </c>
      <c r="Z653" s="110">
        <v>500000</v>
      </c>
      <c r="AA653" s="109">
        <v>1.12269</v>
      </c>
      <c r="AB653" s="110">
        <v>329235</v>
      </c>
      <c r="AC653" s="110">
        <v>500000</v>
      </c>
      <c r="AD653" s="109"/>
      <c r="AE653" s="110">
        <v>336750</v>
      </c>
      <c r="AF653" s="110">
        <v>500000</v>
      </c>
      <c r="AG653" s="109">
        <v>0.6735000000000001</v>
      </c>
      <c r="AH653" s="110">
        <v>335675</v>
      </c>
      <c r="AI653" s="110">
        <v>500000</v>
      </c>
      <c r="AJ653" s="109">
        <v>0.67135</v>
      </c>
      <c r="AK653" s="110">
        <v>335995</v>
      </c>
      <c r="AL653" s="110">
        <v>500000</v>
      </c>
      <c r="AM653" s="109">
        <v>0.67199000000000009</v>
      </c>
      <c r="AN653" s="110">
        <v>580550</v>
      </c>
      <c r="AO653" s="110">
        <v>550000</v>
      </c>
      <c r="AP653" s="109">
        <v>1.0555454545454546</v>
      </c>
      <c r="AQ653" s="110">
        <v>561020</v>
      </c>
      <c r="AR653" s="110">
        <v>550000</v>
      </c>
      <c r="AS653" s="109">
        <v>1.0200363636363636</v>
      </c>
      <c r="AT653" s="110">
        <v>376330</v>
      </c>
      <c r="AU653" s="110">
        <v>550000</v>
      </c>
      <c r="AV653" s="109">
        <v>0.68423636363636364</v>
      </c>
      <c r="AW653" s="111">
        <v>609170</v>
      </c>
      <c r="AX653" s="111">
        <v>600000</v>
      </c>
      <c r="AY653" s="112">
        <v>1.0152833333333333</v>
      </c>
      <c r="AZ653" s="111">
        <v>369325</v>
      </c>
      <c r="BA653" s="111">
        <v>600000</v>
      </c>
      <c r="BB653" s="112">
        <f t="shared" si="240"/>
        <v>0.61554166666666665</v>
      </c>
      <c r="BC653" s="92">
        <f>VLOOKUP(C653,'[1]PM SELL-OUT JUNE 202 SUMMARY'!$D$9:$H$519,4,FALSE)</f>
        <v>369155</v>
      </c>
      <c r="BD653" s="92">
        <f>VLOOKUP(C653,'[1]PM SELL-OUT JUNE 202 SUMMARY'!$D$9:$H$519,5,FALSE)</f>
        <v>256666</v>
      </c>
      <c r="BE653" s="93">
        <f t="shared" si="241"/>
        <v>1.4382699695323884</v>
      </c>
      <c r="BF653" s="113">
        <f t="shared" si="233"/>
        <v>1354825</v>
      </c>
      <c r="BG653" s="114">
        <f t="shared" si="234"/>
        <v>451608.33333333331</v>
      </c>
      <c r="BH653" s="115">
        <f t="shared" si="235"/>
        <v>2832390</v>
      </c>
      <c r="BI653" s="110">
        <f t="shared" si="236"/>
        <v>472065</v>
      </c>
      <c r="BJ653" s="148"/>
      <c r="BK653" s="149"/>
      <c r="BL653" s="117">
        <f t="shared" si="237"/>
        <v>311033.06872686365</v>
      </c>
      <c r="BM653" s="118">
        <v>600000</v>
      </c>
      <c r="BN653" s="119"/>
      <c r="BO653" s="127">
        <v>175660</v>
      </c>
      <c r="BP653" s="121">
        <f t="shared" si="238"/>
        <v>3.2735408041848248E-2</v>
      </c>
      <c r="BQ653" s="122"/>
      <c r="BR653" s="123"/>
      <c r="BS653" s="124" t="e">
        <f t="shared" si="232"/>
        <v>#DIV/0!</v>
      </c>
      <c r="BT653" s="165">
        <f t="shared" si="239"/>
        <v>352591.60051504924</v>
      </c>
    </row>
    <row r="654" spans="1:72" s="128" customFormat="1">
      <c r="A654" s="126"/>
      <c r="B654" s="105"/>
      <c r="C654" s="106"/>
      <c r="D654" s="110"/>
      <c r="E654" s="110"/>
      <c r="F654" s="109"/>
      <c r="G654" s="110"/>
      <c r="H654" s="110"/>
      <c r="I654" s="109"/>
      <c r="J654" s="107">
        <v>8798866</v>
      </c>
      <c r="K654" s="110"/>
      <c r="L654" s="109"/>
      <c r="M654" s="151">
        <v>18514325</v>
      </c>
      <c r="N654" s="151">
        <v>17949997</v>
      </c>
      <c r="O654" s="109"/>
      <c r="P654" s="107">
        <v>8478755</v>
      </c>
      <c r="Q654" s="107">
        <v>18794085</v>
      </c>
      <c r="R654" s="108">
        <v>0.45113954736290707</v>
      </c>
      <c r="S654" s="107">
        <v>3874930</v>
      </c>
      <c r="T654" s="107">
        <v>16144998</v>
      </c>
      <c r="U654" s="109">
        <v>0.24000808176005969</v>
      </c>
      <c r="V654" s="107">
        <v>5366055</v>
      </c>
      <c r="W654" s="107">
        <v>14727418</v>
      </c>
      <c r="X654" s="108">
        <v>0.36435816515834618</v>
      </c>
      <c r="Y654" s="107">
        <v>6635590</v>
      </c>
      <c r="Z654" s="107">
        <v>12483870</v>
      </c>
      <c r="AA654" s="109">
        <v>0.53153309029972273</v>
      </c>
      <c r="AB654" s="107">
        <v>3531555</v>
      </c>
      <c r="AC654" s="107">
        <v>10133333</v>
      </c>
      <c r="AD654" s="109"/>
      <c r="AE654" s="107">
        <v>4305125</v>
      </c>
      <c r="AF654" s="107">
        <v>10500000</v>
      </c>
      <c r="AG654" s="109">
        <v>0.41001190476190486</v>
      </c>
      <c r="AH654" s="107">
        <v>3669005</v>
      </c>
      <c r="AI654" s="107">
        <v>10116666</v>
      </c>
      <c r="AJ654" s="109">
        <v>0.36266938139501692</v>
      </c>
      <c r="AK654" s="107">
        <v>4876275</v>
      </c>
      <c r="AL654" s="107">
        <v>9967743</v>
      </c>
      <c r="AM654" s="109">
        <v>0.48920553027902097</v>
      </c>
      <c r="AN654" s="107">
        <v>4548810</v>
      </c>
      <c r="AO654" s="107">
        <v>10500000</v>
      </c>
      <c r="AP654" s="108">
        <v>0.43321999999999999</v>
      </c>
      <c r="AQ654" s="107">
        <v>6006315</v>
      </c>
      <c r="AR654" s="107">
        <v>10110714</v>
      </c>
      <c r="AS654" s="180">
        <v>0.59405448517285719</v>
      </c>
      <c r="AT654" s="110"/>
      <c r="AU654" s="110"/>
      <c r="AV654" s="109"/>
      <c r="AW654" s="152">
        <v>11529025</v>
      </c>
      <c r="AX654" s="152">
        <v>11188333</v>
      </c>
      <c r="AY654" s="112">
        <v>1.0304506489036391</v>
      </c>
      <c r="AZ654" s="152">
        <v>9895625</v>
      </c>
      <c r="BA654" s="152">
        <v>11330645</v>
      </c>
      <c r="BB654" s="153">
        <f t="shared" si="240"/>
        <v>0.87335054623986541</v>
      </c>
      <c r="BC654" s="92" t="e">
        <f>VLOOKUP(C654,'[1]PM SELL-OUT JUNE 202 SUMMARY'!$D$9:$H$519,4,FALSE)</f>
        <v>#N/A</v>
      </c>
      <c r="BD654" s="92" t="e">
        <f>VLOOKUP(C654,'[1]PM SELL-OUT JUNE 202 SUMMARY'!$D$9:$H$519,5,FALSE)</f>
        <v>#N/A</v>
      </c>
      <c r="BE654" s="93" t="e">
        <f t="shared" si="241"/>
        <v>#N/A</v>
      </c>
      <c r="BF654" s="107">
        <f>SUM(BF619:BF653)</f>
        <v>28166350</v>
      </c>
      <c r="BG654" s="107">
        <f>SUM(BG619:BG653)</f>
        <v>9388783.333333334</v>
      </c>
      <c r="BH654" s="107">
        <f>SUM(BH619:BH653)</f>
        <v>43597750</v>
      </c>
      <c r="BI654" s="107">
        <f>SUM(BI619:BI653)</f>
        <v>7266291.6666666651</v>
      </c>
      <c r="BJ654" s="169">
        <v>7117173.3000000007</v>
      </c>
      <c r="BK654" s="155">
        <f>BJ654*133.5%</f>
        <v>9501426.3555000015</v>
      </c>
      <c r="BL654" s="107">
        <f>SUM(BL619:BL653)</f>
        <v>9501426.3555000015</v>
      </c>
      <c r="BM654" s="118"/>
      <c r="BN654" s="119">
        <f>SUM(BM619:BM653)</f>
        <v>11350000</v>
      </c>
      <c r="BO654" s="107">
        <f>SUM(BO619:BO653)</f>
        <v>5366055</v>
      </c>
      <c r="BP654" s="108">
        <f>SUM(BP619:BP653)</f>
        <v>1.0000000000000002</v>
      </c>
      <c r="BQ654" s="107"/>
      <c r="BR654" s="107"/>
      <c r="BS654" s="124" t="e">
        <f t="shared" si="232"/>
        <v>#DIV/0!</v>
      </c>
      <c r="BT654" s="128">
        <v>20</v>
      </c>
    </row>
    <row r="655" spans="1:72" s="128" customFormat="1">
      <c r="A655" s="126"/>
      <c r="B655" s="105"/>
      <c r="C655" s="106"/>
      <c r="D655" s="110"/>
      <c r="E655" s="110"/>
      <c r="F655" s="109"/>
      <c r="G655" s="110"/>
      <c r="H655" s="110"/>
      <c r="I655" s="109"/>
      <c r="J655" s="110"/>
      <c r="K655" s="110"/>
      <c r="L655" s="109"/>
      <c r="M655" s="110"/>
      <c r="N655" s="110"/>
      <c r="O655" s="109"/>
      <c r="P655" s="110"/>
      <c r="Q655" s="110"/>
      <c r="R655" s="109"/>
      <c r="S655" s="110"/>
      <c r="T655" s="110"/>
      <c r="U655" s="109"/>
      <c r="V655" s="110"/>
      <c r="W655" s="110"/>
      <c r="X655" s="109"/>
      <c r="Y655" s="110"/>
      <c r="Z655" s="110"/>
      <c r="AA655" s="109"/>
      <c r="AB655" s="110"/>
      <c r="AC655" s="110"/>
      <c r="AD655" s="109"/>
      <c r="AE655" s="110"/>
      <c r="AF655" s="110"/>
      <c r="AG655" s="109"/>
      <c r="AH655" s="110"/>
      <c r="AI655" s="110"/>
      <c r="AJ655" s="109"/>
      <c r="AK655" s="110"/>
      <c r="AL655" s="110"/>
      <c r="AM655" s="109"/>
      <c r="AN655" s="110"/>
      <c r="AO655" s="110"/>
      <c r="AP655" s="109"/>
      <c r="AQ655" s="110"/>
      <c r="AR655" s="110"/>
      <c r="AS655" s="109"/>
      <c r="AT655" s="110"/>
      <c r="AU655" s="110"/>
      <c r="AV655" s="109"/>
      <c r="AW655" s="111"/>
      <c r="AX655" s="111"/>
      <c r="AY655" s="112" t="e">
        <v>#DIV/0!</v>
      </c>
      <c r="AZ655" s="111"/>
      <c r="BA655" s="111"/>
      <c r="BB655" s="112"/>
      <c r="BC655" s="92" t="e">
        <f>VLOOKUP(C655,'[1]PM SELL-OUT JUNE 202 SUMMARY'!$D$9:$H$519,4,FALSE)</f>
        <v>#N/A</v>
      </c>
      <c r="BD655" s="92" t="e">
        <f>VLOOKUP(C655,'[1]PM SELL-OUT JUNE 202 SUMMARY'!$D$9:$H$519,5,FALSE)</f>
        <v>#N/A</v>
      </c>
      <c r="BE655" s="93" t="e">
        <f t="shared" si="241"/>
        <v>#N/A</v>
      </c>
      <c r="BF655" s="113"/>
      <c r="BG655" s="114"/>
      <c r="BH655" s="115"/>
      <c r="BI655" s="107"/>
      <c r="BJ655" s="115"/>
      <c r="BK655" s="110"/>
      <c r="BL655" s="117"/>
      <c r="BM655" s="118"/>
      <c r="BN655" s="119"/>
      <c r="BO655" s="127"/>
      <c r="BP655" s="121"/>
      <c r="BQ655" s="159"/>
      <c r="BR655" s="181"/>
      <c r="BS655" s="124"/>
    </row>
    <row r="656" spans="1:72" s="128" customFormat="1">
      <c r="A656" s="126"/>
      <c r="B656" s="105"/>
      <c r="C656" s="106"/>
      <c r="D656" s="110"/>
      <c r="E656" s="110"/>
      <c r="F656" s="109"/>
      <c r="G656" s="110"/>
      <c r="H656" s="110"/>
      <c r="I656" s="109"/>
      <c r="J656" s="110"/>
      <c r="K656" s="110"/>
      <c r="L656" s="109"/>
      <c r="M656" s="110"/>
      <c r="N656" s="110"/>
      <c r="O656" s="109"/>
      <c r="P656" s="110"/>
      <c r="Q656" s="110"/>
      <c r="R656" s="109"/>
      <c r="S656" s="110"/>
      <c r="T656" s="110"/>
      <c r="U656" s="109"/>
      <c r="V656" s="110"/>
      <c r="W656" s="110"/>
      <c r="X656" s="109"/>
      <c r="Y656" s="110"/>
      <c r="Z656" s="110"/>
      <c r="AA656" s="109"/>
      <c r="AB656" s="110"/>
      <c r="AC656" s="110"/>
      <c r="AD656" s="109"/>
      <c r="AE656" s="110"/>
      <c r="AF656" s="110"/>
      <c r="AG656" s="109"/>
      <c r="AH656" s="110"/>
      <c r="AI656" s="110"/>
      <c r="AJ656" s="109"/>
      <c r="AK656" s="110"/>
      <c r="AL656" s="110"/>
      <c r="AM656" s="109"/>
      <c r="AN656" s="110"/>
      <c r="AO656" s="110"/>
      <c r="AP656" s="109"/>
      <c r="AQ656" s="110"/>
      <c r="AR656" s="110"/>
      <c r="AS656" s="109"/>
      <c r="AT656" s="110"/>
      <c r="AU656" s="110"/>
      <c r="AV656" s="109"/>
      <c r="AW656" s="111"/>
      <c r="AX656" s="111"/>
      <c r="AY656" s="112" t="e">
        <v>#DIV/0!</v>
      </c>
      <c r="AZ656" s="111"/>
      <c r="BA656" s="111"/>
      <c r="BB656" s="112"/>
      <c r="BC656" s="92" t="e">
        <f>VLOOKUP(C656,'[1]PM SELL-OUT JUNE 202 SUMMARY'!$D$9:$H$519,4,FALSE)</f>
        <v>#N/A</v>
      </c>
      <c r="BD656" s="92" t="e">
        <f>VLOOKUP(C656,'[1]PM SELL-OUT JUNE 202 SUMMARY'!$D$9:$H$519,5,FALSE)</f>
        <v>#N/A</v>
      </c>
      <c r="BE656" s="93" t="e">
        <f t="shared" si="241"/>
        <v>#N/A</v>
      </c>
      <c r="BF656" s="113"/>
      <c r="BG656" s="114"/>
      <c r="BH656" s="115"/>
      <c r="BI656" s="107"/>
      <c r="BJ656" s="115"/>
      <c r="BK656" s="110"/>
      <c r="BL656" s="117"/>
      <c r="BM656" s="118"/>
      <c r="BN656" s="119"/>
      <c r="BO656" s="127"/>
      <c r="BP656" s="121"/>
      <c r="BQ656" s="159"/>
      <c r="BR656" s="181"/>
      <c r="BS656" s="124"/>
    </row>
    <row r="657" spans="1:72" s="128" customFormat="1">
      <c r="A657" s="126" t="s">
        <v>115</v>
      </c>
      <c r="B657" s="105" t="s">
        <v>195</v>
      </c>
      <c r="C657" s="106" t="s">
        <v>648</v>
      </c>
      <c r="D657" s="110">
        <v>180350</v>
      </c>
      <c r="E657" s="110">
        <v>500000</v>
      </c>
      <c r="F657" s="109"/>
      <c r="G657" s="110">
        <v>26290</v>
      </c>
      <c r="H657" s="110">
        <v>500000</v>
      </c>
      <c r="I657" s="109">
        <v>5.2580000000000002E-2</v>
      </c>
      <c r="J657" s="110">
        <v>234800</v>
      </c>
      <c r="K657" s="110">
        <v>500000</v>
      </c>
      <c r="L657" s="109">
        <v>0.46960000000000002</v>
      </c>
      <c r="M657" s="110">
        <v>133360</v>
      </c>
      <c r="N657" s="110">
        <v>500000</v>
      </c>
      <c r="O657" s="109">
        <v>0.26672000000000001</v>
      </c>
      <c r="P657" s="110">
        <v>154955</v>
      </c>
      <c r="Q657" s="110">
        <v>500000</v>
      </c>
      <c r="R657" s="109">
        <v>0.30991000000000002</v>
      </c>
      <c r="S657" s="110">
        <v>29485</v>
      </c>
      <c r="T657" s="110">
        <v>500000</v>
      </c>
      <c r="U657" s="109">
        <v>5.8970000000000002E-2</v>
      </c>
      <c r="V657" s="110">
        <v>1456169.91233</v>
      </c>
      <c r="W657" s="110">
        <v>500000</v>
      </c>
      <c r="X657" s="109">
        <v>2.9123398246600001</v>
      </c>
      <c r="Y657" s="110">
        <v>14695</v>
      </c>
      <c r="Z657" s="110">
        <v>500000</v>
      </c>
      <c r="AA657" s="109">
        <v>2.9389999999999999E-2</v>
      </c>
      <c r="AB657" s="110">
        <v>70685</v>
      </c>
      <c r="AC657" s="110">
        <v>650000</v>
      </c>
      <c r="AD657" s="109"/>
      <c r="AE657" s="110">
        <v>88275</v>
      </c>
      <c r="AF657" s="110">
        <v>500000</v>
      </c>
      <c r="AG657" s="109">
        <v>0.17655000000000001</v>
      </c>
      <c r="AH657" s="110">
        <v>129095</v>
      </c>
      <c r="AI657" s="110">
        <v>500000</v>
      </c>
      <c r="AJ657" s="109">
        <v>0.25819000000000003</v>
      </c>
      <c r="AK657" s="110">
        <v>24190</v>
      </c>
      <c r="AL657" s="110">
        <v>500000</v>
      </c>
      <c r="AM657" s="109">
        <v>4.8379999999999999E-2</v>
      </c>
      <c r="AN657" s="110">
        <v>21390</v>
      </c>
      <c r="AO657" s="110">
        <v>550000</v>
      </c>
      <c r="AP657" s="109">
        <v>3.8890909090909094E-2</v>
      </c>
      <c r="AQ657" s="110">
        <v>0</v>
      </c>
      <c r="AR657" s="110">
        <v>550000</v>
      </c>
      <c r="AS657" s="109">
        <v>0</v>
      </c>
      <c r="AT657" s="110">
        <v>33885</v>
      </c>
      <c r="AU657" s="110">
        <v>550000</v>
      </c>
      <c r="AV657" s="109">
        <v>6.1609090909090912E-2</v>
      </c>
      <c r="AW657" s="111">
        <v>69885</v>
      </c>
      <c r="AX657" s="111">
        <v>550000</v>
      </c>
      <c r="AY657" s="112">
        <v>0.12706363636363635</v>
      </c>
      <c r="AZ657" s="111">
        <v>0</v>
      </c>
      <c r="BA657" s="111">
        <v>550000</v>
      </c>
      <c r="BB657" s="112">
        <f t="shared" si="240"/>
        <v>0</v>
      </c>
      <c r="BC657" s="92" t="e">
        <f>VLOOKUP(C657,'[1]PM SELL-OUT JUNE 202 SUMMARY'!$D$9:$H$519,4,FALSE)</f>
        <v>#N/A</v>
      </c>
      <c r="BD657" s="92" t="e">
        <f>VLOOKUP(C657,'[1]PM SELL-OUT JUNE 202 SUMMARY'!$D$9:$H$519,5,FALSE)</f>
        <v>#N/A</v>
      </c>
      <c r="BE657" s="93" t="e">
        <f t="shared" si="241"/>
        <v>#N/A</v>
      </c>
      <c r="BF657" s="113">
        <f t="shared" ref="BF657:BF658" si="242">AW657+AT657+AZ657</f>
        <v>103770</v>
      </c>
      <c r="BG657" s="114">
        <f t="shared" ref="BG657:BG658" si="243">BF657/3</f>
        <v>34590</v>
      </c>
      <c r="BH657" s="115">
        <f t="shared" ref="BH657:BH658" si="244">SUM(AQ657+AT657+AW657+AZ657+AK657+AN657)</f>
        <v>149350</v>
      </c>
      <c r="BI657" s="110">
        <f t="shared" ref="BI657:BI658" si="245">BH657/6</f>
        <v>24891.666666666668</v>
      </c>
      <c r="BJ657" s="115"/>
      <c r="BK657" s="110"/>
      <c r="BL657" s="117">
        <f>BK$659*BP657</f>
        <v>78733.726891563187</v>
      </c>
      <c r="BM657" s="118"/>
      <c r="BN657" s="119"/>
      <c r="BO657" s="127">
        <v>1456169.91233</v>
      </c>
      <c r="BP657" s="121">
        <f>BO657/BO$659</f>
        <v>0.78257153348813457</v>
      </c>
      <c r="BQ657" s="159"/>
      <c r="BR657" s="181"/>
      <c r="BS657" s="124" t="e">
        <f t="shared" ref="BS657:BS659" si="246">BQ657/BR657</f>
        <v>#DIV/0!</v>
      </c>
    </row>
    <row r="658" spans="1:72" s="128" customFormat="1">
      <c r="A658" s="126" t="s">
        <v>115</v>
      </c>
      <c r="B658" s="105" t="s">
        <v>195</v>
      </c>
      <c r="C658" s="106" t="s">
        <v>649</v>
      </c>
      <c r="D658" s="110">
        <v>829085</v>
      </c>
      <c r="E658" s="110">
        <v>750000</v>
      </c>
      <c r="F658" s="109"/>
      <c r="G658" s="110">
        <v>912315</v>
      </c>
      <c r="H658" s="110">
        <v>550000</v>
      </c>
      <c r="I658" s="109">
        <v>1.6587545454545454</v>
      </c>
      <c r="J658" s="110">
        <v>389510</v>
      </c>
      <c r="K658" s="110">
        <v>550000</v>
      </c>
      <c r="L658" s="109">
        <v>0.70820000000000016</v>
      </c>
      <c r="M658" s="110">
        <v>971505</v>
      </c>
      <c r="N658" s="110">
        <v>550000</v>
      </c>
      <c r="O658" s="109">
        <v>1.7663727272727272</v>
      </c>
      <c r="P658" s="110">
        <v>448310</v>
      </c>
      <c r="Q658" s="110">
        <v>650000</v>
      </c>
      <c r="R658" s="109">
        <v>0.68970769230769247</v>
      </c>
      <c r="S658" s="110">
        <v>602535</v>
      </c>
      <c r="T658" s="110">
        <v>500000</v>
      </c>
      <c r="U658" s="109">
        <v>1.2050700000000001</v>
      </c>
      <c r="V658" s="110">
        <v>404580</v>
      </c>
      <c r="W658" s="110">
        <v>500000</v>
      </c>
      <c r="X658" s="109">
        <v>0.8091600000000001</v>
      </c>
      <c r="Y658" s="110">
        <v>1075985</v>
      </c>
      <c r="Z658" s="110">
        <v>500000</v>
      </c>
      <c r="AA658" s="109">
        <v>2.1519699999999999</v>
      </c>
      <c r="AB658" s="110">
        <v>819135</v>
      </c>
      <c r="AC658" s="110">
        <v>500000</v>
      </c>
      <c r="AD658" s="109"/>
      <c r="AE658" s="110">
        <v>535955</v>
      </c>
      <c r="AF658" s="110">
        <v>500000</v>
      </c>
      <c r="AG658" s="109">
        <v>1.0719099999999999</v>
      </c>
      <c r="AH658" s="110">
        <v>0</v>
      </c>
      <c r="AI658" s="110">
        <v>500000</v>
      </c>
      <c r="AJ658" s="109">
        <v>0</v>
      </c>
      <c r="AK658" s="110">
        <v>81785</v>
      </c>
      <c r="AL658" s="110">
        <v>500000</v>
      </c>
      <c r="AM658" s="109">
        <v>0.16357000000000002</v>
      </c>
      <c r="AN658" s="110">
        <v>0</v>
      </c>
      <c r="AO658" s="110">
        <v>550000</v>
      </c>
      <c r="AP658" s="109">
        <v>0</v>
      </c>
      <c r="AQ658" s="110">
        <v>57990</v>
      </c>
      <c r="AR658" s="110">
        <v>550000</v>
      </c>
      <c r="AS658" s="109">
        <v>0.10543636363636363</v>
      </c>
      <c r="AT658" s="110">
        <v>58695</v>
      </c>
      <c r="AU658" s="110">
        <v>550000</v>
      </c>
      <c r="AV658" s="109">
        <v>0.10671818181818182</v>
      </c>
      <c r="AW658" s="111">
        <v>0</v>
      </c>
      <c r="AX658" s="111">
        <v>550000</v>
      </c>
      <c r="AY658" s="112">
        <v>0</v>
      </c>
      <c r="AZ658" s="111">
        <v>0</v>
      </c>
      <c r="BA658" s="111">
        <v>550000</v>
      </c>
      <c r="BB658" s="112">
        <f t="shared" si="240"/>
        <v>0</v>
      </c>
      <c r="BC658" s="92">
        <f>VLOOKUP(C658,'[1]PM SELL-OUT JUNE 202 SUMMARY'!$D$9:$H$519,4,FALSE)</f>
        <v>91410</v>
      </c>
      <c r="BD658" s="92">
        <f>VLOOKUP(C658,'[1]PM SELL-OUT JUNE 202 SUMMARY'!$D$9:$H$519,5,FALSE)</f>
        <v>550000</v>
      </c>
      <c r="BE658" s="93">
        <f t="shared" si="241"/>
        <v>0.16619999999999999</v>
      </c>
      <c r="BF658" s="113">
        <f t="shared" si="242"/>
        <v>58695</v>
      </c>
      <c r="BG658" s="114">
        <f t="shared" si="243"/>
        <v>19565</v>
      </c>
      <c r="BH658" s="115">
        <f t="shared" si="244"/>
        <v>198470</v>
      </c>
      <c r="BI658" s="110">
        <f t="shared" si="245"/>
        <v>33078.333333333336</v>
      </c>
      <c r="BJ658" s="148"/>
      <c r="BK658" s="149"/>
      <c r="BL658" s="117">
        <f>BK$659*BP658</f>
        <v>21875.257108436806</v>
      </c>
      <c r="BM658" s="118">
        <v>550000</v>
      </c>
      <c r="BN658" s="119"/>
      <c r="BO658" s="127">
        <v>404580</v>
      </c>
      <c r="BP658" s="121">
        <f>BO658/BO$659</f>
        <v>0.21742846651186545</v>
      </c>
      <c r="BQ658" s="159"/>
      <c r="BR658" s="181"/>
      <c r="BS658" s="124" t="e">
        <f t="shared" si="246"/>
        <v>#DIV/0!</v>
      </c>
    </row>
    <row r="659" spans="1:72" s="128" customFormat="1">
      <c r="A659" s="126"/>
      <c r="B659" s="105"/>
      <c r="C659" s="106"/>
      <c r="D659" s="110"/>
      <c r="E659" s="110"/>
      <c r="F659" s="109"/>
      <c r="G659" s="110"/>
      <c r="H659" s="110"/>
      <c r="I659" s="109"/>
      <c r="J659" s="107">
        <v>624310</v>
      </c>
      <c r="K659" s="110"/>
      <c r="L659" s="109"/>
      <c r="M659" s="151">
        <v>1104865</v>
      </c>
      <c r="N659" s="151">
        <v>1050000</v>
      </c>
      <c r="O659" s="109"/>
      <c r="P659" s="107">
        <v>603265</v>
      </c>
      <c r="Q659" s="107">
        <v>1150000</v>
      </c>
      <c r="R659" s="108">
        <v>0.52457826086956527</v>
      </c>
      <c r="S659" s="107">
        <v>632020</v>
      </c>
      <c r="T659" s="107">
        <v>1000000</v>
      </c>
      <c r="U659" s="109">
        <v>0.63202000000000003</v>
      </c>
      <c r="V659" s="107">
        <v>1860749.91233</v>
      </c>
      <c r="W659" s="107">
        <v>1000000</v>
      </c>
      <c r="X659" s="108">
        <v>1.86074991233</v>
      </c>
      <c r="Y659" s="107">
        <v>1090680</v>
      </c>
      <c r="Z659" s="107">
        <v>1000000</v>
      </c>
      <c r="AA659" s="109">
        <v>1.0906800000000001</v>
      </c>
      <c r="AB659" s="107">
        <v>889820</v>
      </c>
      <c r="AC659" s="107">
        <v>1150000</v>
      </c>
      <c r="AD659" s="109"/>
      <c r="AE659" s="107">
        <v>624230</v>
      </c>
      <c r="AF659" s="107">
        <v>1000000</v>
      </c>
      <c r="AG659" s="108">
        <v>0.62423000000000006</v>
      </c>
      <c r="AH659" s="107">
        <v>129095</v>
      </c>
      <c r="AI659" s="107">
        <v>1000000</v>
      </c>
      <c r="AJ659" s="109">
        <v>0.12909500000000002</v>
      </c>
      <c r="AK659" s="107">
        <v>105975</v>
      </c>
      <c r="AL659" s="107">
        <v>1000000</v>
      </c>
      <c r="AM659" s="109">
        <v>0.105975</v>
      </c>
      <c r="AN659" s="107">
        <v>21390</v>
      </c>
      <c r="AO659" s="107">
        <v>1100000</v>
      </c>
      <c r="AP659" s="109">
        <v>1.9445454545454547E-2</v>
      </c>
      <c r="AQ659" s="151">
        <v>57990</v>
      </c>
      <c r="AR659" s="151">
        <v>1100000</v>
      </c>
      <c r="AS659" s="180">
        <v>5.2718181818181817E-2</v>
      </c>
      <c r="AT659" s="110"/>
      <c r="AU659" s="110"/>
      <c r="AV659" s="109"/>
      <c r="AW659" s="152">
        <v>69885</v>
      </c>
      <c r="AX659" s="152">
        <v>1100000</v>
      </c>
      <c r="AY659" s="112">
        <v>6.3531818181818175E-2</v>
      </c>
      <c r="AZ659" s="111">
        <v>0</v>
      </c>
      <c r="BA659" s="111">
        <v>1100000</v>
      </c>
      <c r="BB659" s="112">
        <f t="shared" si="240"/>
        <v>0</v>
      </c>
      <c r="BC659" s="92" t="e">
        <f>VLOOKUP(C659,'[1]PM SELL-OUT JUNE 202 SUMMARY'!$D$9:$H$519,4,FALSE)</f>
        <v>#N/A</v>
      </c>
      <c r="BD659" s="92" t="e">
        <f>VLOOKUP(C659,'[1]PM SELL-OUT JUNE 202 SUMMARY'!$D$9:$H$519,5,FALSE)</f>
        <v>#N/A</v>
      </c>
      <c r="BE659" s="93" t="e">
        <f t="shared" si="241"/>
        <v>#N/A</v>
      </c>
      <c r="BF659" s="107">
        <f>SUM(BF657:BF658)</f>
        <v>162465</v>
      </c>
      <c r="BG659" s="107">
        <f>SUM(BG657:BG658)</f>
        <v>54155</v>
      </c>
      <c r="BH659" s="107">
        <f>SUM(BH657:BH658)</f>
        <v>347820</v>
      </c>
      <c r="BI659" s="107">
        <f>SUM(BI657:BI658)</f>
        <v>57970</v>
      </c>
      <c r="BJ659" s="169">
        <v>79848.399999999994</v>
      </c>
      <c r="BK659" s="155">
        <f>BJ659*126%</f>
        <v>100608.984</v>
      </c>
      <c r="BL659" s="107">
        <f>SUM(BL657:BL658)</f>
        <v>100608.984</v>
      </c>
      <c r="BM659" s="118"/>
      <c r="BN659" s="119">
        <f>SUM(BM657:BM658)</f>
        <v>550000</v>
      </c>
      <c r="BO659" s="205">
        <f>SUM(BO657:BO658)</f>
        <v>1860749.91233</v>
      </c>
      <c r="BP659" s="108">
        <f>SUM(BP657:BP658)</f>
        <v>1</v>
      </c>
      <c r="BQ659" s="205"/>
      <c r="BR659" s="205"/>
      <c r="BS659" s="124" t="e">
        <f t="shared" si="246"/>
        <v>#DIV/0!</v>
      </c>
    </row>
    <row r="660" spans="1:72" s="128" customFormat="1" ht="16.5" customHeight="1">
      <c r="A660" s="126"/>
      <c r="B660" s="105"/>
      <c r="C660" s="106"/>
      <c r="D660" s="110"/>
      <c r="E660" s="110"/>
      <c r="F660" s="109"/>
      <c r="G660" s="110"/>
      <c r="H660" s="110"/>
      <c r="I660" s="109"/>
      <c r="J660" s="110"/>
      <c r="K660" s="110"/>
      <c r="L660" s="109"/>
      <c r="M660" s="110"/>
      <c r="N660" s="110"/>
      <c r="O660" s="109"/>
      <c r="P660" s="110"/>
      <c r="Q660" s="110"/>
      <c r="R660" s="109"/>
      <c r="S660" s="110"/>
      <c r="T660" s="110"/>
      <c r="U660" s="109"/>
      <c r="V660" s="110"/>
      <c r="W660" s="110"/>
      <c r="X660" s="109"/>
      <c r="Y660" s="110"/>
      <c r="Z660" s="110"/>
      <c r="AA660" s="109"/>
      <c r="AB660" s="110"/>
      <c r="AC660" s="110"/>
      <c r="AD660" s="109"/>
      <c r="AE660" s="110"/>
      <c r="AF660" s="110"/>
      <c r="AG660" s="109"/>
      <c r="AH660" s="110"/>
      <c r="AI660" s="110"/>
      <c r="AJ660" s="109"/>
      <c r="AK660" s="110"/>
      <c r="AL660" s="110"/>
      <c r="AM660" s="109"/>
      <c r="AN660" s="110"/>
      <c r="AO660" s="110"/>
      <c r="AP660" s="109"/>
      <c r="AQ660" s="110"/>
      <c r="AR660" s="110"/>
      <c r="AS660" s="109"/>
      <c r="AT660" s="110"/>
      <c r="AU660" s="110"/>
      <c r="AV660" s="109"/>
      <c r="AW660" s="111"/>
      <c r="AX660" s="111"/>
      <c r="AY660" s="112" t="e">
        <v>#DIV/0!</v>
      </c>
      <c r="AZ660" s="111"/>
      <c r="BA660" s="111"/>
      <c r="BB660" s="112"/>
      <c r="BC660" s="92" t="e">
        <f>VLOOKUP(C660,'[1]PM SELL-OUT JUNE 202 SUMMARY'!$D$9:$H$519,4,FALSE)</f>
        <v>#N/A</v>
      </c>
      <c r="BD660" s="92" t="e">
        <f>VLOOKUP(C660,'[1]PM SELL-OUT JUNE 202 SUMMARY'!$D$9:$H$519,5,FALSE)</f>
        <v>#N/A</v>
      </c>
      <c r="BE660" s="93" t="e">
        <f t="shared" si="241"/>
        <v>#N/A</v>
      </c>
      <c r="BF660" s="113"/>
      <c r="BG660" s="114"/>
      <c r="BH660" s="115"/>
      <c r="BI660" s="107"/>
      <c r="BJ660" s="115"/>
      <c r="BK660" s="110"/>
      <c r="BL660" s="117"/>
      <c r="BM660" s="118"/>
      <c r="BN660" s="119"/>
      <c r="BO660" s="127"/>
      <c r="BP660" s="121"/>
      <c r="BQ660" s="159"/>
      <c r="BR660" s="181"/>
      <c r="BS660" s="124"/>
    </row>
    <row r="661" spans="1:72" s="128" customFormat="1">
      <c r="A661" s="126" t="s">
        <v>66</v>
      </c>
      <c r="B661" s="105" t="s">
        <v>506</v>
      </c>
      <c r="C661" s="106" t="s">
        <v>650</v>
      </c>
      <c r="D661" s="110">
        <v>3322355</v>
      </c>
      <c r="E661" s="110">
        <v>5500000</v>
      </c>
      <c r="F661" s="109"/>
      <c r="G661" s="110">
        <v>5810865</v>
      </c>
      <c r="H661" s="110">
        <v>5400000</v>
      </c>
      <c r="I661" s="109">
        <v>1.0760861111111111</v>
      </c>
      <c r="J661" s="110">
        <v>7180285</v>
      </c>
      <c r="K661" s="110">
        <v>5400000</v>
      </c>
      <c r="L661" s="109">
        <v>1.3296824074074074</v>
      </c>
      <c r="M661" s="110">
        <v>13202165</v>
      </c>
      <c r="N661" s="110">
        <v>5600000</v>
      </c>
      <c r="O661" s="109">
        <v>2.3575294642857143</v>
      </c>
      <c r="P661" s="110">
        <v>10106470</v>
      </c>
      <c r="Q661" s="110">
        <v>5600000</v>
      </c>
      <c r="R661" s="109">
        <v>1.8047267857142857</v>
      </c>
      <c r="S661" s="110">
        <v>7901280</v>
      </c>
      <c r="T661" s="110">
        <v>5500000</v>
      </c>
      <c r="U661" s="109">
        <v>1.4365963636363637</v>
      </c>
      <c r="V661" s="110">
        <v>5785035</v>
      </c>
      <c r="W661" s="110">
        <v>5500000</v>
      </c>
      <c r="X661" s="109">
        <v>1.0518245454545454</v>
      </c>
      <c r="Y661" s="110">
        <v>6687340</v>
      </c>
      <c r="Z661" s="110">
        <v>5500000</v>
      </c>
      <c r="AA661" s="109">
        <v>1.2158800000000001</v>
      </c>
      <c r="AB661" s="110">
        <v>7405920</v>
      </c>
      <c r="AC661" s="110">
        <v>5500000</v>
      </c>
      <c r="AD661" s="109"/>
      <c r="AE661" s="110">
        <v>7308040</v>
      </c>
      <c r="AF661" s="110">
        <v>5500000</v>
      </c>
      <c r="AG661" s="109">
        <v>1.3287345454545454</v>
      </c>
      <c r="AH661" s="110">
        <v>6714220</v>
      </c>
      <c r="AI661" s="110">
        <v>6100000</v>
      </c>
      <c r="AJ661" s="109">
        <v>1.1006918032786885</v>
      </c>
      <c r="AK661" s="110">
        <v>9405800</v>
      </c>
      <c r="AL661" s="110">
        <v>6300000</v>
      </c>
      <c r="AM661" s="109">
        <v>1.4929841269841271</v>
      </c>
      <c r="AN661" s="110">
        <v>4497745</v>
      </c>
      <c r="AO661" s="110">
        <v>6400000</v>
      </c>
      <c r="AP661" s="109">
        <v>0.70277265624999996</v>
      </c>
      <c r="AQ661" s="110">
        <v>10047135</v>
      </c>
      <c r="AR661" s="110">
        <v>6500000</v>
      </c>
      <c r="AS661" s="109">
        <v>1.5457130769230769</v>
      </c>
      <c r="AT661" s="110">
        <v>12751635</v>
      </c>
      <c r="AU661" s="110">
        <v>6700000</v>
      </c>
      <c r="AV661" s="109">
        <v>1.903229104477612</v>
      </c>
      <c r="AW661" s="111">
        <v>18853609</v>
      </c>
      <c r="AX661" s="111">
        <v>7300000</v>
      </c>
      <c r="AY661" s="112">
        <v>2.5826861643835617</v>
      </c>
      <c r="AZ661" s="111">
        <v>16952180</v>
      </c>
      <c r="BA661" s="111">
        <v>7700000</v>
      </c>
      <c r="BB661" s="112">
        <f t="shared" si="240"/>
        <v>2.2015818181818183</v>
      </c>
      <c r="BC661" s="92">
        <f>VLOOKUP(C661,'[1]PM SELL-OUT JUNE 202 SUMMARY'!$D$9:$H$519,4,FALSE)</f>
        <v>10894790</v>
      </c>
      <c r="BD661" s="92">
        <f>VLOOKUP(C661,'[1]PM SELL-OUT JUNE 202 SUMMARY'!$D$9:$H$519,5,FALSE)</f>
        <v>8000000</v>
      </c>
      <c r="BE661" s="93">
        <f t="shared" si="241"/>
        <v>1.3618487500000001</v>
      </c>
      <c r="BF661" s="113">
        <f t="shared" ref="BF661:BF662" si="247">AW661+AT661+AZ661</f>
        <v>48557424</v>
      </c>
      <c r="BG661" s="114">
        <f t="shared" ref="BG661:BG662" si="248">BF661/3</f>
        <v>16185808</v>
      </c>
      <c r="BH661" s="115">
        <f t="shared" ref="BH661:BH662" si="249">SUM(AQ661+AT661+AW661+AZ661+AK661+AN661)</f>
        <v>72508104</v>
      </c>
      <c r="BI661" s="110">
        <f t="shared" ref="BI661:BI662" si="250">BH661/6</f>
        <v>12084684</v>
      </c>
      <c r="BJ661" s="115"/>
      <c r="BK661" s="110"/>
      <c r="BL661" s="117">
        <f>BK$663*BP661</f>
        <v>4730164.9887820482</v>
      </c>
      <c r="BM661" s="118">
        <v>8100000</v>
      </c>
      <c r="BN661" s="119"/>
      <c r="BO661" s="127">
        <v>5785035</v>
      </c>
      <c r="BP661" s="121">
        <f>BO661/BO$663</f>
        <v>0.33178691551586242</v>
      </c>
      <c r="BQ661" s="161"/>
      <c r="BR661" s="123"/>
      <c r="BS661" s="124" t="e">
        <f t="shared" ref="BS661:BS663" si="251">BQ661/BR661</f>
        <v>#DIV/0!</v>
      </c>
      <c r="BT661" s="165">
        <f>AVERAGE(BG661,BI661,BL661,BO661)</f>
        <v>9696422.9971955121</v>
      </c>
    </row>
    <row r="662" spans="1:72" s="128" customFormat="1">
      <c r="A662" s="126" t="s">
        <v>66</v>
      </c>
      <c r="B662" s="105" t="s">
        <v>506</v>
      </c>
      <c r="C662" s="106" t="s">
        <v>651</v>
      </c>
      <c r="D662" s="110">
        <v>6711820</v>
      </c>
      <c r="E662" s="110">
        <v>6700000</v>
      </c>
      <c r="F662" s="109"/>
      <c r="G662" s="110">
        <v>7236600</v>
      </c>
      <c r="H662" s="110">
        <v>7000000</v>
      </c>
      <c r="I662" s="109">
        <v>1.0338000000000001</v>
      </c>
      <c r="J662" s="110">
        <v>8269345</v>
      </c>
      <c r="K662" s="110">
        <v>7000000</v>
      </c>
      <c r="L662" s="109">
        <v>1.181335</v>
      </c>
      <c r="M662" s="110">
        <v>14710645</v>
      </c>
      <c r="N662" s="110">
        <v>7200000</v>
      </c>
      <c r="O662" s="109">
        <v>2.0431451388888888</v>
      </c>
      <c r="P662" s="110">
        <v>15532185</v>
      </c>
      <c r="Q662" s="110">
        <v>7200000</v>
      </c>
      <c r="R662" s="109">
        <v>2.1572479166666665</v>
      </c>
      <c r="S662" s="110">
        <v>8019640</v>
      </c>
      <c r="T662" s="110">
        <v>7300000</v>
      </c>
      <c r="U662" s="109">
        <v>1.0985808219178081</v>
      </c>
      <c r="V662" s="110">
        <v>11650960</v>
      </c>
      <c r="W662" s="110">
        <v>7300000</v>
      </c>
      <c r="X662" s="109">
        <v>1.5960219178082191</v>
      </c>
      <c r="Y662" s="110">
        <v>10686530</v>
      </c>
      <c r="Z662" s="110">
        <v>7300000</v>
      </c>
      <c r="AA662" s="109">
        <v>1.4639082191780821</v>
      </c>
      <c r="AB662" s="110">
        <v>12424795</v>
      </c>
      <c r="AC662" s="110">
        <v>7500000</v>
      </c>
      <c r="AD662" s="109"/>
      <c r="AE662" s="110">
        <v>11709280</v>
      </c>
      <c r="AF662" s="110">
        <v>7500000</v>
      </c>
      <c r="AG662" s="109">
        <v>1.5612373333333334</v>
      </c>
      <c r="AH662" s="110">
        <v>11894060</v>
      </c>
      <c r="AI662" s="110">
        <v>8150000</v>
      </c>
      <c r="AJ662" s="109">
        <v>1.4593938650306748</v>
      </c>
      <c r="AK662" s="110">
        <v>9392410</v>
      </c>
      <c r="AL662" s="110">
        <v>8500000</v>
      </c>
      <c r="AM662" s="109">
        <v>1.1049894117647059</v>
      </c>
      <c r="AN662" s="110">
        <v>7450280</v>
      </c>
      <c r="AO662" s="110">
        <v>8500000</v>
      </c>
      <c r="AP662" s="109">
        <v>0.87650352941176468</v>
      </c>
      <c r="AQ662" s="110">
        <v>9530990</v>
      </c>
      <c r="AR662" s="110">
        <v>8600000</v>
      </c>
      <c r="AS662" s="109">
        <v>1.1082546511627906</v>
      </c>
      <c r="AT662" s="110">
        <v>10007585</v>
      </c>
      <c r="AU662" s="110">
        <v>8800000</v>
      </c>
      <c r="AV662" s="109">
        <v>1.1372255681818182</v>
      </c>
      <c r="AW662" s="111">
        <v>13072230</v>
      </c>
      <c r="AX662" s="111">
        <v>9200000</v>
      </c>
      <c r="AY662" s="112">
        <v>1.4208945652173912</v>
      </c>
      <c r="AZ662" s="111">
        <v>17040735</v>
      </c>
      <c r="BA662" s="111">
        <v>9200000</v>
      </c>
      <c r="BB662" s="112">
        <f t="shared" si="240"/>
        <v>1.852253804347826</v>
      </c>
      <c r="BC662" s="92">
        <f>VLOOKUP(C662,'[1]PM SELL-OUT JUNE 202 SUMMARY'!$D$9:$H$519,4,FALSE)</f>
        <v>10446450</v>
      </c>
      <c r="BD662" s="92">
        <f>VLOOKUP(C662,'[1]PM SELL-OUT JUNE 202 SUMMARY'!$D$9:$H$519,5,FALSE)</f>
        <v>9500000</v>
      </c>
      <c r="BE662" s="93">
        <f t="shared" si="241"/>
        <v>1.0996263157894737</v>
      </c>
      <c r="BF662" s="113">
        <f t="shared" si="247"/>
        <v>40120550</v>
      </c>
      <c r="BG662" s="114">
        <f t="shared" si="248"/>
        <v>13373516.666666666</v>
      </c>
      <c r="BH662" s="115">
        <f t="shared" si="249"/>
        <v>66494230</v>
      </c>
      <c r="BI662" s="110">
        <f t="shared" si="250"/>
        <v>11082371.666666666</v>
      </c>
      <c r="BJ662" s="148"/>
      <c r="BK662" s="149"/>
      <c r="BL662" s="117">
        <f>BK$663*BP662</f>
        <v>9526470.1212179512</v>
      </c>
      <c r="BM662" s="118">
        <v>9500000</v>
      </c>
      <c r="BN662" s="119"/>
      <c r="BO662" s="127">
        <v>11650960</v>
      </c>
      <c r="BP662" s="121">
        <f>BO662/BO$663</f>
        <v>0.66821308448413752</v>
      </c>
      <c r="BQ662" s="161"/>
      <c r="BR662" s="123"/>
      <c r="BS662" s="124" t="e">
        <f t="shared" si="251"/>
        <v>#DIV/0!</v>
      </c>
      <c r="BT662" s="165">
        <f t="shared" ref="BT662" si="252">AVERAGE(BG662,BI662,BL662,BO662)</f>
        <v>11408329.61363782</v>
      </c>
    </row>
    <row r="663" spans="1:72" s="128" customFormat="1">
      <c r="A663" s="126"/>
      <c r="B663" s="105"/>
      <c r="C663" s="106"/>
      <c r="D663" s="110"/>
      <c r="E663" s="110"/>
      <c r="F663" s="109"/>
      <c r="G663" s="110"/>
      <c r="H663" s="110"/>
      <c r="I663" s="109"/>
      <c r="J663" s="107">
        <v>15449630</v>
      </c>
      <c r="K663" s="110"/>
      <c r="L663" s="109"/>
      <c r="M663" s="151">
        <v>27912810</v>
      </c>
      <c r="N663" s="151">
        <v>12800000</v>
      </c>
      <c r="O663" s="109"/>
      <c r="P663" s="107">
        <v>25638655</v>
      </c>
      <c r="Q663" s="107">
        <v>12800000</v>
      </c>
      <c r="R663" s="108">
        <v>2.003019921875</v>
      </c>
      <c r="S663" s="107">
        <v>15920920</v>
      </c>
      <c r="T663" s="107">
        <v>12800000</v>
      </c>
      <c r="U663" s="109">
        <v>1.2438218750000001</v>
      </c>
      <c r="V663" s="107">
        <v>17435995</v>
      </c>
      <c r="W663" s="107">
        <v>12800000</v>
      </c>
      <c r="X663" s="108">
        <v>1.362187109375</v>
      </c>
      <c r="Y663" s="107">
        <v>17373870</v>
      </c>
      <c r="Z663" s="107">
        <v>12800000</v>
      </c>
      <c r="AA663" s="109">
        <v>1.35733359375</v>
      </c>
      <c r="AB663" s="107">
        <v>19830715</v>
      </c>
      <c r="AC663" s="107">
        <v>13000000</v>
      </c>
      <c r="AD663" s="109"/>
      <c r="AE663" s="107">
        <v>19017320</v>
      </c>
      <c r="AF663" s="107">
        <v>13000000</v>
      </c>
      <c r="AG663" s="109">
        <v>1.4628707692307692</v>
      </c>
      <c r="AH663" s="107">
        <v>18608280</v>
      </c>
      <c r="AI663" s="107">
        <v>14250000</v>
      </c>
      <c r="AJ663" s="109">
        <v>1.3058442105263157</v>
      </c>
      <c r="AK663" s="107">
        <v>18798210</v>
      </c>
      <c r="AL663" s="107">
        <v>14800000</v>
      </c>
      <c r="AM663" s="109">
        <v>1.2701493243243243</v>
      </c>
      <c r="AN663" s="107">
        <v>11948025</v>
      </c>
      <c r="AO663" s="107">
        <v>14900000</v>
      </c>
      <c r="AP663" s="109">
        <v>0.80188087248322149</v>
      </c>
      <c r="AQ663" s="151">
        <v>19578125</v>
      </c>
      <c r="AR663" s="151">
        <v>15100000</v>
      </c>
      <c r="AS663" s="180">
        <v>1.2965645695364238</v>
      </c>
      <c r="AT663" s="110"/>
      <c r="AU663" s="110"/>
      <c r="AV663" s="109"/>
      <c r="AW663" s="152">
        <v>31925839</v>
      </c>
      <c r="AX663" s="152">
        <v>16500000</v>
      </c>
      <c r="AY663" s="112">
        <v>1.9348993333333333</v>
      </c>
      <c r="AZ663" s="152">
        <v>33992915</v>
      </c>
      <c r="BA663" s="152">
        <v>16900000</v>
      </c>
      <c r="BB663" s="153">
        <f t="shared" si="240"/>
        <v>2.0114150887573965</v>
      </c>
      <c r="BC663" s="92" t="e">
        <f>VLOOKUP(C663,'[1]PM SELL-OUT JUNE 202 SUMMARY'!$D$9:$H$519,4,FALSE)</f>
        <v>#N/A</v>
      </c>
      <c r="BD663" s="92" t="e">
        <f>VLOOKUP(C663,'[1]PM SELL-OUT JUNE 202 SUMMARY'!$D$9:$H$519,5,FALSE)</f>
        <v>#N/A</v>
      </c>
      <c r="BE663" s="93" t="e">
        <f t="shared" si="241"/>
        <v>#N/A</v>
      </c>
      <c r="BF663" s="107">
        <f>SUM(BF661:BF662)</f>
        <v>88677974</v>
      </c>
      <c r="BG663" s="107">
        <f>SUM(BG661:BG662)</f>
        <v>29559324.666666664</v>
      </c>
      <c r="BH663" s="107">
        <f>SUM(BH661:BH662)</f>
        <v>139002334</v>
      </c>
      <c r="BI663" s="107">
        <f>SUM(BI661:BI662)</f>
        <v>23167055.666666664</v>
      </c>
      <c r="BJ663" s="169">
        <v>10406302.999999998</v>
      </c>
      <c r="BK663" s="155">
        <f>BJ663*137%</f>
        <v>14256635.109999999</v>
      </c>
      <c r="BL663" s="107">
        <f>SUM(BL661:BL662)</f>
        <v>14256635.109999999</v>
      </c>
      <c r="BM663" s="118"/>
      <c r="BN663" s="119">
        <f>SUM(BM661:BM662)</f>
        <v>17600000</v>
      </c>
      <c r="BO663" s="193">
        <f>SUM(BO661:BO662)</f>
        <v>17435995</v>
      </c>
      <c r="BP663" s="108">
        <f>SUM(BP661:BP662)</f>
        <v>1</v>
      </c>
      <c r="BQ663" s="193"/>
      <c r="BR663" s="193"/>
      <c r="BS663" s="124" t="e">
        <f t="shared" si="251"/>
        <v>#DIV/0!</v>
      </c>
      <c r="BT663" s="128">
        <v>2</v>
      </c>
    </row>
    <row r="664" spans="1:72" s="128" customFormat="1">
      <c r="A664" s="126"/>
      <c r="B664" s="105"/>
      <c r="C664" s="106"/>
      <c r="D664" s="110"/>
      <c r="E664" s="110"/>
      <c r="F664" s="109"/>
      <c r="G664" s="110"/>
      <c r="H664" s="110"/>
      <c r="I664" s="109"/>
      <c r="J664" s="110"/>
      <c r="K664" s="110"/>
      <c r="L664" s="109"/>
      <c r="M664" s="110"/>
      <c r="N664" s="110"/>
      <c r="O664" s="109"/>
      <c r="P664" s="110"/>
      <c r="Q664" s="110"/>
      <c r="R664" s="109"/>
      <c r="S664" s="110"/>
      <c r="T664" s="110"/>
      <c r="U664" s="109"/>
      <c r="V664" s="110"/>
      <c r="W664" s="110"/>
      <c r="X664" s="109"/>
      <c r="Y664" s="110"/>
      <c r="Z664" s="110"/>
      <c r="AA664" s="109"/>
      <c r="AB664" s="110"/>
      <c r="AC664" s="110"/>
      <c r="AD664" s="109"/>
      <c r="AE664" s="110"/>
      <c r="AF664" s="110"/>
      <c r="AG664" s="109"/>
      <c r="AH664" s="110"/>
      <c r="AI664" s="110"/>
      <c r="AJ664" s="109"/>
      <c r="AK664" s="110"/>
      <c r="AL664" s="110"/>
      <c r="AM664" s="109"/>
      <c r="AN664" s="110"/>
      <c r="AO664" s="110"/>
      <c r="AP664" s="109"/>
      <c r="AQ664" s="110"/>
      <c r="AR664" s="110"/>
      <c r="AS664" s="109"/>
      <c r="AT664" s="110"/>
      <c r="AU664" s="110"/>
      <c r="AV664" s="109"/>
      <c r="AW664" s="111"/>
      <c r="AX664" s="111"/>
      <c r="AY664" s="112" t="e">
        <v>#DIV/0!</v>
      </c>
      <c r="AZ664" s="111"/>
      <c r="BA664" s="111"/>
      <c r="BB664" s="112"/>
      <c r="BC664" s="92" t="e">
        <f>VLOOKUP(C664,'[1]PM SELL-OUT JUNE 202 SUMMARY'!$D$9:$H$519,4,FALSE)</f>
        <v>#N/A</v>
      </c>
      <c r="BD664" s="92" t="e">
        <f>VLOOKUP(C664,'[1]PM SELL-OUT JUNE 202 SUMMARY'!$D$9:$H$519,5,FALSE)</f>
        <v>#N/A</v>
      </c>
      <c r="BE664" s="93" t="e">
        <f t="shared" si="241"/>
        <v>#N/A</v>
      </c>
      <c r="BF664" s="113"/>
      <c r="BG664" s="114"/>
      <c r="BH664" s="115"/>
      <c r="BI664" s="107"/>
      <c r="BJ664" s="115"/>
      <c r="BK664" s="110"/>
      <c r="BL664" s="117"/>
      <c r="BM664" s="118"/>
      <c r="BN664" s="119"/>
      <c r="BO664" s="127"/>
      <c r="BP664" s="121"/>
      <c r="BQ664" s="159"/>
      <c r="BR664" s="181"/>
      <c r="BS664" s="124"/>
    </row>
    <row r="665" spans="1:72" s="128" customFormat="1">
      <c r="A665" s="126"/>
      <c r="B665" s="105"/>
      <c r="C665" s="106"/>
      <c r="D665" s="110"/>
      <c r="E665" s="110"/>
      <c r="F665" s="109"/>
      <c r="G665" s="110"/>
      <c r="H665" s="110"/>
      <c r="I665" s="109"/>
      <c r="J665" s="110"/>
      <c r="K665" s="110"/>
      <c r="L665" s="109"/>
      <c r="M665" s="110"/>
      <c r="N665" s="110"/>
      <c r="O665" s="109"/>
      <c r="P665" s="110"/>
      <c r="Q665" s="110"/>
      <c r="R665" s="109"/>
      <c r="S665" s="110"/>
      <c r="T665" s="110"/>
      <c r="U665" s="109"/>
      <c r="V665" s="110"/>
      <c r="W665" s="110"/>
      <c r="X665" s="109"/>
      <c r="Y665" s="110"/>
      <c r="Z665" s="110"/>
      <c r="AA665" s="109"/>
      <c r="AB665" s="110"/>
      <c r="AC665" s="110"/>
      <c r="AD665" s="109"/>
      <c r="AE665" s="110"/>
      <c r="AF665" s="110"/>
      <c r="AG665" s="109"/>
      <c r="AH665" s="110"/>
      <c r="AI665" s="110"/>
      <c r="AJ665" s="109"/>
      <c r="AK665" s="110"/>
      <c r="AL665" s="110"/>
      <c r="AM665" s="109"/>
      <c r="AN665" s="110"/>
      <c r="AO665" s="110"/>
      <c r="AP665" s="109"/>
      <c r="AQ665" s="110"/>
      <c r="AR665" s="110"/>
      <c r="AS665" s="109"/>
      <c r="AT665" s="110"/>
      <c r="AU665" s="110"/>
      <c r="AV665" s="109"/>
      <c r="AW665" s="111"/>
      <c r="AX665" s="111"/>
      <c r="AY665" s="112" t="e">
        <v>#DIV/0!</v>
      </c>
      <c r="AZ665" s="111"/>
      <c r="BA665" s="111"/>
      <c r="BB665" s="112"/>
      <c r="BC665" s="92" t="e">
        <f>VLOOKUP(C665,'[1]PM SELL-OUT JUNE 202 SUMMARY'!$D$9:$H$519,4,FALSE)</f>
        <v>#N/A</v>
      </c>
      <c r="BD665" s="92" t="e">
        <f>VLOOKUP(C665,'[1]PM SELL-OUT JUNE 202 SUMMARY'!$D$9:$H$519,5,FALSE)</f>
        <v>#N/A</v>
      </c>
      <c r="BE665" s="93" t="e">
        <f t="shared" si="241"/>
        <v>#N/A</v>
      </c>
      <c r="BF665" s="113"/>
      <c r="BG665" s="114"/>
      <c r="BH665" s="115"/>
      <c r="BI665" s="107"/>
      <c r="BJ665" s="115"/>
      <c r="BK665" s="110"/>
      <c r="BL665" s="117"/>
      <c r="BM665" s="118"/>
      <c r="BN665" s="119"/>
      <c r="BO665" s="127"/>
      <c r="BP665" s="121"/>
      <c r="BQ665" s="159"/>
      <c r="BR665" s="181"/>
      <c r="BS665" s="124"/>
    </row>
    <row r="666" spans="1:72" s="128" customFormat="1">
      <c r="A666" s="126" t="s">
        <v>66</v>
      </c>
      <c r="B666" s="105" t="s">
        <v>652</v>
      </c>
      <c r="C666" s="206" t="s">
        <v>653</v>
      </c>
      <c r="D666" s="110"/>
      <c r="E666" s="110"/>
      <c r="F666" s="109"/>
      <c r="G666" s="110"/>
      <c r="H666" s="110"/>
      <c r="I666" s="109"/>
      <c r="J666" s="110"/>
      <c r="K666" s="110"/>
      <c r="L666" s="109"/>
      <c r="M666" s="110"/>
      <c r="N666" s="110"/>
      <c r="O666" s="109" t="e">
        <v>#DIV/0!</v>
      </c>
      <c r="P666" s="110"/>
      <c r="Q666" s="110"/>
      <c r="R666" s="109"/>
      <c r="S666" s="110"/>
      <c r="T666" s="110"/>
      <c r="U666" s="109"/>
      <c r="V666" s="110"/>
      <c r="W666" s="110"/>
      <c r="X666" s="109"/>
      <c r="Y666" s="110"/>
      <c r="Z666" s="110"/>
      <c r="AA666" s="109"/>
      <c r="AB666" s="110"/>
      <c r="AC666" s="110"/>
      <c r="AD666" s="109"/>
      <c r="AE666" s="110"/>
      <c r="AF666" s="110"/>
      <c r="AG666" s="109"/>
      <c r="AH666" s="110"/>
      <c r="AI666" s="110"/>
      <c r="AJ666" s="109"/>
      <c r="AK666" s="110"/>
      <c r="AL666" s="110"/>
      <c r="AM666" s="109" t="e">
        <v>#DIV/0!</v>
      </c>
      <c r="AN666" s="110"/>
      <c r="AO666" s="110"/>
      <c r="AP666" s="109"/>
      <c r="AQ666" s="110"/>
      <c r="AR666" s="110"/>
      <c r="AS666" s="109"/>
      <c r="AT666" s="110"/>
      <c r="AU666" s="110"/>
      <c r="AV666" s="109" t="e">
        <v>#DIV/0!</v>
      </c>
      <c r="AW666" s="111"/>
      <c r="AX666" s="111"/>
      <c r="AY666" s="112" t="e">
        <v>#DIV/0!</v>
      </c>
      <c r="AZ666" s="111"/>
      <c r="BA666" s="111"/>
      <c r="BB666" s="112"/>
      <c r="BC666" s="92" t="e">
        <f>VLOOKUP(C666,'[1]PM SELL-OUT JUNE 202 SUMMARY'!$D$9:$H$519,4,FALSE)</f>
        <v>#N/A</v>
      </c>
      <c r="BD666" s="92" t="e">
        <f>VLOOKUP(C666,'[1]PM SELL-OUT JUNE 202 SUMMARY'!$D$9:$H$519,5,FALSE)</f>
        <v>#N/A</v>
      </c>
      <c r="BE666" s="93" t="e">
        <f t="shared" si="241"/>
        <v>#N/A</v>
      </c>
      <c r="BF666" s="113">
        <f t="shared" ref="BF666:BF686" si="253">AW666+AT666+AZ666</f>
        <v>0</v>
      </c>
      <c r="BG666" s="114">
        <f t="shared" ref="BG666:BG686" si="254">BF666/3</f>
        <v>0</v>
      </c>
      <c r="BH666" s="115">
        <f t="shared" ref="BH666:BH686" si="255">SUM(AQ666+AT666+AW666+AZ666+AK666+AN666)</f>
        <v>0</v>
      </c>
      <c r="BI666" s="110">
        <f t="shared" ref="BI666:BI686" si="256">BH666/6</f>
        <v>0</v>
      </c>
      <c r="BJ666" s="115"/>
      <c r="BK666" s="110"/>
      <c r="BL666" s="117"/>
      <c r="BM666" s="118"/>
      <c r="BN666" s="119"/>
      <c r="BO666" s="127"/>
      <c r="BP666" s="121"/>
      <c r="BR666" s="181"/>
      <c r="BS666" s="124"/>
    </row>
    <row r="667" spans="1:72" s="125" customFormat="1">
      <c r="A667" s="105" t="s">
        <v>66</v>
      </c>
      <c r="B667" s="105" t="s">
        <v>652</v>
      </c>
      <c r="C667" s="106" t="s">
        <v>654</v>
      </c>
      <c r="D667" s="107"/>
      <c r="E667" s="107">
        <v>464500</v>
      </c>
      <c r="F667" s="108"/>
      <c r="G667" s="107">
        <v>277625</v>
      </c>
      <c r="H667" s="107">
        <v>170700</v>
      </c>
      <c r="I667" s="108">
        <v>1.6263913298183947</v>
      </c>
      <c r="J667" s="107">
        <v>754355</v>
      </c>
      <c r="K667" s="107">
        <v>550000</v>
      </c>
      <c r="L667" s="108">
        <v>1.3715545454545455</v>
      </c>
      <c r="M667" s="107">
        <v>1471210</v>
      </c>
      <c r="N667" s="107">
        <v>700000</v>
      </c>
      <c r="O667" s="109">
        <v>2.1017285714285716</v>
      </c>
      <c r="P667" s="110">
        <v>2182375</v>
      </c>
      <c r="Q667" s="110">
        <v>800000</v>
      </c>
      <c r="R667" s="109">
        <v>2.7279687500000001</v>
      </c>
      <c r="S667" s="110">
        <v>1084650</v>
      </c>
      <c r="T667" s="110">
        <v>900000</v>
      </c>
      <c r="U667" s="109">
        <v>1.2051666666666667</v>
      </c>
      <c r="V667" s="110">
        <v>936275</v>
      </c>
      <c r="W667" s="110">
        <v>900000</v>
      </c>
      <c r="X667" s="109">
        <v>1.0403055555555556</v>
      </c>
      <c r="Y667" s="110">
        <v>1392825</v>
      </c>
      <c r="Z667" s="110">
        <v>900000</v>
      </c>
      <c r="AA667" s="109">
        <v>1.5475833333333333</v>
      </c>
      <c r="AB667" s="110">
        <v>241760</v>
      </c>
      <c r="AC667" s="110">
        <v>1000000</v>
      </c>
      <c r="AD667" s="109"/>
      <c r="AE667" s="110">
        <v>958180</v>
      </c>
      <c r="AF667" s="110">
        <v>800000</v>
      </c>
      <c r="AG667" s="109">
        <v>1.1977249999999999</v>
      </c>
      <c r="AH667" s="110">
        <v>157270</v>
      </c>
      <c r="AI667" s="110">
        <v>900000</v>
      </c>
      <c r="AJ667" s="109">
        <v>0.17474444444444445</v>
      </c>
      <c r="AK667" s="110">
        <v>319610</v>
      </c>
      <c r="AL667" s="110">
        <v>700000</v>
      </c>
      <c r="AM667" s="109">
        <v>0.45658571428571437</v>
      </c>
      <c r="AN667" s="110">
        <v>432500</v>
      </c>
      <c r="AO667" s="110">
        <v>700000</v>
      </c>
      <c r="AP667" s="109">
        <v>0.61785714285714288</v>
      </c>
      <c r="AQ667" s="110">
        <v>327735</v>
      </c>
      <c r="AR667" s="110">
        <v>700000</v>
      </c>
      <c r="AS667" s="109">
        <v>0.46819285714285713</v>
      </c>
      <c r="AT667" s="110">
        <v>484710</v>
      </c>
      <c r="AU667" s="110">
        <v>700000</v>
      </c>
      <c r="AV667" s="109">
        <v>0.69244285714285714</v>
      </c>
      <c r="AW667" s="111">
        <v>1294465</v>
      </c>
      <c r="AX667" s="111">
        <v>800000</v>
      </c>
      <c r="AY667" s="112">
        <v>1.6180812499999999</v>
      </c>
      <c r="AZ667" s="111">
        <v>1376235</v>
      </c>
      <c r="BA667" s="111">
        <v>900000</v>
      </c>
      <c r="BB667" s="112">
        <f t="shared" si="240"/>
        <v>1.52915</v>
      </c>
      <c r="BC667" s="92">
        <f>VLOOKUP(C667,'[1]PM SELL-OUT JUNE 202 SUMMARY'!$D$9:$H$519,4,FALSE)</f>
        <v>431910</v>
      </c>
      <c r="BD667" s="92">
        <f>VLOOKUP(C667,'[1]PM SELL-OUT JUNE 202 SUMMARY'!$D$9:$H$519,5,FALSE)</f>
        <v>800000</v>
      </c>
      <c r="BE667" s="93">
        <f t="shared" si="241"/>
        <v>0.53988749999999996</v>
      </c>
      <c r="BF667" s="113">
        <f t="shared" si="253"/>
        <v>3155410</v>
      </c>
      <c r="BG667" s="114">
        <f t="shared" si="254"/>
        <v>1051803.3333333333</v>
      </c>
      <c r="BH667" s="115">
        <f t="shared" si="255"/>
        <v>4235255</v>
      </c>
      <c r="BI667" s="110">
        <f t="shared" si="256"/>
        <v>705875.83333333337</v>
      </c>
      <c r="BJ667" s="116"/>
      <c r="BK667" s="107"/>
      <c r="BL667" s="117">
        <f t="shared" ref="BL667:BL686" si="257">BK$687*BP667</f>
        <v>1455017.2785747917</v>
      </c>
      <c r="BM667" s="118">
        <v>800000</v>
      </c>
      <c r="BN667" s="119"/>
      <c r="BO667" s="120">
        <v>936275</v>
      </c>
      <c r="BP667" s="182">
        <f>BO667/BO$687</f>
        <v>5.2643564092003596E-2</v>
      </c>
      <c r="BQ667" s="159"/>
      <c r="BR667" s="123"/>
      <c r="BS667" s="124" t="e">
        <f t="shared" ref="BS667:BS696" si="258">BQ667/BR667</f>
        <v>#DIV/0!</v>
      </c>
      <c r="BT667" s="165">
        <f t="shared" ref="BT667:BT686" si="259">AVERAGE(BG667,BI667,BL667,BO667)</f>
        <v>1037242.8613103646</v>
      </c>
    </row>
    <row r="668" spans="1:72" s="125" customFormat="1">
      <c r="A668" s="105" t="s">
        <v>66</v>
      </c>
      <c r="B668" s="105" t="s">
        <v>652</v>
      </c>
      <c r="C668" s="106" t="s">
        <v>655</v>
      </c>
      <c r="D668" s="107">
        <v>486910</v>
      </c>
      <c r="E668" s="107">
        <v>650000</v>
      </c>
      <c r="F668" s="108"/>
      <c r="G668" s="107">
        <v>678165</v>
      </c>
      <c r="H668" s="107"/>
      <c r="I668" s="108" t="e">
        <v>#DIV/0!</v>
      </c>
      <c r="J668" s="107">
        <v>854050</v>
      </c>
      <c r="K668" s="107">
        <v>600000</v>
      </c>
      <c r="L668" s="108">
        <v>1.4234166666666668</v>
      </c>
      <c r="M668" s="107">
        <v>3090775</v>
      </c>
      <c r="N668" s="107">
        <v>750000</v>
      </c>
      <c r="O668" s="109">
        <v>4.1210333333333331</v>
      </c>
      <c r="P668" s="110">
        <v>2288865</v>
      </c>
      <c r="Q668" s="110">
        <v>1000000</v>
      </c>
      <c r="R668" s="109">
        <v>2.2888649999999999</v>
      </c>
      <c r="S668" s="110">
        <v>1114700</v>
      </c>
      <c r="T668" s="110">
        <v>1100000</v>
      </c>
      <c r="U668" s="109">
        <v>1.0133636363636365</v>
      </c>
      <c r="V668" s="110">
        <v>544800</v>
      </c>
      <c r="W668" s="110">
        <v>900000</v>
      </c>
      <c r="X668" s="109">
        <v>0.60533333333333328</v>
      </c>
      <c r="Y668" s="110">
        <v>538375</v>
      </c>
      <c r="Z668" s="110">
        <v>650000</v>
      </c>
      <c r="AA668" s="109">
        <v>0.82826923076923076</v>
      </c>
      <c r="AB668" s="110">
        <v>221660</v>
      </c>
      <c r="AC668" s="110">
        <v>650000</v>
      </c>
      <c r="AD668" s="109"/>
      <c r="AE668" s="110">
        <v>421125</v>
      </c>
      <c r="AF668" s="110">
        <v>600000</v>
      </c>
      <c r="AG668" s="109">
        <v>0.70187500000000003</v>
      </c>
      <c r="AH668" s="110">
        <v>556080</v>
      </c>
      <c r="AI668" s="110">
        <v>600000</v>
      </c>
      <c r="AJ668" s="109">
        <v>0.92680000000000007</v>
      </c>
      <c r="AK668" s="110">
        <v>642660</v>
      </c>
      <c r="AL668" s="110">
        <v>600000</v>
      </c>
      <c r="AM668" s="109">
        <v>1.0710999999999999</v>
      </c>
      <c r="AN668" s="110">
        <v>571255</v>
      </c>
      <c r="AO668" s="110">
        <v>600000</v>
      </c>
      <c r="AP668" s="109">
        <v>0.95209166666666667</v>
      </c>
      <c r="AQ668" s="110">
        <v>478005</v>
      </c>
      <c r="AR668" s="110">
        <v>600000</v>
      </c>
      <c r="AS668" s="109">
        <v>0.79667500000000002</v>
      </c>
      <c r="AT668" s="110">
        <v>1012115</v>
      </c>
      <c r="AU668" s="110">
        <v>750000</v>
      </c>
      <c r="AV668" s="109">
        <v>1.3494866666666667</v>
      </c>
      <c r="AW668" s="111">
        <v>2169350</v>
      </c>
      <c r="AX668" s="111">
        <v>1100000</v>
      </c>
      <c r="AY668" s="112">
        <v>1.9721363636363636</v>
      </c>
      <c r="AZ668" s="111">
        <v>2023845</v>
      </c>
      <c r="BA668" s="111">
        <v>1250000</v>
      </c>
      <c r="BB668" s="112">
        <f t="shared" si="240"/>
        <v>1.619076</v>
      </c>
      <c r="BC668" s="92">
        <f>VLOOKUP(C668,'[1]PM SELL-OUT JUNE 202 SUMMARY'!$D$9:$H$519,4,FALSE)</f>
        <v>516805</v>
      </c>
      <c r="BD668" s="92">
        <f>VLOOKUP(C668,'[1]PM SELL-OUT JUNE 202 SUMMARY'!$D$9:$H$519,5,FALSE)</f>
        <v>1300000</v>
      </c>
      <c r="BE668" s="93">
        <f t="shared" si="241"/>
        <v>0.39754230769230769</v>
      </c>
      <c r="BF668" s="113">
        <f t="shared" si="253"/>
        <v>5205310</v>
      </c>
      <c r="BG668" s="114">
        <f t="shared" si="254"/>
        <v>1735103.3333333333</v>
      </c>
      <c r="BH668" s="115">
        <f t="shared" si="255"/>
        <v>6897230</v>
      </c>
      <c r="BI668" s="110">
        <f t="shared" si="256"/>
        <v>1149538.3333333333</v>
      </c>
      <c r="BJ668" s="116"/>
      <c r="BK668" s="107"/>
      <c r="BL668" s="117">
        <f t="shared" si="257"/>
        <v>846645.92493396334</v>
      </c>
      <c r="BM668" s="118">
        <v>1300000</v>
      </c>
      <c r="BN668" s="119"/>
      <c r="BO668" s="120">
        <v>544800</v>
      </c>
      <c r="BP668" s="182">
        <f t="shared" ref="BP668:BP686" si="260">BO668/BO$687</f>
        <v>3.0632254110516201E-2</v>
      </c>
      <c r="BQ668" s="159"/>
      <c r="BR668" s="123"/>
      <c r="BS668" s="124" t="e">
        <f t="shared" si="258"/>
        <v>#DIV/0!</v>
      </c>
      <c r="BT668" s="165">
        <f t="shared" si="259"/>
        <v>1069021.8979001576</v>
      </c>
    </row>
    <row r="669" spans="1:72" s="128" customFormat="1">
      <c r="A669" s="126" t="s">
        <v>66</v>
      </c>
      <c r="B669" s="105" t="s">
        <v>652</v>
      </c>
      <c r="C669" s="106" t="s">
        <v>656</v>
      </c>
      <c r="D669" s="110">
        <v>831725</v>
      </c>
      <c r="E669" s="110">
        <v>1100000</v>
      </c>
      <c r="F669" s="109"/>
      <c r="G669" s="110">
        <v>1230975</v>
      </c>
      <c r="H669" s="110">
        <v>550000</v>
      </c>
      <c r="I669" s="109">
        <v>1.2330272727272726</v>
      </c>
      <c r="J669" s="110">
        <v>1517920</v>
      </c>
      <c r="K669" s="110">
        <v>1100000</v>
      </c>
      <c r="L669" s="109">
        <v>1.3799272727272727</v>
      </c>
      <c r="M669" s="110">
        <v>2479450</v>
      </c>
      <c r="N669" s="110">
        <v>1500000</v>
      </c>
      <c r="O669" s="109">
        <v>1.6529666666666667</v>
      </c>
      <c r="P669" s="110">
        <v>0</v>
      </c>
      <c r="Q669" s="110">
        <v>1800000</v>
      </c>
      <c r="R669" s="109">
        <v>0</v>
      </c>
      <c r="S669" s="110">
        <v>274440</v>
      </c>
      <c r="T669" s="110">
        <v>898000</v>
      </c>
      <c r="U669" s="109">
        <v>0.30561247216035642</v>
      </c>
      <c r="V669" s="110">
        <v>398410</v>
      </c>
      <c r="W669" s="110">
        <v>356500</v>
      </c>
      <c r="X669" s="109">
        <v>1.1175596072931275</v>
      </c>
      <c r="Y669" s="110">
        <v>616885</v>
      </c>
      <c r="Z669" s="110">
        <v>850000</v>
      </c>
      <c r="AA669" s="109">
        <v>0.72574705882352952</v>
      </c>
      <c r="AB669" s="110">
        <v>623260</v>
      </c>
      <c r="AC669" s="110">
        <v>650000</v>
      </c>
      <c r="AD669" s="109"/>
      <c r="AE669" s="110">
        <v>642795</v>
      </c>
      <c r="AF669" s="110">
        <v>600000</v>
      </c>
      <c r="AG669" s="109">
        <v>1.0713250000000001</v>
      </c>
      <c r="AH669" s="110">
        <v>524560</v>
      </c>
      <c r="AI669" s="110">
        <v>600000</v>
      </c>
      <c r="AJ669" s="109">
        <v>0.87426666666666664</v>
      </c>
      <c r="AK669" s="110">
        <v>976980</v>
      </c>
      <c r="AL669" s="110">
        <v>600000</v>
      </c>
      <c r="AM669" s="109">
        <v>1.6283000000000001</v>
      </c>
      <c r="AN669" s="110">
        <v>969485</v>
      </c>
      <c r="AO669" s="110">
        <v>700000</v>
      </c>
      <c r="AP669" s="109">
        <v>1.3849785714285714</v>
      </c>
      <c r="AQ669" s="110">
        <v>841945</v>
      </c>
      <c r="AR669" s="110">
        <v>750000</v>
      </c>
      <c r="AS669" s="109">
        <v>1.1225933333333333</v>
      </c>
      <c r="AT669" s="110">
        <v>1461230</v>
      </c>
      <c r="AU669" s="110">
        <v>900000</v>
      </c>
      <c r="AV669" s="109">
        <v>1.623588888888889</v>
      </c>
      <c r="AW669" s="111">
        <v>2268980</v>
      </c>
      <c r="AX669" s="111">
        <v>1200000</v>
      </c>
      <c r="AY669" s="112">
        <v>1.8908166666666666</v>
      </c>
      <c r="AZ669" s="111">
        <v>1621080</v>
      </c>
      <c r="BA669" s="111">
        <v>1350000</v>
      </c>
      <c r="BB669" s="112">
        <f t="shared" si="240"/>
        <v>1.2008000000000001</v>
      </c>
      <c r="BC669" s="92">
        <f>VLOOKUP(C669,'[1]PM SELL-OUT JUNE 202 SUMMARY'!$D$9:$H$519,4,FALSE)</f>
        <v>626470</v>
      </c>
      <c r="BD669" s="92">
        <f>VLOOKUP(C669,'[1]PM SELL-OUT JUNE 202 SUMMARY'!$D$9:$H$519,5,FALSE)</f>
        <v>607000</v>
      </c>
      <c r="BE669" s="93">
        <f t="shared" si="241"/>
        <v>1.0320757825370674</v>
      </c>
      <c r="BF669" s="113">
        <f t="shared" si="253"/>
        <v>5351290</v>
      </c>
      <c r="BG669" s="114">
        <f t="shared" si="254"/>
        <v>1783763.3333333333</v>
      </c>
      <c r="BH669" s="115">
        <f t="shared" si="255"/>
        <v>8139700</v>
      </c>
      <c r="BI669" s="110">
        <f t="shared" si="256"/>
        <v>1356616.6666666667</v>
      </c>
      <c r="BJ669" s="115"/>
      <c r="BK669" s="110"/>
      <c r="BL669" s="117">
        <f t="shared" si="257"/>
        <v>619148.68383432517</v>
      </c>
      <c r="BM669" s="118">
        <v>1200000</v>
      </c>
      <c r="BN669" s="119"/>
      <c r="BO669" s="127">
        <v>398410</v>
      </c>
      <c r="BP669" s="182">
        <f t="shared" si="260"/>
        <v>2.2401241483426506E-2</v>
      </c>
      <c r="BQ669" s="159"/>
      <c r="BR669" s="123"/>
      <c r="BS669" s="124" t="e">
        <f t="shared" si="258"/>
        <v>#DIV/0!</v>
      </c>
      <c r="BT669" s="165">
        <f t="shared" si="259"/>
        <v>1039484.6709585813</v>
      </c>
    </row>
    <row r="670" spans="1:72" s="128" customFormat="1">
      <c r="A670" s="126" t="s">
        <v>66</v>
      </c>
      <c r="B670" s="105" t="s">
        <v>652</v>
      </c>
      <c r="C670" s="106" t="s">
        <v>657</v>
      </c>
      <c r="D670" s="110">
        <v>381330</v>
      </c>
      <c r="E670" s="110">
        <v>900000</v>
      </c>
      <c r="F670" s="109"/>
      <c r="G670" s="110">
        <v>1054120</v>
      </c>
      <c r="H670" s="110">
        <v>1100000</v>
      </c>
      <c r="I670" s="109">
        <v>1.1190681818181818</v>
      </c>
      <c r="J670" s="110">
        <v>1500435</v>
      </c>
      <c r="K670" s="110">
        <v>900000</v>
      </c>
      <c r="L670" s="109">
        <v>1.6671499999999999</v>
      </c>
      <c r="M670" s="110">
        <v>4157465</v>
      </c>
      <c r="N670" s="110">
        <v>1000000</v>
      </c>
      <c r="O670" s="109">
        <v>4.1574650000000002</v>
      </c>
      <c r="P670" s="110">
        <v>2109550</v>
      </c>
      <c r="Q670" s="110">
        <v>1350000</v>
      </c>
      <c r="R670" s="109">
        <v>1.5626296296296296</v>
      </c>
      <c r="S670" s="110">
        <v>1818840</v>
      </c>
      <c r="T670" s="110">
        <v>1450000</v>
      </c>
      <c r="U670" s="109">
        <v>1.2543724137931034</v>
      </c>
      <c r="V670" s="110">
        <v>1074325</v>
      </c>
      <c r="W670" s="110">
        <v>1350000</v>
      </c>
      <c r="X670" s="109">
        <v>0.79579629629629633</v>
      </c>
      <c r="Y670" s="110">
        <v>741775</v>
      </c>
      <c r="Z670" s="110">
        <v>1350000</v>
      </c>
      <c r="AA670" s="109">
        <v>0.54946296296296293</v>
      </c>
      <c r="AB670" s="110">
        <v>399825</v>
      </c>
      <c r="AC670" s="110">
        <v>1250000</v>
      </c>
      <c r="AD670" s="109"/>
      <c r="AE670" s="110">
        <v>595775</v>
      </c>
      <c r="AF670" s="110">
        <v>950000</v>
      </c>
      <c r="AG670" s="109">
        <v>0.62713157894736848</v>
      </c>
      <c r="AH670" s="110">
        <v>665775</v>
      </c>
      <c r="AI670" s="110">
        <v>950000</v>
      </c>
      <c r="AJ670" s="109">
        <v>0.70081578947368417</v>
      </c>
      <c r="AK670" s="110">
        <v>795435</v>
      </c>
      <c r="AL670" s="110">
        <v>800000</v>
      </c>
      <c r="AM670" s="109">
        <v>0.99429375000000009</v>
      </c>
      <c r="AN670" s="110">
        <v>754675</v>
      </c>
      <c r="AO670" s="110">
        <v>800000</v>
      </c>
      <c r="AP670" s="109">
        <v>0.94334375000000004</v>
      </c>
      <c r="AQ670" s="110">
        <v>667950</v>
      </c>
      <c r="AR670" s="110">
        <v>800000</v>
      </c>
      <c r="AS670" s="109">
        <v>0.8349375</v>
      </c>
      <c r="AT670" s="110">
        <v>1657190</v>
      </c>
      <c r="AU670" s="110">
        <v>950000</v>
      </c>
      <c r="AV670" s="109">
        <v>1.7444105263157894</v>
      </c>
      <c r="AW670" s="111">
        <v>2847575</v>
      </c>
      <c r="AX670" s="111">
        <v>1200000</v>
      </c>
      <c r="AY670" s="112">
        <v>2.3729791666666666</v>
      </c>
      <c r="AZ670" s="111">
        <v>1947760</v>
      </c>
      <c r="BA670" s="111">
        <v>1400000</v>
      </c>
      <c r="BB670" s="112">
        <f t="shared" si="240"/>
        <v>1.3912571428571427</v>
      </c>
      <c r="BC670" s="92">
        <f>VLOOKUP(C670,'[1]PM SELL-OUT JUNE 202 SUMMARY'!$D$9:$H$519,4,FALSE)</f>
        <v>959815</v>
      </c>
      <c r="BD670" s="92">
        <f>VLOOKUP(C670,'[1]PM SELL-OUT JUNE 202 SUMMARY'!$D$9:$H$519,5,FALSE)</f>
        <v>1300000</v>
      </c>
      <c r="BE670" s="93">
        <f t="shared" si="241"/>
        <v>0.73831923076923078</v>
      </c>
      <c r="BF670" s="113">
        <f t="shared" si="253"/>
        <v>6452525</v>
      </c>
      <c r="BG670" s="114">
        <f t="shared" si="254"/>
        <v>2150841.6666666665</v>
      </c>
      <c r="BH670" s="115">
        <f t="shared" si="255"/>
        <v>8670585</v>
      </c>
      <c r="BI670" s="110">
        <f t="shared" si="256"/>
        <v>1445097.5</v>
      </c>
      <c r="BJ670" s="115"/>
      <c r="BK670" s="110"/>
      <c r="BL670" s="117">
        <f t="shared" si="257"/>
        <v>1669553.7505592513</v>
      </c>
      <c r="BM670" s="118">
        <v>1300000</v>
      </c>
      <c r="BN670" s="119"/>
      <c r="BO670" s="127">
        <v>1074325</v>
      </c>
      <c r="BP670" s="182">
        <f t="shared" si="260"/>
        <v>6.0405646837886046E-2</v>
      </c>
      <c r="BQ670" s="159"/>
      <c r="BR670" s="123"/>
      <c r="BS670" s="124" t="e">
        <f t="shared" si="258"/>
        <v>#DIV/0!</v>
      </c>
      <c r="BT670" s="165">
        <f t="shared" si="259"/>
        <v>1584954.4793064795</v>
      </c>
    </row>
    <row r="671" spans="1:72" s="128" customFormat="1">
      <c r="A671" s="126" t="s">
        <v>66</v>
      </c>
      <c r="B671" s="105" t="s">
        <v>652</v>
      </c>
      <c r="C671" s="162" t="s">
        <v>658</v>
      </c>
      <c r="D671" s="110">
        <v>819865</v>
      </c>
      <c r="E671" s="110">
        <v>900000</v>
      </c>
      <c r="F671" s="109"/>
      <c r="G671" s="110">
        <v>384415</v>
      </c>
      <c r="H671" s="110">
        <v>900000</v>
      </c>
      <c r="I671" s="109">
        <v>1.1712444444444445</v>
      </c>
      <c r="J671" s="110">
        <v>1187600</v>
      </c>
      <c r="K671" s="110">
        <v>850000</v>
      </c>
      <c r="L671" s="109">
        <v>1.3971764705882352</v>
      </c>
      <c r="M671" s="110">
        <v>3185055</v>
      </c>
      <c r="N671" s="110">
        <v>1000000</v>
      </c>
      <c r="O671" s="109">
        <v>3.1850550000000002</v>
      </c>
      <c r="P671" s="110">
        <v>3815720</v>
      </c>
      <c r="Q671" s="110">
        <v>1300000</v>
      </c>
      <c r="R671" s="109">
        <v>2.935169230769231</v>
      </c>
      <c r="S671" s="110">
        <v>1701600</v>
      </c>
      <c r="T671" s="110">
        <v>1400000</v>
      </c>
      <c r="U671" s="109">
        <v>1.2154285714285715</v>
      </c>
      <c r="V671" s="110">
        <v>875660</v>
      </c>
      <c r="W671" s="110">
        <v>1300000</v>
      </c>
      <c r="X671" s="109">
        <v>0.67358461538461545</v>
      </c>
      <c r="Y671" s="110">
        <v>725380</v>
      </c>
      <c r="Z671" s="110">
        <v>1300000</v>
      </c>
      <c r="AA671" s="109">
        <v>0.55798461538461541</v>
      </c>
      <c r="AB671" s="110">
        <v>696295</v>
      </c>
      <c r="AC671" s="110">
        <v>1100000</v>
      </c>
      <c r="AD671" s="109"/>
      <c r="AE671" s="110">
        <v>777185</v>
      </c>
      <c r="AF671" s="110">
        <v>900000</v>
      </c>
      <c r="AG671" s="109">
        <v>0.86353888888888886</v>
      </c>
      <c r="AH671" s="110">
        <v>928630</v>
      </c>
      <c r="AI671" s="110">
        <v>900000</v>
      </c>
      <c r="AJ671" s="109">
        <v>1.031811111111111</v>
      </c>
      <c r="AK671" s="110">
        <v>394505</v>
      </c>
      <c r="AL671" s="110">
        <v>850000</v>
      </c>
      <c r="AM671" s="109">
        <v>0.46412352941176477</v>
      </c>
      <c r="AN671" s="110">
        <v>626080</v>
      </c>
      <c r="AO671" s="110">
        <v>850000</v>
      </c>
      <c r="AP671" s="109">
        <v>0.7365647058823529</v>
      </c>
      <c r="AQ671" s="110">
        <v>1487280</v>
      </c>
      <c r="AR671" s="110">
        <v>850000</v>
      </c>
      <c r="AS671" s="109">
        <v>1.7497411764705881</v>
      </c>
      <c r="AT671" s="110">
        <v>799110</v>
      </c>
      <c r="AU671" s="110">
        <v>950000</v>
      </c>
      <c r="AV671" s="109">
        <v>0.84116842105263157</v>
      </c>
      <c r="AW671" s="111">
        <v>1533290</v>
      </c>
      <c r="AX671" s="111">
        <v>1000000</v>
      </c>
      <c r="AY671" s="112">
        <v>1.53329</v>
      </c>
      <c r="AZ671" s="111">
        <v>2044545</v>
      </c>
      <c r="BA671" s="111">
        <v>1200000</v>
      </c>
      <c r="BB671" s="112">
        <f t="shared" si="240"/>
        <v>1.7037875</v>
      </c>
      <c r="BC671" s="92">
        <f>VLOOKUP(C671,'[1]PM SELL-OUT JUNE 202 SUMMARY'!$D$9:$H$519,4,FALSE)</f>
        <v>1100025</v>
      </c>
      <c r="BD671" s="92">
        <f>VLOOKUP(C671,'[1]PM SELL-OUT JUNE 202 SUMMARY'!$D$9:$H$519,5,FALSE)</f>
        <v>1300000</v>
      </c>
      <c r="BE671" s="93">
        <f t="shared" si="241"/>
        <v>0.84617307692307697</v>
      </c>
      <c r="BF671" s="113">
        <f t="shared" si="253"/>
        <v>4376945</v>
      </c>
      <c r="BG671" s="114">
        <f t="shared" si="254"/>
        <v>1458981.6666666667</v>
      </c>
      <c r="BH671" s="115">
        <f t="shared" si="255"/>
        <v>6884810</v>
      </c>
      <c r="BI671" s="110">
        <f t="shared" si="256"/>
        <v>1147468.3333333333</v>
      </c>
      <c r="BJ671" s="115"/>
      <c r="BK671" s="110"/>
      <c r="BL671" s="117">
        <f t="shared" si="257"/>
        <v>1360818.5951315607</v>
      </c>
      <c r="BM671" s="118">
        <v>1300000</v>
      </c>
      <c r="BN671" s="119"/>
      <c r="BO671" s="127">
        <v>875660</v>
      </c>
      <c r="BP671" s="182">
        <f t="shared" si="260"/>
        <v>4.9235388462581894E-2</v>
      </c>
      <c r="BQ671" s="159"/>
      <c r="BR671" s="123"/>
      <c r="BS671" s="124" t="e">
        <f t="shared" si="258"/>
        <v>#DIV/0!</v>
      </c>
      <c r="BT671" s="165">
        <f t="shared" si="259"/>
        <v>1210732.1487828903</v>
      </c>
    </row>
    <row r="672" spans="1:72" s="128" customFormat="1">
      <c r="A672" s="126" t="s">
        <v>66</v>
      </c>
      <c r="B672" s="105" t="s">
        <v>652</v>
      </c>
      <c r="C672" s="106" t="s">
        <v>659</v>
      </c>
      <c r="D672" s="110">
        <v>1373920</v>
      </c>
      <c r="E672" s="110">
        <v>1200000</v>
      </c>
      <c r="F672" s="109"/>
      <c r="G672" s="110"/>
      <c r="H672" s="110">
        <v>850000</v>
      </c>
      <c r="I672" s="109">
        <v>0.45225294117647058</v>
      </c>
      <c r="J672" s="110"/>
      <c r="K672" s="110"/>
      <c r="L672" s="109"/>
      <c r="M672" s="110">
        <v>3114525</v>
      </c>
      <c r="N672" s="110">
        <v>1800000</v>
      </c>
      <c r="O672" s="109">
        <v>1.7302916666666666</v>
      </c>
      <c r="P672" s="110">
        <v>3867855</v>
      </c>
      <c r="Q672" s="110">
        <v>1850000</v>
      </c>
      <c r="R672" s="109">
        <v>2.0907324324324326</v>
      </c>
      <c r="S672" s="110">
        <v>2301075</v>
      </c>
      <c r="T672" s="110">
        <v>1950000</v>
      </c>
      <c r="U672" s="109">
        <v>1.1800384615384616</v>
      </c>
      <c r="V672" s="110">
        <v>1828080</v>
      </c>
      <c r="W672" s="110">
        <v>1950000</v>
      </c>
      <c r="X672" s="109">
        <v>0.93747692307692321</v>
      </c>
      <c r="Y672" s="110">
        <v>1570075</v>
      </c>
      <c r="Z672" s="110">
        <v>1950000</v>
      </c>
      <c r="AA672" s="109">
        <v>0.8051666666666667</v>
      </c>
      <c r="AB672" s="110">
        <v>1094360</v>
      </c>
      <c r="AC672" s="110">
        <v>1850000</v>
      </c>
      <c r="AD672" s="109"/>
      <c r="AE672" s="110">
        <v>1062680</v>
      </c>
      <c r="AF672" s="110">
        <v>1300000</v>
      </c>
      <c r="AG672" s="109">
        <v>0.81744615384615382</v>
      </c>
      <c r="AH672" s="110">
        <v>765740</v>
      </c>
      <c r="AI672" s="110">
        <v>1300000</v>
      </c>
      <c r="AJ672" s="109">
        <v>0.58903076923076936</v>
      </c>
      <c r="AK672" s="110">
        <v>866160</v>
      </c>
      <c r="AL672" s="110">
        <v>1200000</v>
      </c>
      <c r="AM672" s="109">
        <v>0.7218</v>
      </c>
      <c r="AN672" s="110">
        <v>655125</v>
      </c>
      <c r="AO672" s="110">
        <v>1100000</v>
      </c>
      <c r="AP672" s="109">
        <v>0.59556818181818183</v>
      </c>
      <c r="AQ672" s="110">
        <v>711620</v>
      </c>
      <c r="AR672" s="110">
        <v>1000000</v>
      </c>
      <c r="AS672" s="109">
        <v>0.71162000000000003</v>
      </c>
      <c r="AT672" s="110">
        <v>1286300</v>
      </c>
      <c r="AU672" s="110">
        <v>1100000</v>
      </c>
      <c r="AV672" s="109">
        <v>1.1693636363636364</v>
      </c>
      <c r="AW672" s="111">
        <v>2354005</v>
      </c>
      <c r="AX672" s="111">
        <v>1200000</v>
      </c>
      <c r="AY672" s="112">
        <v>1.9616708333333333</v>
      </c>
      <c r="AZ672" s="111">
        <v>2527215</v>
      </c>
      <c r="BA672" s="111">
        <v>1400000</v>
      </c>
      <c r="BB672" s="112">
        <f t="shared" si="240"/>
        <v>1.8051535714285714</v>
      </c>
      <c r="BC672" s="92">
        <f>VLOOKUP(C672,'[1]PM SELL-OUT JUNE 202 SUMMARY'!$D$9:$H$519,4,FALSE)</f>
        <v>468900</v>
      </c>
      <c r="BD672" s="92">
        <f>VLOOKUP(C672,'[1]PM SELL-OUT JUNE 202 SUMMARY'!$D$9:$H$519,5,FALSE)</f>
        <v>1500000</v>
      </c>
      <c r="BE672" s="93">
        <f t="shared" si="241"/>
        <v>0.31259999999999999</v>
      </c>
      <c r="BF672" s="113">
        <f t="shared" si="253"/>
        <v>6167520</v>
      </c>
      <c r="BG672" s="114">
        <f t="shared" si="254"/>
        <v>2055840</v>
      </c>
      <c r="BH672" s="115">
        <f t="shared" si="255"/>
        <v>8400425</v>
      </c>
      <c r="BI672" s="110">
        <f t="shared" si="256"/>
        <v>1400070.8333333333</v>
      </c>
      <c r="BJ672" s="115"/>
      <c r="BK672" s="110"/>
      <c r="BL672" s="117">
        <f t="shared" si="257"/>
        <v>2840925.9956925102</v>
      </c>
      <c r="BM672" s="118">
        <v>1500000</v>
      </c>
      <c r="BN672" s="119"/>
      <c r="BO672" s="127">
        <v>1828080</v>
      </c>
      <c r="BP672" s="182">
        <f t="shared" si="260"/>
        <v>0.10278673108361318</v>
      </c>
      <c r="BQ672" s="159"/>
      <c r="BR672" s="123"/>
      <c r="BS672" s="124" t="e">
        <f t="shared" si="258"/>
        <v>#DIV/0!</v>
      </c>
      <c r="BT672" s="165">
        <f t="shared" si="259"/>
        <v>2031229.2072564608</v>
      </c>
    </row>
    <row r="673" spans="1:72" s="128" customFormat="1">
      <c r="A673" s="126" t="s">
        <v>66</v>
      </c>
      <c r="B673" s="105" t="s">
        <v>652</v>
      </c>
      <c r="C673" s="106" t="s">
        <v>660</v>
      </c>
      <c r="D673" s="110">
        <v>811585</v>
      </c>
      <c r="E673" s="110">
        <v>1100000</v>
      </c>
      <c r="F673" s="109"/>
      <c r="G673" s="110">
        <v>759050</v>
      </c>
      <c r="H673" s="110">
        <v>1200000</v>
      </c>
      <c r="I673" s="109">
        <v>0</v>
      </c>
      <c r="J673" s="110">
        <v>1863410</v>
      </c>
      <c r="K673" s="110">
        <v>1100000</v>
      </c>
      <c r="L673" s="109">
        <v>1.694009090909091</v>
      </c>
      <c r="M673" s="110">
        <v>3826940</v>
      </c>
      <c r="N673" s="110">
        <v>1600000</v>
      </c>
      <c r="O673" s="109">
        <v>2.3918374999999998</v>
      </c>
      <c r="P673" s="110">
        <v>4021630</v>
      </c>
      <c r="Q673" s="110">
        <v>1900000</v>
      </c>
      <c r="R673" s="109">
        <v>2.1166473684210527</v>
      </c>
      <c r="S673" s="110">
        <v>2455055</v>
      </c>
      <c r="T673" s="110">
        <v>2000000</v>
      </c>
      <c r="U673" s="109">
        <v>1.2275275000000001</v>
      </c>
      <c r="V673" s="110">
        <v>1015795</v>
      </c>
      <c r="W673" s="110">
        <v>1900000</v>
      </c>
      <c r="X673" s="109">
        <v>0.53462894736842104</v>
      </c>
      <c r="Y673" s="110">
        <v>1266845</v>
      </c>
      <c r="Z673" s="110">
        <v>1900000</v>
      </c>
      <c r="AA673" s="109">
        <v>0.66676052631578953</v>
      </c>
      <c r="AB673" s="110">
        <v>985610</v>
      </c>
      <c r="AC673" s="110">
        <v>1800000</v>
      </c>
      <c r="AD673" s="109"/>
      <c r="AE673" s="110">
        <v>899315</v>
      </c>
      <c r="AF673" s="110">
        <v>1300000</v>
      </c>
      <c r="AG673" s="109">
        <v>0.69178076923076937</v>
      </c>
      <c r="AH673" s="110">
        <v>662825</v>
      </c>
      <c r="AI673" s="110">
        <v>1300000</v>
      </c>
      <c r="AJ673" s="109">
        <v>0.50986538461538478</v>
      </c>
      <c r="AK673" s="110">
        <v>1125170</v>
      </c>
      <c r="AL673" s="110">
        <v>1200000</v>
      </c>
      <c r="AM673" s="109">
        <v>0.93764166666666693</v>
      </c>
      <c r="AN673" s="110">
        <v>1413405</v>
      </c>
      <c r="AO673" s="110">
        <v>1100000</v>
      </c>
      <c r="AP673" s="109">
        <v>1.2849136363636364</v>
      </c>
      <c r="AQ673" s="110">
        <v>816585</v>
      </c>
      <c r="AR673" s="110">
        <v>1100000</v>
      </c>
      <c r="AS673" s="109">
        <v>0.74234999999999995</v>
      </c>
      <c r="AT673" s="110">
        <v>1675235</v>
      </c>
      <c r="AU673" s="110">
        <v>1150000</v>
      </c>
      <c r="AV673" s="109">
        <v>1.4567260869565217</v>
      </c>
      <c r="AW673" s="111">
        <v>2171430</v>
      </c>
      <c r="AX673" s="111">
        <v>1350000</v>
      </c>
      <c r="AY673" s="112">
        <v>1.6084666666666667</v>
      </c>
      <c r="AZ673" s="111">
        <v>2436450</v>
      </c>
      <c r="BA673" s="111">
        <v>1650000</v>
      </c>
      <c r="BB673" s="112">
        <f t="shared" si="240"/>
        <v>1.4766363636363637</v>
      </c>
      <c r="BC673" s="92">
        <f>VLOOKUP(C673,'[1]PM SELL-OUT JUNE 202 SUMMARY'!$D$9:$H$519,4,FALSE)</f>
        <v>1141990</v>
      </c>
      <c r="BD673" s="92">
        <f>VLOOKUP(C673,'[1]PM SELL-OUT JUNE 202 SUMMARY'!$D$9:$H$519,5,FALSE)</f>
        <v>1600000</v>
      </c>
      <c r="BE673" s="93">
        <f t="shared" si="241"/>
        <v>0.71374375000000001</v>
      </c>
      <c r="BF673" s="113">
        <f t="shared" si="253"/>
        <v>6283115</v>
      </c>
      <c r="BG673" s="114">
        <f t="shared" si="254"/>
        <v>2094371.6666666667</v>
      </c>
      <c r="BH673" s="115">
        <f t="shared" si="255"/>
        <v>9638275</v>
      </c>
      <c r="BI673" s="110">
        <f t="shared" si="256"/>
        <v>1606379.1666666667</v>
      </c>
      <c r="BJ673" s="115"/>
      <c r="BK673" s="110"/>
      <c r="BL673" s="117">
        <f t="shared" si="257"/>
        <v>1578595.2593948152</v>
      </c>
      <c r="BM673" s="118">
        <v>1600000</v>
      </c>
      <c r="BN673" s="119"/>
      <c r="BO673" s="127">
        <v>1015795</v>
      </c>
      <c r="BP673" s="182">
        <f t="shared" si="260"/>
        <v>5.7114703678766164E-2</v>
      </c>
      <c r="BQ673" s="159"/>
      <c r="BR673" s="123"/>
      <c r="BS673" s="124" t="e">
        <f t="shared" si="258"/>
        <v>#DIV/0!</v>
      </c>
      <c r="BT673" s="165">
        <f t="shared" si="259"/>
        <v>1573785.2731820373</v>
      </c>
    </row>
    <row r="674" spans="1:72" s="128" customFormat="1">
      <c r="A674" s="126" t="s">
        <v>66</v>
      </c>
      <c r="B674" s="105" t="s">
        <v>652</v>
      </c>
      <c r="C674" s="162" t="s">
        <v>661</v>
      </c>
      <c r="D674" s="110">
        <v>843755</v>
      </c>
      <c r="E674" s="110">
        <v>2000000</v>
      </c>
      <c r="F674" s="109"/>
      <c r="G674" s="110">
        <v>1793615</v>
      </c>
      <c r="H674" s="110">
        <v>1100000</v>
      </c>
      <c r="I674" s="109">
        <v>0.69004545454545452</v>
      </c>
      <c r="J674" s="110">
        <v>489310</v>
      </c>
      <c r="K674" s="110">
        <v>1500000</v>
      </c>
      <c r="L674" s="109">
        <v>0.32620666666666664</v>
      </c>
      <c r="M674" s="110">
        <v>2033465</v>
      </c>
      <c r="N674" s="110">
        <v>1200000</v>
      </c>
      <c r="O674" s="109">
        <v>1.6945541666666666</v>
      </c>
      <c r="P674" s="110">
        <v>2257420</v>
      </c>
      <c r="Q674" s="110">
        <v>1100000</v>
      </c>
      <c r="R674" s="109">
        <v>2.0522</v>
      </c>
      <c r="S674" s="110">
        <v>1797695</v>
      </c>
      <c r="T674" s="110">
        <v>1200000</v>
      </c>
      <c r="U674" s="109">
        <v>1.4980791666666666</v>
      </c>
      <c r="V674" s="110">
        <v>720680</v>
      </c>
      <c r="W674" s="110">
        <v>1100000</v>
      </c>
      <c r="X674" s="109">
        <v>0.65516363636363639</v>
      </c>
      <c r="Y674" s="110">
        <v>1161710</v>
      </c>
      <c r="Z674" s="110">
        <v>1100000</v>
      </c>
      <c r="AA674" s="109">
        <v>1.0561</v>
      </c>
      <c r="AB674" s="110">
        <v>632565</v>
      </c>
      <c r="AC674" s="110">
        <v>1000000</v>
      </c>
      <c r="AD674" s="109"/>
      <c r="AE674" s="110">
        <v>408520</v>
      </c>
      <c r="AF674" s="110">
        <v>800000</v>
      </c>
      <c r="AG674" s="109">
        <v>0.51065000000000016</v>
      </c>
      <c r="AH674" s="110">
        <v>492785</v>
      </c>
      <c r="AI674" s="110">
        <v>800000</v>
      </c>
      <c r="AJ674" s="109">
        <v>0.61598125000000004</v>
      </c>
      <c r="AK674" s="110">
        <v>925315</v>
      </c>
      <c r="AL674" s="110">
        <v>800000</v>
      </c>
      <c r="AM674" s="109">
        <v>1.15664375</v>
      </c>
      <c r="AN674" s="110">
        <v>568250</v>
      </c>
      <c r="AO674" s="110">
        <v>750000</v>
      </c>
      <c r="AP674" s="109">
        <v>0.75766666666666671</v>
      </c>
      <c r="AQ674" s="110">
        <v>354885</v>
      </c>
      <c r="AR674" s="110">
        <v>800000</v>
      </c>
      <c r="AS674" s="109">
        <v>0.44360624999999998</v>
      </c>
      <c r="AT674" s="110">
        <v>867610</v>
      </c>
      <c r="AU674" s="110">
        <v>850000</v>
      </c>
      <c r="AV674" s="109">
        <v>1.0207176470588235</v>
      </c>
      <c r="AW674" s="111">
        <v>1532255</v>
      </c>
      <c r="AX674" s="111">
        <v>950000</v>
      </c>
      <c r="AY674" s="112">
        <v>1.6129</v>
      </c>
      <c r="AZ674" s="111">
        <v>1788490</v>
      </c>
      <c r="BA674" s="111">
        <v>1050000</v>
      </c>
      <c r="BB674" s="112">
        <f t="shared" si="240"/>
        <v>1.7033238095238095</v>
      </c>
      <c r="BC674" s="92">
        <f>VLOOKUP(C674,'[1]PM SELL-OUT JUNE 202 SUMMARY'!$D$9:$H$519,4,FALSE)</f>
        <v>660325</v>
      </c>
      <c r="BD674" s="92">
        <f>VLOOKUP(C674,'[1]PM SELL-OUT JUNE 202 SUMMARY'!$D$9:$H$519,5,FALSE)</f>
        <v>1150000</v>
      </c>
      <c r="BE674" s="93">
        <f t="shared" si="241"/>
        <v>0.574195652173913</v>
      </c>
      <c r="BF674" s="113">
        <f t="shared" si="253"/>
        <v>4188355</v>
      </c>
      <c r="BG674" s="114">
        <f t="shared" si="254"/>
        <v>1396118.3333333333</v>
      </c>
      <c r="BH674" s="115">
        <f t="shared" si="255"/>
        <v>6036805</v>
      </c>
      <c r="BI674" s="110">
        <f t="shared" si="256"/>
        <v>1006134.1666666666</v>
      </c>
      <c r="BJ674" s="115"/>
      <c r="BK674" s="110"/>
      <c r="BL674" s="117">
        <f t="shared" si="257"/>
        <v>1119972.0726530997</v>
      </c>
      <c r="BM674" s="118">
        <v>1150000</v>
      </c>
      <c r="BN674" s="119"/>
      <c r="BO674" s="127">
        <v>720680</v>
      </c>
      <c r="BP674" s="182">
        <f t="shared" si="260"/>
        <v>4.0521389303169633E-2</v>
      </c>
      <c r="BQ674" s="159"/>
      <c r="BR674" s="123"/>
      <c r="BS674" s="124" t="e">
        <f t="shared" si="258"/>
        <v>#DIV/0!</v>
      </c>
      <c r="BT674" s="165">
        <f t="shared" si="259"/>
        <v>1060726.143163275</v>
      </c>
    </row>
    <row r="675" spans="1:72" s="128" customFormat="1">
      <c r="A675" s="126" t="s">
        <v>66</v>
      </c>
      <c r="B675" s="105" t="s">
        <v>652</v>
      </c>
      <c r="C675" s="106" t="s">
        <v>662</v>
      </c>
      <c r="D675" s="110">
        <v>259155</v>
      </c>
      <c r="E675" s="110">
        <v>700000</v>
      </c>
      <c r="F675" s="109"/>
      <c r="G675" s="110">
        <v>478145</v>
      </c>
      <c r="H675" s="110">
        <v>1500000</v>
      </c>
      <c r="I675" s="109">
        <v>1.1957433333333334</v>
      </c>
      <c r="J675" s="110">
        <v>678280</v>
      </c>
      <c r="K675" s="110">
        <v>650000</v>
      </c>
      <c r="L675" s="109">
        <v>1.0435076923076922</v>
      </c>
      <c r="M675" s="110">
        <v>2490805</v>
      </c>
      <c r="N675" s="110">
        <v>950000</v>
      </c>
      <c r="O675" s="109">
        <v>2.6219000000000001</v>
      </c>
      <c r="P675" s="110">
        <v>2650905</v>
      </c>
      <c r="Q675" s="110">
        <v>1000000</v>
      </c>
      <c r="R675" s="109">
        <v>2.6509049999999998</v>
      </c>
      <c r="S675" s="110">
        <v>1018235</v>
      </c>
      <c r="T675" s="110">
        <v>1100000</v>
      </c>
      <c r="U675" s="109">
        <v>0.92566818181818178</v>
      </c>
      <c r="V675" s="110">
        <v>367355</v>
      </c>
      <c r="W675" s="110">
        <v>1000000</v>
      </c>
      <c r="X675" s="109">
        <v>0.36735500000000004</v>
      </c>
      <c r="Y675" s="110">
        <v>865895</v>
      </c>
      <c r="Z675" s="110">
        <v>1000000</v>
      </c>
      <c r="AA675" s="109">
        <v>0.86589499999999986</v>
      </c>
      <c r="AB675" s="110">
        <v>339545</v>
      </c>
      <c r="AC675" s="110">
        <v>900000</v>
      </c>
      <c r="AD675" s="109"/>
      <c r="AE675" s="110">
        <v>771665</v>
      </c>
      <c r="AF675" s="110">
        <v>700000</v>
      </c>
      <c r="AG675" s="109">
        <v>1.1023785714285714</v>
      </c>
      <c r="AH675" s="110">
        <v>134870</v>
      </c>
      <c r="AI675" s="110">
        <v>750000</v>
      </c>
      <c r="AJ675" s="109">
        <v>0.17982666666666666</v>
      </c>
      <c r="AK675" s="110">
        <v>243245</v>
      </c>
      <c r="AL675" s="110">
        <v>700000</v>
      </c>
      <c r="AM675" s="109">
        <v>0.34749285714285721</v>
      </c>
      <c r="AN675" s="110">
        <v>1160560</v>
      </c>
      <c r="AO675" s="110">
        <v>700000</v>
      </c>
      <c r="AP675" s="109">
        <v>1.6579428571428572</v>
      </c>
      <c r="AQ675" s="110">
        <v>332605</v>
      </c>
      <c r="AR675" s="110">
        <v>800000</v>
      </c>
      <c r="AS675" s="109">
        <v>0.41575624999999999</v>
      </c>
      <c r="AT675" s="110">
        <v>1151790</v>
      </c>
      <c r="AU675" s="110">
        <v>850000</v>
      </c>
      <c r="AV675" s="109">
        <v>1.3550470588235295</v>
      </c>
      <c r="AW675" s="111">
        <v>1860155</v>
      </c>
      <c r="AX675" s="111">
        <v>950000</v>
      </c>
      <c r="AY675" s="112">
        <v>1.9580578947368421</v>
      </c>
      <c r="AZ675" s="111">
        <v>1338125</v>
      </c>
      <c r="BA675" s="111">
        <v>1150000</v>
      </c>
      <c r="BB675" s="112">
        <f t="shared" si="240"/>
        <v>1.1635869565217392</v>
      </c>
      <c r="BC675" s="92">
        <f>VLOOKUP(C675,'[1]PM SELL-OUT JUNE 202 SUMMARY'!$D$9:$H$519,4,FALSE)</f>
        <v>182460</v>
      </c>
      <c r="BD675" s="92">
        <f>VLOOKUP(C675,'[1]PM SELL-OUT JUNE 202 SUMMARY'!$D$9:$H$519,5,FALSE)</f>
        <v>1100000</v>
      </c>
      <c r="BE675" s="93">
        <f t="shared" si="241"/>
        <v>0.16587272727272728</v>
      </c>
      <c r="BF675" s="113">
        <f t="shared" si="253"/>
        <v>4350070</v>
      </c>
      <c r="BG675" s="114">
        <f t="shared" si="254"/>
        <v>1450023.3333333333</v>
      </c>
      <c r="BH675" s="115">
        <f t="shared" si="255"/>
        <v>6086480</v>
      </c>
      <c r="BI675" s="110">
        <f t="shared" si="256"/>
        <v>1014413.3333333334</v>
      </c>
      <c r="BJ675" s="115"/>
      <c r="BK675" s="110"/>
      <c r="BL675" s="117">
        <f t="shared" si="257"/>
        <v>570887.69044441276</v>
      </c>
      <c r="BM675" s="118">
        <v>1100000</v>
      </c>
      <c r="BN675" s="119"/>
      <c r="BO675" s="127">
        <v>367355</v>
      </c>
      <c r="BP675" s="182">
        <f t="shared" si="260"/>
        <v>2.0655124281880835E-2</v>
      </c>
      <c r="BQ675" s="159"/>
      <c r="BR675" s="123"/>
      <c r="BS675" s="124" t="e">
        <f t="shared" si="258"/>
        <v>#DIV/0!</v>
      </c>
      <c r="BT675" s="165">
        <f t="shared" si="259"/>
        <v>850669.83927776979</v>
      </c>
    </row>
    <row r="676" spans="1:72" s="125" customFormat="1">
      <c r="A676" s="105" t="s">
        <v>66</v>
      </c>
      <c r="B676" s="105" t="s">
        <v>652</v>
      </c>
      <c r="C676" s="106" t="s">
        <v>663</v>
      </c>
      <c r="D676" s="107">
        <v>587830</v>
      </c>
      <c r="E676" s="107">
        <v>700000</v>
      </c>
      <c r="F676" s="108"/>
      <c r="G676" s="107">
        <v>1087365</v>
      </c>
      <c r="H676" s="107">
        <v>700000</v>
      </c>
      <c r="I676" s="108">
        <v>0.68306428571428568</v>
      </c>
      <c r="J676" s="107">
        <v>831575</v>
      </c>
      <c r="K676" s="107">
        <v>800000</v>
      </c>
      <c r="L676" s="108">
        <v>1.0394687499999999</v>
      </c>
      <c r="M676" s="107">
        <v>2016860</v>
      </c>
      <c r="N676" s="107">
        <v>1000000</v>
      </c>
      <c r="O676" s="109">
        <v>2.0168599999999999</v>
      </c>
      <c r="P676" s="110">
        <v>3244540</v>
      </c>
      <c r="Q676" s="110">
        <v>1000000</v>
      </c>
      <c r="R676" s="109">
        <v>3.2445400000000002</v>
      </c>
      <c r="S676" s="110">
        <v>1109785</v>
      </c>
      <c r="T676" s="110">
        <v>1100000</v>
      </c>
      <c r="U676" s="109">
        <v>1.0088954545454545</v>
      </c>
      <c r="V676" s="110">
        <v>644390</v>
      </c>
      <c r="W676" s="110">
        <v>1000000</v>
      </c>
      <c r="X676" s="109">
        <v>0.64439000000000002</v>
      </c>
      <c r="Y676" s="110">
        <v>1803260</v>
      </c>
      <c r="Z676" s="110">
        <v>1000000</v>
      </c>
      <c r="AA676" s="109">
        <v>1.8032600000000001</v>
      </c>
      <c r="AB676" s="110">
        <v>563705</v>
      </c>
      <c r="AC676" s="110">
        <v>1100000</v>
      </c>
      <c r="AD676" s="109"/>
      <c r="AE676" s="110">
        <v>770085</v>
      </c>
      <c r="AF676" s="110">
        <v>900000</v>
      </c>
      <c r="AG676" s="109">
        <v>0.85565000000000002</v>
      </c>
      <c r="AH676" s="110">
        <v>477605</v>
      </c>
      <c r="AI676" s="110">
        <v>900000</v>
      </c>
      <c r="AJ676" s="109">
        <v>0.53067222222222232</v>
      </c>
      <c r="AK676" s="110">
        <v>663890</v>
      </c>
      <c r="AL676" s="110">
        <v>900000</v>
      </c>
      <c r="AM676" s="109">
        <v>0.73765555555555562</v>
      </c>
      <c r="AN676" s="110">
        <v>1146630</v>
      </c>
      <c r="AO676" s="110">
        <v>850000</v>
      </c>
      <c r="AP676" s="109">
        <v>1.3489764705882352</v>
      </c>
      <c r="AQ676" s="110">
        <v>318730</v>
      </c>
      <c r="AR676" s="110">
        <v>1000000</v>
      </c>
      <c r="AS676" s="109">
        <v>0.31873000000000001</v>
      </c>
      <c r="AT676" s="110">
        <v>1585725</v>
      </c>
      <c r="AU676" s="110">
        <v>1100000</v>
      </c>
      <c r="AV676" s="109">
        <v>1.4415681818181818</v>
      </c>
      <c r="AW676" s="111">
        <v>1790660</v>
      </c>
      <c r="AX676" s="111">
        <v>1300000</v>
      </c>
      <c r="AY676" s="112">
        <v>1.3774307692307692</v>
      </c>
      <c r="AZ676" s="111">
        <v>1579120</v>
      </c>
      <c r="BA676" s="111">
        <v>1400000</v>
      </c>
      <c r="BB676" s="112">
        <f t="shared" si="240"/>
        <v>1.1279428571428571</v>
      </c>
      <c r="BC676" s="92">
        <f>VLOOKUP(C676,'[1]PM SELL-OUT JUNE 202 SUMMARY'!$D$9:$H$519,4,FALSE)</f>
        <v>827860</v>
      </c>
      <c r="BD676" s="92">
        <f>VLOOKUP(C676,'[1]PM SELL-OUT JUNE 202 SUMMARY'!$D$9:$H$519,5,FALSE)</f>
        <v>1300000</v>
      </c>
      <c r="BE676" s="93">
        <f t="shared" si="241"/>
        <v>0.63681538461538456</v>
      </c>
      <c r="BF676" s="113">
        <f t="shared" si="253"/>
        <v>4955505</v>
      </c>
      <c r="BG676" s="114">
        <f t="shared" si="254"/>
        <v>1651835</v>
      </c>
      <c r="BH676" s="115">
        <f t="shared" si="255"/>
        <v>7084755</v>
      </c>
      <c r="BI676" s="110">
        <f t="shared" si="256"/>
        <v>1180792.5</v>
      </c>
      <c r="BJ676" s="116"/>
      <c r="BK676" s="107"/>
      <c r="BL676" s="117">
        <f t="shared" si="257"/>
        <v>1001413.6702793622</v>
      </c>
      <c r="BM676" s="118">
        <v>1300000</v>
      </c>
      <c r="BN676" s="119"/>
      <c r="BO676" s="120">
        <v>644390</v>
      </c>
      <c r="BP676" s="182">
        <f t="shared" si="260"/>
        <v>3.623186164881706E-2</v>
      </c>
      <c r="BQ676" s="159"/>
      <c r="BR676" s="123"/>
      <c r="BS676" s="124" t="e">
        <f t="shared" si="258"/>
        <v>#DIV/0!</v>
      </c>
      <c r="BT676" s="165">
        <f t="shared" si="259"/>
        <v>1119607.7925698406</v>
      </c>
    </row>
    <row r="677" spans="1:72" s="128" customFormat="1">
      <c r="A677" s="126" t="s">
        <v>66</v>
      </c>
      <c r="B677" s="105" t="s">
        <v>652</v>
      </c>
      <c r="C677" s="106" t="s">
        <v>664</v>
      </c>
      <c r="D677" s="110">
        <v>606040</v>
      </c>
      <c r="E677" s="110">
        <v>900000</v>
      </c>
      <c r="F677" s="109"/>
      <c r="G677" s="110">
        <v>551405</v>
      </c>
      <c r="H677" s="110">
        <v>700000</v>
      </c>
      <c r="I677" s="109">
        <v>1.5533785714285715</v>
      </c>
      <c r="J677" s="110">
        <v>581250</v>
      </c>
      <c r="K677" s="110">
        <v>850000</v>
      </c>
      <c r="L677" s="109">
        <v>0.68382352941176472</v>
      </c>
      <c r="M677" s="110">
        <v>1301865</v>
      </c>
      <c r="N677" s="110">
        <v>1200000</v>
      </c>
      <c r="O677" s="109">
        <v>1.0848875</v>
      </c>
      <c r="P677" s="110">
        <v>3275840</v>
      </c>
      <c r="Q677" s="110">
        <v>1200000</v>
      </c>
      <c r="R677" s="109">
        <v>2.7298666666666667</v>
      </c>
      <c r="S677" s="110">
        <v>634095</v>
      </c>
      <c r="T677" s="110">
        <v>600000</v>
      </c>
      <c r="U677" s="109">
        <v>1.0568249999999999</v>
      </c>
      <c r="V677" s="110"/>
      <c r="W677" s="110"/>
      <c r="X677" s="109" t="e">
        <v>#DIV/0!</v>
      </c>
      <c r="Y677" s="110">
        <v>10695</v>
      </c>
      <c r="Z677" s="110">
        <v>71000</v>
      </c>
      <c r="AA677" s="109">
        <v>0.15063380281690142</v>
      </c>
      <c r="AB677" s="110">
        <v>633090</v>
      </c>
      <c r="AC677" s="110">
        <v>550000</v>
      </c>
      <c r="AD677" s="109"/>
      <c r="AE677" s="110">
        <v>574780</v>
      </c>
      <c r="AF677" s="110">
        <v>550000</v>
      </c>
      <c r="AG677" s="109">
        <v>1.0450545454545455</v>
      </c>
      <c r="AH677" s="110">
        <v>2603380</v>
      </c>
      <c r="AI677" s="110">
        <v>550000</v>
      </c>
      <c r="AJ677" s="109">
        <v>4.7334181818181822</v>
      </c>
      <c r="AK677" s="110">
        <v>3972260</v>
      </c>
      <c r="AL677" s="110">
        <v>1000000</v>
      </c>
      <c r="AM677" s="109">
        <v>3.9722599999999999</v>
      </c>
      <c r="AN677" s="110">
        <v>1008965</v>
      </c>
      <c r="AO677" s="110">
        <v>1200000</v>
      </c>
      <c r="AP677" s="109">
        <v>0.84080416666666669</v>
      </c>
      <c r="AQ677" s="110">
        <v>684800</v>
      </c>
      <c r="AR677" s="110">
        <v>1250000</v>
      </c>
      <c r="AS677" s="109">
        <v>0.54783999999999999</v>
      </c>
      <c r="AT677" s="110">
        <v>1003980</v>
      </c>
      <c r="AU677" s="110">
        <v>1300000</v>
      </c>
      <c r="AV677" s="109">
        <v>0.77229230769230772</v>
      </c>
      <c r="AW677" s="111">
        <v>1700660</v>
      </c>
      <c r="AX677" s="111">
        <v>1300000</v>
      </c>
      <c r="AY677" s="112">
        <v>1.3082</v>
      </c>
      <c r="AZ677" s="111">
        <v>1153930</v>
      </c>
      <c r="BA677" s="111">
        <v>1300000</v>
      </c>
      <c r="BB677" s="112">
        <f t="shared" si="240"/>
        <v>0.88763846153846149</v>
      </c>
      <c r="BC677" s="92">
        <f>VLOOKUP(C677,'[1]PM SELL-OUT JUNE 202 SUMMARY'!$D$9:$H$519,4,FALSE)</f>
        <v>911070</v>
      </c>
      <c r="BD677" s="92">
        <f>VLOOKUP(C677,'[1]PM SELL-OUT JUNE 202 SUMMARY'!$D$9:$H$519,5,FALSE)</f>
        <v>1200000</v>
      </c>
      <c r="BE677" s="93">
        <f t="shared" si="241"/>
        <v>0.75922500000000004</v>
      </c>
      <c r="BF677" s="113">
        <f t="shared" si="253"/>
        <v>3858570</v>
      </c>
      <c r="BG677" s="114">
        <f t="shared" si="254"/>
        <v>1286190</v>
      </c>
      <c r="BH677" s="115">
        <f t="shared" si="255"/>
        <v>9524595</v>
      </c>
      <c r="BI677" s="110">
        <f t="shared" si="256"/>
        <v>1587432.5</v>
      </c>
      <c r="BJ677" s="115"/>
      <c r="BK677" s="110"/>
      <c r="BL677" s="117">
        <f t="shared" si="257"/>
        <v>0</v>
      </c>
      <c r="BM677" s="118">
        <v>1200000</v>
      </c>
      <c r="BN677" s="119"/>
      <c r="BO677" s="127"/>
      <c r="BP677" s="182">
        <f t="shared" si="260"/>
        <v>0</v>
      </c>
      <c r="BQ677" s="159"/>
      <c r="BR677" s="123"/>
      <c r="BS677" s="124" t="e">
        <f t="shared" si="258"/>
        <v>#DIV/0!</v>
      </c>
      <c r="BT677" s="165">
        <f t="shared" si="259"/>
        <v>957874.16666666663</v>
      </c>
    </row>
    <row r="678" spans="1:72" s="128" customFormat="1">
      <c r="A678" s="126" t="s">
        <v>66</v>
      </c>
      <c r="B678" s="105" t="s">
        <v>652</v>
      </c>
      <c r="C678" s="106" t="s">
        <v>665</v>
      </c>
      <c r="D678" s="110">
        <v>2060035</v>
      </c>
      <c r="E678" s="110">
        <v>1800000</v>
      </c>
      <c r="F678" s="109"/>
      <c r="G678" s="110"/>
      <c r="H678" s="110">
        <v>900000</v>
      </c>
      <c r="I678" s="109">
        <v>0.61267222222222217</v>
      </c>
      <c r="J678" s="110">
        <v>2601395</v>
      </c>
      <c r="K678" s="110">
        <v>750000</v>
      </c>
      <c r="L678" s="109">
        <v>3.4685266666666665</v>
      </c>
      <c r="M678" s="110">
        <v>3476075</v>
      </c>
      <c r="N678" s="110">
        <v>1500000</v>
      </c>
      <c r="O678" s="109">
        <v>2.3173833333333334</v>
      </c>
      <c r="P678" s="110">
        <v>2560990</v>
      </c>
      <c r="Q678" s="110">
        <v>1200000</v>
      </c>
      <c r="R678" s="109">
        <v>2.1341583333333332</v>
      </c>
      <c r="S678" s="110">
        <v>1593120</v>
      </c>
      <c r="T678" s="110">
        <v>1300000</v>
      </c>
      <c r="U678" s="109">
        <v>1.2254769230769231</v>
      </c>
      <c r="V678" s="110">
        <v>1297305</v>
      </c>
      <c r="W678" s="110">
        <v>1700000</v>
      </c>
      <c r="X678" s="109">
        <v>0.76312058823529416</v>
      </c>
      <c r="Y678" s="110">
        <v>1960460</v>
      </c>
      <c r="Z678" s="110">
        <v>1700000</v>
      </c>
      <c r="AA678" s="109">
        <v>1.1532117647058824</v>
      </c>
      <c r="AB678" s="110">
        <v>1134200</v>
      </c>
      <c r="AC678" s="110">
        <v>1600000</v>
      </c>
      <c r="AD678" s="109"/>
      <c r="AE678" s="110">
        <v>1234075</v>
      </c>
      <c r="AF678" s="110">
        <v>1200000</v>
      </c>
      <c r="AG678" s="109">
        <v>1.0283958333333334</v>
      </c>
      <c r="AH678" s="110">
        <v>1715160</v>
      </c>
      <c r="AI678" s="110">
        <v>1200000</v>
      </c>
      <c r="AJ678" s="109">
        <v>1.4293</v>
      </c>
      <c r="AK678" s="110">
        <v>901795</v>
      </c>
      <c r="AL678" s="110">
        <v>1400000</v>
      </c>
      <c r="AM678" s="109">
        <v>0.64413928571428569</v>
      </c>
      <c r="AN678" s="110">
        <v>886925</v>
      </c>
      <c r="AO678" s="110">
        <v>1300000</v>
      </c>
      <c r="AP678" s="109">
        <v>0.68225000000000002</v>
      </c>
      <c r="AQ678" s="110">
        <v>867800</v>
      </c>
      <c r="AR678" s="110">
        <v>1400000</v>
      </c>
      <c r="AS678" s="109">
        <v>0.61985714285714288</v>
      </c>
      <c r="AT678" s="110">
        <v>1255340</v>
      </c>
      <c r="AU678" s="110">
        <v>1500000</v>
      </c>
      <c r="AV678" s="109">
        <v>0.83689333333333338</v>
      </c>
      <c r="AW678" s="111">
        <v>2314505</v>
      </c>
      <c r="AX678" s="111">
        <v>1500000</v>
      </c>
      <c r="AY678" s="112">
        <v>1.5430033333333333</v>
      </c>
      <c r="AZ678" s="111">
        <v>3824805</v>
      </c>
      <c r="BA678" s="111">
        <v>1500000</v>
      </c>
      <c r="BB678" s="112">
        <f t="shared" si="240"/>
        <v>2.5498699999999999</v>
      </c>
      <c r="BC678" s="92">
        <f>VLOOKUP(C678,'[1]PM SELL-OUT JUNE 202 SUMMARY'!$D$9:$H$519,4,FALSE)</f>
        <v>1477285</v>
      </c>
      <c r="BD678" s="92">
        <f>VLOOKUP(C678,'[1]PM SELL-OUT JUNE 202 SUMMARY'!$D$9:$H$519,5,FALSE)</f>
        <v>1600000</v>
      </c>
      <c r="BE678" s="93">
        <f t="shared" si="241"/>
        <v>0.923303125</v>
      </c>
      <c r="BF678" s="113">
        <f t="shared" si="253"/>
        <v>7394650</v>
      </c>
      <c r="BG678" s="114">
        <f t="shared" si="254"/>
        <v>2464883.3333333335</v>
      </c>
      <c r="BH678" s="115">
        <f t="shared" si="255"/>
        <v>10051170</v>
      </c>
      <c r="BI678" s="110">
        <f t="shared" si="256"/>
        <v>1675195</v>
      </c>
      <c r="BJ678" s="115"/>
      <c r="BK678" s="110"/>
      <c r="BL678" s="117">
        <f t="shared" si="257"/>
        <v>2016075.6087490001</v>
      </c>
      <c r="BM678" s="118">
        <v>1600000</v>
      </c>
      <c r="BN678" s="119"/>
      <c r="BO678" s="120">
        <v>1297305</v>
      </c>
      <c r="BP678" s="182">
        <f t="shared" si="260"/>
        <v>7.2943055100666704E-2</v>
      </c>
      <c r="BQ678" s="159"/>
      <c r="BR678" s="123"/>
      <c r="BS678" s="124" t="e">
        <f t="shared" si="258"/>
        <v>#DIV/0!</v>
      </c>
      <c r="BT678" s="165">
        <f t="shared" si="259"/>
        <v>1863364.7355205833</v>
      </c>
    </row>
    <row r="679" spans="1:72" s="125" customFormat="1">
      <c r="A679" s="105" t="s">
        <v>66</v>
      </c>
      <c r="B679" s="105" t="s">
        <v>652</v>
      </c>
      <c r="C679" s="106" t="s">
        <v>665</v>
      </c>
      <c r="D679" s="189"/>
      <c r="E679" s="189"/>
      <c r="F679" s="108"/>
      <c r="G679" s="107">
        <v>2005010</v>
      </c>
      <c r="H679" s="107">
        <v>1800000</v>
      </c>
      <c r="I679" s="108">
        <v>1.1138944444444445</v>
      </c>
      <c r="J679" s="107"/>
      <c r="K679" s="107">
        <v>290300</v>
      </c>
      <c r="L679" s="108">
        <v>0</v>
      </c>
      <c r="M679" s="107">
        <v>1998130</v>
      </c>
      <c r="N679" s="107">
        <v>1250000</v>
      </c>
      <c r="O679" s="109">
        <v>1.5985039999999999</v>
      </c>
      <c r="P679" s="110">
        <v>2700305</v>
      </c>
      <c r="Q679" s="110">
        <v>1800000</v>
      </c>
      <c r="R679" s="109">
        <v>1.5001694444444444</v>
      </c>
      <c r="S679" s="110">
        <v>1550595</v>
      </c>
      <c r="T679" s="110">
        <v>1900000</v>
      </c>
      <c r="U679" s="109">
        <v>0.81610263157894747</v>
      </c>
      <c r="V679" s="110">
        <v>243345</v>
      </c>
      <c r="W679" s="110">
        <v>1700000</v>
      </c>
      <c r="X679" s="109">
        <v>0.14314411764705881</v>
      </c>
      <c r="Y679" s="110">
        <v>183340</v>
      </c>
      <c r="Z679" s="110">
        <v>1700000</v>
      </c>
      <c r="AA679" s="109">
        <v>0.10784705882352941</v>
      </c>
      <c r="AB679" s="110">
        <v>37080</v>
      </c>
      <c r="AC679" s="110">
        <v>1600000</v>
      </c>
      <c r="AD679" s="109"/>
      <c r="AE679" s="110"/>
      <c r="AF679" s="110">
        <v>155000</v>
      </c>
      <c r="AG679" s="109">
        <v>0</v>
      </c>
      <c r="AH679" s="110"/>
      <c r="AI679" s="110"/>
      <c r="AJ679" s="109" t="e">
        <v>#DIV/0!</v>
      </c>
      <c r="AK679" s="110"/>
      <c r="AL679" s="110"/>
      <c r="AM679" s="109" t="e">
        <v>#DIV/0!</v>
      </c>
      <c r="AN679" s="110">
        <v>886925</v>
      </c>
      <c r="AO679" s="110">
        <v>1300000</v>
      </c>
      <c r="AP679" s="109">
        <v>0.68225000000000002</v>
      </c>
      <c r="AQ679" s="110">
        <v>867800</v>
      </c>
      <c r="AR679" s="110">
        <v>1400000</v>
      </c>
      <c r="AS679" s="109">
        <v>0.61985714285714288</v>
      </c>
      <c r="AT679" s="110"/>
      <c r="AU679" s="110"/>
      <c r="AV679" s="109" t="e">
        <v>#DIV/0!</v>
      </c>
      <c r="AW679" s="111"/>
      <c r="AX679" s="111"/>
      <c r="AY679" s="112" t="e">
        <v>#DIV/0!</v>
      </c>
      <c r="AZ679" s="111"/>
      <c r="BA679" s="111"/>
      <c r="BB679" s="112" t="e">
        <f t="shared" si="240"/>
        <v>#DIV/0!</v>
      </c>
      <c r="BC679" s="92">
        <f>VLOOKUP(C679,'[1]PM SELL-OUT JUNE 202 SUMMARY'!$D$9:$H$519,4,FALSE)</f>
        <v>1477285</v>
      </c>
      <c r="BD679" s="92">
        <f>VLOOKUP(C679,'[1]PM SELL-OUT JUNE 202 SUMMARY'!$D$9:$H$519,5,FALSE)</f>
        <v>1600000</v>
      </c>
      <c r="BE679" s="93">
        <f t="shared" si="241"/>
        <v>0.923303125</v>
      </c>
      <c r="BF679" s="113">
        <f t="shared" si="253"/>
        <v>0</v>
      </c>
      <c r="BG679" s="114">
        <f t="shared" si="254"/>
        <v>0</v>
      </c>
      <c r="BH679" s="115">
        <f t="shared" si="255"/>
        <v>1754725</v>
      </c>
      <c r="BI679" s="110">
        <f t="shared" si="256"/>
        <v>292454.16666666669</v>
      </c>
      <c r="BJ679" s="116"/>
      <c r="BK679" s="107"/>
      <c r="BL679" s="117">
        <f t="shared" si="257"/>
        <v>378170.06718622486</v>
      </c>
      <c r="BM679" s="118"/>
      <c r="BN679" s="119"/>
      <c r="BO679" s="120">
        <v>243345</v>
      </c>
      <c r="BP679" s="182">
        <f t="shared" si="260"/>
        <v>1.3682463062635031E-2</v>
      </c>
      <c r="BQ679" s="159"/>
      <c r="BR679" s="123"/>
      <c r="BS679" s="124" t="e">
        <f t="shared" si="258"/>
        <v>#DIV/0!</v>
      </c>
      <c r="BT679" s="165">
        <f t="shared" si="259"/>
        <v>228492.30846322287</v>
      </c>
    </row>
    <row r="680" spans="1:72" s="128" customFormat="1">
      <c r="A680" s="126" t="s">
        <v>66</v>
      </c>
      <c r="B680" s="105" t="s">
        <v>652</v>
      </c>
      <c r="C680" s="106" t="s">
        <v>666</v>
      </c>
      <c r="D680" s="110">
        <v>1066970</v>
      </c>
      <c r="E680" s="110">
        <v>850000</v>
      </c>
      <c r="F680" s="109"/>
      <c r="G680" s="110">
        <v>544800</v>
      </c>
      <c r="H680" s="110">
        <v>372400</v>
      </c>
      <c r="I680" s="109">
        <v>1.4629430719656284</v>
      </c>
      <c r="J680" s="110">
        <v>1061455</v>
      </c>
      <c r="K680" s="110">
        <v>1000000</v>
      </c>
      <c r="L680" s="109">
        <v>1.061455</v>
      </c>
      <c r="M680" s="110">
        <v>1874905</v>
      </c>
      <c r="N680" s="110">
        <v>1300000</v>
      </c>
      <c r="O680" s="109">
        <v>1.4422346153846153</v>
      </c>
      <c r="P680" s="110">
        <v>2104780</v>
      </c>
      <c r="Q680" s="110">
        <v>1100000</v>
      </c>
      <c r="R680" s="109">
        <v>1.9134363636363636</v>
      </c>
      <c r="S680" s="110">
        <v>812665</v>
      </c>
      <c r="T680" s="110">
        <v>1200000</v>
      </c>
      <c r="U680" s="109">
        <v>0.67722083333333338</v>
      </c>
      <c r="V680" s="110">
        <v>559715</v>
      </c>
      <c r="W680" s="110">
        <v>1100000</v>
      </c>
      <c r="X680" s="109">
        <v>0.50883181818181833</v>
      </c>
      <c r="Y680" s="110">
        <v>696085</v>
      </c>
      <c r="Z680" s="110">
        <v>1100000</v>
      </c>
      <c r="AA680" s="109">
        <v>0.63280454545454556</v>
      </c>
      <c r="AB680" s="110">
        <v>781190</v>
      </c>
      <c r="AC680" s="110">
        <v>1000000</v>
      </c>
      <c r="AD680" s="109"/>
      <c r="AE680" s="110">
        <v>729990</v>
      </c>
      <c r="AF680" s="110">
        <v>800000</v>
      </c>
      <c r="AG680" s="109">
        <v>0.91248750000000012</v>
      </c>
      <c r="AH680" s="110">
        <v>572090</v>
      </c>
      <c r="AI680" s="110">
        <v>800000</v>
      </c>
      <c r="AJ680" s="109">
        <v>0.71511250000000004</v>
      </c>
      <c r="AK680" s="110">
        <v>679145</v>
      </c>
      <c r="AL680" s="110">
        <v>750000</v>
      </c>
      <c r="AM680" s="109">
        <v>0.90552666666666681</v>
      </c>
      <c r="AN680" s="110">
        <v>454780</v>
      </c>
      <c r="AO680" s="110">
        <v>750000</v>
      </c>
      <c r="AP680" s="109">
        <v>0.60637333333333332</v>
      </c>
      <c r="AQ680" s="110">
        <v>630095</v>
      </c>
      <c r="AR680" s="110">
        <v>750000</v>
      </c>
      <c r="AS680" s="109">
        <v>0.84012666666666669</v>
      </c>
      <c r="AT680" s="110">
        <v>1218770</v>
      </c>
      <c r="AU680" s="110">
        <v>800000</v>
      </c>
      <c r="AV680" s="109">
        <v>1.5234624999999999</v>
      </c>
      <c r="AW680" s="111">
        <v>1722560</v>
      </c>
      <c r="AX680" s="111">
        <v>1000000</v>
      </c>
      <c r="AY680" s="112">
        <v>1.7225600000000001</v>
      </c>
      <c r="AZ680" s="111">
        <v>1842485</v>
      </c>
      <c r="BA680" s="111">
        <v>1200000</v>
      </c>
      <c r="BB680" s="112">
        <f t="shared" si="240"/>
        <v>1.5354041666666667</v>
      </c>
      <c r="BC680" s="92">
        <f>VLOOKUP(C680,'[1]PM SELL-OUT JUNE 202 SUMMARY'!$D$9:$H$519,4,FALSE)</f>
        <v>981770</v>
      </c>
      <c r="BD680" s="92">
        <f>VLOOKUP(C680,'[1]PM SELL-OUT JUNE 202 SUMMARY'!$D$9:$H$519,5,FALSE)</f>
        <v>1100000</v>
      </c>
      <c r="BE680" s="93">
        <f t="shared" si="241"/>
        <v>0.89251818181818177</v>
      </c>
      <c r="BF680" s="113">
        <f t="shared" si="253"/>
        <v>4783815</v>
      </c>
      <c r="BG680" s="114">
        <f t="shared" si="254"/>
        <v>1594605</v>
      </c>
      <c r="BH680" s="115">
        <f t="shared" si="255"/>
        <v>6547835</v>
      </c>
      <c r="BI680" s="110">
        <f t="shared" si="256"/>
        <v>1091305.8333333333</v>
      </c>
      <c r="BJ680" s="115"/>
      <c r="BK680" s="110"/>
      <c r="BL680" s="117">
        <f t="shared" si="257"/>
        <v>869824.56658299058</v>
      </c>
      <c r="BM680" s="118">
        <v>1000000</v>
      </c>
      <c r="BN680" s="119"/>
      <c r="BO680" s="127">
        <v>559715</v>
      </c>
      <c r="BP680" s="182">
        <f t="shared" si="260"/>
        <v>3.1470873916056491E-2</v>
      </c>
      <c r="BQ680" s="159"/>
      <c r="BR680" s="123"/>
      <c r="BS680" s="124" t="e">
        <f t="shared" si="258"/>
        <v>#DIV/0!</v>
      </c>
      <c r="BT680" s="165">
        <f t="shared" si="259"/>
        <v>1028862.599979081</v>
      </c>
    </row>
    <row r="681" spans="1:72" s="125" customFormat="1">
      <c r="A681" s="105" t="s">
        <v>66</v>
      </c>
      <c r="B681" s="105" t="s">
        <v>652</v>
      </c>
      <c r="C681" s="106" t="s">
        <v>667</v>
      </c>
      <c r="D681" s="107">
        <v>1640700</v>
      </c>
      <c r="E681" s="107">
        <v>1600000</v>
      </c>
      <c r="F681" s="108"/>
      <c r="G681" s="107">
        <v>566215</v>
      </c>
      <c r="H681" s="107">
        <v>850000</v>
      </c>
      <c r="I681" s="108">
        <v>0.66613529411764716</v>
      </c>
      <c r="J681" s="107">
        <v>2054820</v>
      </c>
      <c r="K681" s="107">
        <v>1550000</v>
      </c>
      <c r="L681" s="108">
        <v>1.3256903225806451</v>
      </c>
      <c r="M681" s="107">
        <v>3921475</v>
      </c>
      <c r="N681" s="107">
        <v>1800000</v>
      </c>
      <c r="O681" s="109">
        <v>2.1785972222222223</v>
      </c>
      <c r="P681" s="110">
        <v>3454900</v>
      </c>
      <c r="Q681" s="110">
        <v>1900000</v>
      </c>
      <c r="R681" s="109">
        <v>1.8183684210526316</v>
      </c>
      <c r="S681" s="110">
        <v>2502755</v>
      </c>
      <c r="T681" s="110">
        <v>2000000</v>
      </c>
      <c r="U681" s="109">
        <v>1.2513775</v>
      </c>
      <c r="V681" s="110">
        <v>1350690</v>
      </c>
      <c r="W681" s="110">
        <v>2000000</v>
      </c>
      <c r="X681" s="109">
        <v>0.67534500000000008</v>
      </c>
      <c r="Y681" s="110">
        <v>1370285</v>
      </c>
      <c r="Z681" s="110">
        <v>2000000</v>
      </c>
      <c r="AA681" s="109">
        <v>0.6851425000000001</v>
      </c>
      <c r="AB681" s="110">
        <v>2453210</v>
      </c>
      <c r="AC681" s="110">
        <v>1800000</v>
      </c>
      <c r="AD681" s="109"/>
      <c r="AE681" s="110">
        <v>2370500</v>
      </c>
      <c r="AF681" s="110">
        <v>1900000</v>
      </c>
      <c r="AG681" s="109">
        <v>1.2476315789473684</v>
      </c>
      <c r="AH681" s="110">
        <v>1672865</v>
      </c>
      <c r="AI681" s="110">
        <v>2000000</v>
      </c>
      <c r="AJ681" s="109">
        <v>0.83643250000000002</v>
      </c>
      <c r="AK681" s="110">
        <v>643485</v>
      </c>
      <c r="AL681" s="110">
        <v>1900000</v>
      </c>
      <c r="AM681" s="109">
        <v>0.33867631578947371</v>
      </c>
      <c r="AN681" s="110">
        <v>1291840</v>
      </c>
      <c r="AO681" s="110">
        <v>1800000</v>
      </c>
      <c r="AP681" s="109">
        <v>0.71768888888888893</v>
      </c>
      <c r="AQ681" s="110">
        <v>1027040</v>
      </c>
      <c r="AR681" s="110">
        <v>1187500</v>
      </c>
      <c r="AS681" s="109">
        <v>0.86487578947368426</v>
      </c>
      <c r="AT681" s="110">
        <v>5515385</v>
      </c>
      <c r="AU681" s="110">
        <v>1850000</v>
      </c>
      <c r="AV681" s="109">
        <v>2.9812891891891891</v>
      </c>
      <c r="AW681" s="111">
        <v>2521055</v>
      </c>
      <c r="AX681" s="111">
        <v>2100000</v>
      </c>
      <c r="AY681" s="112">
        <v>1.2005023809523809</v>
      </c>
      <c r="AZ681" s="111">
        <v>6698055</v>
      </c>
      <c r="BA681" s="111">
        <v>2100000</v>
      </c>
      <c r="BB681" s="112">
        <f t="shared" si="240"/>
        <v>3.1895500000000001</v>
      </c>
      <c r="BC681" s="92">
        <f>VLOOKUP(C681,'[1]PM SELL-OUT JUNE 202 SUMMARY'!$D$9:$H$519,4,FALSE)</f>
        <v>4829110</v>
      </c>
      <c r="BD681" s="92">
        <f>VLOOKUP(C681,'[1]PM SELL-OUT JUNE 202 SUMMARY'!$D$9:$H$519,5,FALSE)</f>
        <v>2100000</v>
      </c>
      <c r="BE681" s="93">
        <f t="shared" si="241"/>
        <v>2.2995761904761904</v>
      </c>
      <c r="BF681" s="113">
        <f t="shared" si="253"/>
        <v>14734495</v>
      </c>
      <c r="BG681" s="114">
        <f t="shared" si="254"/>
        <v>4911498.333333333</v>
      </c>
      <c r="BH681" s="115">
        <f t="shared" si="255"/>
        <v>17696860</v>
      </c>
      <c r="BI681" s="110">
        <f t="shared" si="256"/>
        <v>2949476.6666666665</v>
      </c>
      <c r="BJ681" s="116"/>
      <c r="BK681" s="107"/>
      <c r="BL681" s="117">
        <f t="shared" si="257"/>
        <v>2099038.5175276338</v>
      </c>
      <c r="BM681" s="118">
        <v>2200000</v>
      </c>
      <c r="BN681" s="119"/>
      <c r="BO681" s="120">
        <v>1350690</v>
      </c>
      <c r="BP681" s="182">
        <f t="shared" si="260"/>
        <v>7.5944712379833204E-2</v>
      </c>
      <c r="BQ681" s="159"/>
      <c r="BR681" s="123"/>
      <c r="BS681" s="124" t="e">
        <f t="shared" si="258"/>
        <v>#DIV/0!</v>
      </c>
      <c r="BT681" s="165">
        <f t="shared" si="259"/>
        <v>2827675.8793819086</v>
      </c>
    </row>
    <row r="682" spans="1:72" s="125" customFormat="1">
      <c r="A682" s="105" t="s">
        <v>36</v>
      </c>
      <c r="B682" s="105" t="s">
        <v>37</v>
      </c>
      <c r="C682" s="106" t="s">
        <v>668</v>
      </c>
      <c r="D682" s="107">
        <v>271035</v>
      </c>
      <c r="E682" s="107">
        <v>650000</v>
      </c>
      <c r="F682" s="108"/>
      <c r="G682" s="107">
        <v>674465</v>
      </c>
      <c r="H682" s="107">
        <v>1600000</v>
      </c>
      <c r="I682" s="108">
        <v>0.421540625</v>
      </c>
      <c r="J682" s="107">
        <v>547105</v>
      </c>
      <c r="K682" s="107">
        <v>650000</v>
      </c>
      <c r="L682" s="108">
        <v>0.8417</v>
      </c>
      <c r="M682" s="107">
        <v>1282860</v>
      </c>
      <c r="N682" s="107">
        <v>850000</v>
      </c>
      <c r="O682" s="109">
        <v>1.5092470588235294</v>
      </c>
      <c r="P682" s="110">
        <v>2353755</v>
      </c>
      <c r="Q682" s="110">
        <v>1000000</v>
      </c>
      <c r="R682" s="109">
        <v>2.353755</v>
      </c>
      <c r="S682" s="110">
        <v>1113735</v>
      </c>
      <c r="T682" s="110">
        <v>1000000</v>
      </c>
      <c r="U682" s="109">
        <v>1.1137349999999999</v>
      </c>
      <c r="V682" s="110">
        <v>351335</v>
      </c>
      <c r="W682" s="110">
        <v>1000000</v>
      </c>
      <c r="X682" s="109">
        <v>0.35133500000000001</v>
      </c>
      <c r="Y682" s="110">
        <v>1097320</v>
      </c>
      <c r="Z682" s="110">
        <v>1000000</v>
      </c>
      <c r="AA682" s="109">
        <v>1.0973200000000001</v>
      </c>
      <c r="AB682" s="110">
        <v>329825</v>
      </c>
      <c r="AC682" s="110">
        <v>1000000</v>
      </c>
      <c r="AD682" s="109"/>
      <c r="AE682" s="110">
        <v>658480</v>
      </c>
      <c r="AF682" s="110">
        <v>800000</v>
      </c>
      <c r="AG682" s="109">
        <v>0.82310000000000005</v>
      </c>
      <c r="AH682" s="110">
        <v>889365</v>
      </c>
      <c r="AI682" s="110">
        <v>800000</v>
      </c>
      <c r="AJ682" s="109">
        <v>1.1117062499999999</v>
      </c>
      <c r="AK682" s="110">
        <v>560785</v>
      </c>
      <c r="AL682" s="110">
        <v>800000</v>
      </c>
      <c r="AM682" s="109">
        <v>0.70098125</v>
      </c>
      <c r="AN682" s="110">
        <v>713040</v>
      </c>
      <c r="AO682" s="110">
        <v>800000</v>
      </c>
      <c r="AP682" s="109">
        <v>0.89129999999999998</v>
      </c>
      <c r="AQ682" s="110">
        <v>613640</v>
      </c>
      <c r="AR682" s="110">
        <v>750000</v>
      </c>
      <c r="AS682" s="109">
        <v>0.81818666666666662</v>
      </c>
      <c r="AT682" s="110">
        <v>766630</v>
      </c>
      <c r="AU682" s="110">
        <v>800000</v>
      </c>
      <c r="AV682" s="109">
        <v>0.95828749999999996</v>
      </c>
      <c r="AW682" s="111">
        <v>1705410</v>
      </c>
      <c r="AX682" s="111">
        <v>850000</v>
      </c>
      <c r="AY682" s="112">
        <v>2.0063647058823531</v>
      </c>
      <c r="AZ682" s="111">
        <v>1558020</v>
      </c>
      <c r="BA682" s="111">
        <v>900000</v>
      </c>
      <c r="BB682" s="112">
        <f t="shared" si="240"/>
        <v>1.7311333333333334</v>
      </c>
      <c r="BC682" s="92">
        <f>VLOOKUP(C682,'[1]PM SELL-OUT JUNE 202 SUMMARY'!$D$9:$H$519,4,FALSE)</f>
        <v>585075</v>
      </c>
      <c r="BD682" s="92">
        <f>VLOOKUP(C682,'[1]PM SELL-OUT JUNE 202 SUMMARY'!$D$9:$H$519,5,FALSE)</f>
        <v>900000</v>
      </c>
      <c r="BE682" s="93">
        <f t="shared" si="241"/>
        <v>0.65008333333333335</v>
      </c>
      <c r="BF682" s="113">
        <f t="shared" si="253"/>
        <v>4030060</v>
      </c>
      <c r="BG682" s="114">
        <f t="shared" si="254"/>
        <v>1343353.3333333333</v>
      </c>
      <c r="BH682" s="115">
        <f t="shared" si="255"/>
        <v>5917525</v>
      </c>
      <c r="BI682" s="110">
        <f t="shared" si="256"/>
        <v>986254.16666666663</v>
      </c>
      <c r="BJ682" s="188"/>
      <c r="BK682" s="189"/>
      <c r="BL682" s="117">
        <f t="shared" si="257"/>
        <v>545991.82459007704</v>
      </c>
      <c r="BM682" s="118">
        <v>800000</v>
      </c>
      <c r="BN682" s="119"/>
      <c r="BO682" s="120">
        <v>351335</v>
      </c>
      <c r="BP682" s="182">
        <f t="shared" si="260"/>
        <v>1.9754374078410811E-2</v>
      </c>
      <c r="BQ682" s="159"/>
      <c r="BR682" s="123"/>
      <c r="BS682" s="124" t="e">
        <f t="shared" si="258"/>
        <v>#DIV/0!</v>
      </c>
      <c r="BT682" s="165">
        <f t="shared" si="259"/>
        <v>806733.58114751929</v>
      </c>
    </row>
    <row r="683" spans="1:72" s="128" customFormat="1">
      <c r="A683" s="126" t="s">
        <v>66</v>
      </c>
      <c r="B683" s="105" t="s">
        <v>652</v>
      </c>
      <c r="C683" s="106" t="s">
        <v>669</v>
      </c>
      <c r="D683" s="110">
        <v>1227260</v>
      </c>
      <c r="E683" s="110">
        <v>1500000</v>
      </c>
      <c r="F683" s="109"/>
      <c r="G683" s="110">
        <v>577300</v>
      </c>
      <c r="H683" s="110">
        <v>550000</v>
      </c>
      <c r="I683" s="109">
        <v>1.0496363636363637</v>
      </c>
      <c r="J683" s="110">
        <v>1517855</v>
      </c>
      <c r="K683" s="110">
        <v>1500000</v>
      </c>
      <c r="L683" s="109">
        <v>1.0119033333333334</v>
      </c>
      <c r="M683" s="110">
        <v>4721045</v>
      </c>
      <c r="N683" s="110">
        <v>2200000</v>
      </c>
      <c r="O683" s="109">
        <v>2.1459295454545453</v>
      </c>
      <c r="P683" s="110">
        <v>3345125</v>
      </c>
      <c r="Q683" s="110">
        <v>2100000</v>
      </c>
      <c r="R683" s="109">
        <v>1.5929166666666668</v>
      </c>
      <c r="S683" s="110">
        <v>4146920</v>
      </c>
      <c r="T683" s="110">
        <v>2200000</v>
      </c>
      <c r="U683" s="109">
        <v>1.8849636363636364</v>
      </c>
      <c r="V683" s="110">
        <v>1590575</v>
      </c>
      <c r="W683" s="110">
        <v>2200000</v>
      </c>
      <c r="X683" s="109">
        <v>0.72298863636363653</v>
      </c>
      <c r="Y683" s="110">
        <v>1374515</v>
      </c>
      <c r="Z683" s="110">
        <v>2200000</v>
      </c>
      <c r="AA683" s="109">
        <v>0.6247795454545455</v>
      </c>
      <c r="AB683" s="110">
        <v>1498275</v>
      </c>
      <c r="AC683" s="110">
        <v>2000000</v>
      </c>
      <c r="AD683" s="109"/>
      <c r="AE683" s="110">
        <v>891720</v>
      </c>
      <c r="AF683" s="110">
        <v>1800000</v>
      </c>
      <c r="AG683" s="109">
        <v>0.49540000000000006</v>
      </c>
      <c r="AH683" s="110">
        <v>1373215</v>
      </c>
      <c r="AI683" s="110">
        <v>1800000</v>
      </c>
      <c r="AJ683" s="109">
        <v>0.76289722222222234</v>
      </c>
      <c r="AK683" s="110">
        <v>1634190</v>
      </c>
      <c r="AL683" s="110">
        <v>1700000</v>
      </c>
      <c r="AM683" s="109">
        <v>0.96128823529411767</v>
      </c>
      <c r="AN683" s="110">
        <v>1149000</v>
      </c>
      <c r="AO683" s="110">
        <v>1600000</v>
      </c>
      <c r="AP683" s="109">
        <v>0.71812500000000001</v>
      </c>
      <c r="AQ683" s="110">
        <v>1112105</v>
      </c>
      <c r="AR683" s="110">
        <v>1500000</v>
      </c>
      <c r="AS683" s="109">
        <v>0.7414033333333333</v>
      </c>
      <c r="AT683" s="110">
        <v>1799475</v>
      </c>
      <c r="AU683" s="110">
        <v>1500000</v>
      </c>
      <c r="AV683" s="109">
        <v>1.1996500000000001</v>
      </c>
      <c r="AW683" s="111">
        <v>2833310</v>
      </c>
      <c r="AX683" s="111">
        <v>1600000</v>
      </c>
      <c r="AY683" s="112">
        <v>1.7708187500000001</v>
      </c>
      <c r="AZ683" s="111">
        <v>4427810</v>
      </c>
      <c r="BA683" s="111">
        <v>1600000</v>
      </c>
      <c r="BB683" s="112">
        <f t="shared" si="240"/>
        <v>2.7673812500000001</v>
      </c>
      <c r="BC683" s="92">
        <f>VLOOKUP(C683,'[1]PM SELL-OUT JUNE 202 SUMMARY'!$D$9:$H$519,4,FALSE)</f>
        <v>1990680</v>
      </c>
      <c r="BD683" s="92">
        <f>VLOOKUP(C683,'[1]PM SELL-OUT JUNE 202 SUMMARY'!$D$9:$H$519,5,FALSE)</f>
        <v>1700000</v>
      </c>
      <c r="BE683" s="93">
        <f t="shared" si="241"/>
        <v>1.1709882352941177</v>
      </c>
      <c r="BF683" s="113">
        <f t="shared" si="253"/>
        <v>9060595</v>
      </c>
      <c r="BG683" s="114">
        <f t="shared" si="254"/>
        <v>3020198.3333333335</v>
      </c>
      <c r="BH683" s="115">
        <f t="shared" si="255"/>
        <v>12955890</v>
      </c>
      <c r="BI683" s="110">
        <f t="shared" si="256"/>
        <v>2159315</v>
      </c>
      <c r="BJ683" s="115"/>
      <c r="BK683" s="110"/>
      <c r="BL683" s="117">
        <f t="shared" si="257"/>
        <v>2471831.5749850194</v>
      </c>
      <c r="BM683" s="118">
        <v>1800000</v>
      </c>
      <c r="BN683" s="119"/>
      <c r="BO683" s="127">
        <v>1590575</v>
      </c>
      <c r="BP683" s="182">
        <f t="shared" si="260"/>
        <v>8.9432631391032136E-2</v>
      </c>
      <c r="BQ683" s="159"/>
      <c r="BR683" s="123"/>
      <c r="BS683" s="124" t="e">
        <f t="shared" si="258"/>
        <v>#DIV/0!</v>
      </c>
      <c r="BT683" s="165">
        <f t="shared" si="259"/>
        <v>2310479.9770795885</v>
      </c>
    </row>
    <row r="684" spans="1:72" s="128" customFormat="1">
      <c r="A684" s="126" t="s">
        <v>66</v>
      </c>
      <c r="B684" s="105" t="s">
        <v>652</v>
      </c>
      <c r="C684" s="106" t="s">
        <v>670</v>
      </c>
      <c r="D684" s="110">
        <v>1023235</v>
      </c>
      <c r="E684" s="110">
        <v>1000000</v>
      </c>
      <c r="F684" s="109"/>
      <c r="G684" s="110">
        <v>1328725</v>
      </c>
      <c r="H684" s="110">
        <v>1000000</v>
      </c>
      <c r="I684" s="109">
        <v>1.3287249999999999</v>
      </c>
      <c r="J684" s="110">
        <v>944730</v>
      </c>
      <c r="K684" s="110">
        <v>1100000</v>
      </c>
      <c r="L684" s="109">
        <v>0.8588454545454548</v>
      </c>
      <c r="M684" s="110">
        <v>4031890</v>
      </c>
      <c r="N684" s="110">
        <v>1800000</v>
      </c>
      <c r="O684" s="109">
        <v>2.2399388888888887</v>
      </c>
      <c r="P684" s="110">
        <v>5030960</v>
      </c>
      <c r="Q684" s="110">
        <v>1850000</v>
      </c>
      <c r="R684" s="109">
        <v>2.7194378378378379</v>
      </c>
      <c r="S684" s="110">
        <v>4816035</v>
      </c>
      <c r="T684" s="110">
        <v>1950000</v>
      </c>
      <c r="U684" s="109">
        <v>2.4697615384615386</v>
      </c>
      <c r="V684" s="110">
        <v>2620785</v>
      </c>
      <c r="W684" s="110">
        <v>1950000</v>
      </c>
      <c r="X684" s="109">
        <v>1.3439923076923077</v>
      </c>
      <c r="Y684" s="110">
        <v>1195780</v>
      </c>
      <c r="Z684" s="110">
        <v>1950000</v>
      </c>
      <c r="AA684" s="109">
        <v>0.61322051282051282</v>
      </c>
      <c r="AB684" s="110">
        <v>671480</v>
      </c>
      <c r="AC684" s="110">
        <v>1850000</v>
      </c>
      <c r="AD684" s="109"/>
      <c r="AE684" s="110">
        <v>1313020</v>
      </c>
      <c r="AF684" s="110">
        <v>1350000</v>
      </c>
      <c r="AG684" s="109">
        <v>0.97260740740740725</v>
      </c>
      <c r="AH684" s="110">
        <v>1853850</v>
      </c>
      <c r="AI684" s="110">
        <v>1350000</v>
      </c>
      <c r="AJ684" s="109">
        <v>1.3732222222222221</v>
      </c>
      <c r="AK684" s="110">
        <v>793345</v>
      </c>
      <c r="AL684" s="110">
        <v>1500000</v>
      </c>
      <c r="AM684" s="109">
        <v>0.52889666666666668</v>
      </c>
      <c r="AN684" s="110">
        <v>871415</v>
      </c>
      <c r="AO684" s="110">
        <v>1400000</v>
      </c>
      <c r="AP684" s="109">
        <v>0.62243928571428575</v>
      </c>
      <c r="AQ684" s="110">
        <v>1142185</v>
      </c>
      <c r="AR684" s="110">
        <v>1400000</v>
      </c>
      <c r="AS684" s="109">
        <v>0.81584642857142853</v>
      </c>
      <c r="AT684" s="110">
        <v>867180</v>
      </c>
      <c r="AU684" s="110">
        <v>1250000</v>
      </c>
      <c r="AV684" s="109">
        <v>0.69374400000000003</v>
      </c>
      <c r="AW684" s="111">
        <v>2396550</v>
      </c>
      <c r="AX684" s="111">
        <v>1300000</v>
      </c>
      <c r="AY684" s="112">
        <v>1.8434999999999999</v>
      </c>
      <c r="AZ684" s="111">
        <v>2394825</v>
      </c>
      <c r="BA684" s="111">
        <v>1500000</v>
      </c>
      <c r="BB684" s="112">
        <f t="shared" si="240"/>
        <v>1.5965499999999999</v>
      </c>
      <c r="BC684" s="92">
        <f>VLOOKUP(C684,'[1]PM SELL-OUT JUNE 202 SUMMARY'!$D$9:$H$519,4,FALSE)</f>
        <v>1078615</v>
      </c>
      <c r="BD684" s="92">
        <f>VLOOKUP(C684,'[1]PM SELL-OUT JUNE 202 SUMMARY'!$D$9:$H$519,5,FALSE)</f>
        <v>1500000</v>
      </c>
      <c r="BE684" s="93">
        <f t="shared" si="241"/>
        <v>0.7190766666666667</v>
      </c>
      <c r="BF684" s="113">
        <f t="shared" si="253"/>
        <v>5658555</v>
      </c>
      <c r="BG684" s="114">
        <f t="shared" si="254"/>
        <v>1886185</v>
      </c>
      <c r="BH684" s="115">
        <f t="shared" si="255"/>
        <v>8465500</v>
      </c>
      <c r="BI684" s="110">
        <f t="shared" si="256"/>
        <v>1410916.6666666667</v>
      </c>
      <c r="BJ684" s="115"/>
      <c r="BK684" s="110"/>
      <c r="BL684" s="117">
        <f t="shared" si="257"/>
        <v>4072828.451501573</v>
      </c>
      <c r="BM684" s="118">
        <v>1400000</v>
      </c>
      <c r="BN684" s="119"/>
      <c r="BO684" s="127">
        <v>2620785</v>
      </c>
      <c r="BP684" s="182">
        <f t="shared" si="260"/>
        <v>0.14735784157310794</v>
      </c>
      <c r="BQ684" s="159"/>
      <c r="BR684" s="123"/>
      <c r="BS684" s="124" t="e">
        <f t="shared" si="258"/>
        <v>#DIV/0!</v>
      </c>
      <c r="BT684" s="165">
        <f t="shared" si="259"/>
        <v>2497678.7795420601</v>
      </c>
    </row>
    <row r="685" spans="1:72" s="128" customFormat="1">
      <c r="A685" s="126" t="s">
        <v>66</v>
      </c>
      <c r="B685" s="105" t="s">
        <v>652</v>
      </c>
      <c r="C685" s="106" t="s">
        <v>671</v>
      </c>
      <c r="D685" s="110">
        <v>1413200</v>
      </c>
      <c r="E685" s="110">
        <v>1700000</v>
      </c>
      <c r="F685" s="109"/>
      <c r="G685" s="110">
        <v>553815</v>
      </c>
      <c r="H685" s="110">
        <v>1700000</v>
      </c>
      <c r="I685" s="109">
        <v>0.32577352941176468</v>
      </c>
      <c r="J685" s="110">
        <v>1544200</v>
      </c>
      <c r="K685" s="110">
        <v>1700000</v>
      </c>
      <c r="L685" s="109">
        <v>0.90835294117647059</v>
      </c>
      <c r="M685" s="110">
        <v>3665865</v>
      </c>
      <c r="N685" s="110">
        <v>2300000</v>
      </c>
      <c r="O685" s="109">
        <v>1.5938543478260869</v>
      </c>
      <c r="P685" s="110">
        <v>5686750</v>
      </c>
      <c r="Q685" s="110">
        <v>2400000</v>
      </c>
      <c r="R685" s="109">
        <v>2.3694791666666668</v>
      </c>
      <c r="S685" s="110">
        <v>1777605</v>
      </c>
      <c r="T685" s="110">
        <v>2500000</v>
      </c>
      <c r="U685" s="109">
        <v>0.71104200000000006</v>
      </c>
      <c r="V685" s="110">
        <v>645475</v>
      </c>
      <c r="W685" s="110">
        <v>2200000</v>
      </c>
      <c r="X685" s="109">
        <v>0.29339772727272728</v>
      </c>
      <c r="Y685" s="110">
        <v>834460</v>
      </c>
      <c r="Z685" s="110">
        <v>1000000</v>
      </c>
      <c r="AA685" s="109">
        <v>0.83446000000000009</v>
      </c>
      <c r="AB685" s="110">
        <v>493420</v>
      </c>
      <c r="AC685" s="110">
        <v>1000000</v>
      </c>
      <c r="AD685" s="109"/>
      <c r="AE685" s="110">
        <v>482730</v>
      </c>
      <c r="AF685" s="110">
        <v>390000</v>
      </c>
      <c r="AG685" s="109">
        <v>1.2377692307692307</v>
      </c>
      <c r="AH685" s="110">
        <v>805375</v>
      </c>
      <c r="AI685" s="110">
        <v>750000</v>
      </c>
      <c r="AJ685" s="109">
        <v>1.0738333333333334</v>
      </c>
      <c r="AK685" s="110">
        <v>703690</v>
      </c>
      <c r="AL685" s="110">
        <v>750000</v>
      </c>
      <c r="AM685" s="109">
        <v>0.93825333333333316</v>
      </c>
      <c r="AN685" s="110">
        <v>538680</v>
      </c>
      <c r="AO685" s="110">
        <v>850000</v>
      </c>
      <c r="AP685" s="109">
        <v>0.63374117647058825</v>
      </c>
      <c r="AQ685" s="110">
        <v>432690</v>
      </c>
      <c r="AR685" s="110">
        <v>750000</v>
      </c>
      <c r="AS685" s="109">
        <v>0.57691999999999999</v>
      </c>
      <c r="AT685" s="110">
        <v>881585</v>
      </c>
      <c r="AU685" s="110">
        <v>800000</v>
      </c>
      <c r="AV685" s="109">
        <v>1.1019812499999999</v>
      </c>
      <c r="AW685" s="111">
        <v>1710240</v>
      </c>
      <c r="AX685" s="111">
        <v>950000</v>
      </c>
      <c r="AY685" s="112">
        <v>1.8002526315789473</v>
      </c>
      <c r="AZ685" s="111">
        <v>2380195</v>
      </c>
      <c r="BA685" s="111">
        <v>1050000</v>
      </c>
      <c r="BB685" s="112">
        <f t="shared" si="240"/>
        <v>2.2668523809523808</v>
      </c>
      <c r="BC685" s="92">
        <f>VLOOKUP(C685,'[1]PM SELL-OUT JUNE 202 SUMMARY'!$D$9:$H$519,4,FALSE)</f>
        <v>1266790</v>
      </c>
      <c r="BD685" s="92">
        <f>VLOOKUP(C685,'[1]PM SELL-OUT JUNE 202 SUMMARY'!$D$9:$H$519,5,FALSE)</f>
        <v>1050000</v>
      </c>
      <c r="BE685" s="93">
        <f t="shared" si="241"/>
        <v>1.2064666666666666</v>
      </c>
      <c r="BF685" s="113">
        <f t="shared" si="253"/>
        <v>4972020</v>
      </c>
      <c r="BG685" s="114">
        <f t="shared" si="254"/>
        <v>1657340</v>
      </c>
      <c r="BH685" s="115">
        <f t="shared" si="255"/>
        <v>6647080</v>
      </c>
      <c r="BI685" s="110">
        <f t="shared" si="256"/>
        <v>1107846.6666666667</v>
      </c>
      <c r="BJ685" s="115"/>
      <c r="BK685" s="110"/>
      <c r="BL685" s="117">
        <f t="shared" si="257"/>
        <v>1003099.8135035792</v>
      </c>
      <c r="BM685" s="118">
        <v>1150000</v>
      </c>
      <c r="BN685" s="119"/>
      <c r="BO685" s="127">
        <v>645475</v>
      </c>
      <c r="BP685" s="182">
        <f t="shared" si="260"/>
        <v>3.6292867514657573E-2</v>
      </c>
      <c r="BQ685" s="159"/>
      <c r="BR685" s="123"/>
      <c r="BS685" s="124" t="e">
        <f t="shared" si="258"/>
        <v>#DIV/0!</v>
      </c>
      <c r="BT685" s="165">
        <f t="shared" si="259"/>
        <v>1103440.3700425616</v>
      </c>
    </row>
    <row r="686" spans="1:72" s="128" customFormat="1">
      <c r="A686" s="126" t="s">
        <v>66</v>
      </c>
      <c r="B686" s="105" t="s">
        <v>652</v>
      </c>
      <c r="C686" s="106" t="s">
        <v>672</v>
      </c>
      <c r="D686" s="110">
        <v>900385</v>
      </c>
      <c r="E686" s="110">
        <v>900000</v>
      </c>
      <c r="F686" s="109"/>
      <c r="G686" s="110">
        <v>734095</v>
      </c>
      <c r="H686" s="110">
        <v>900000</v>
      </c>
      <c r="I686" s="109">
        <v>0.81566111111111106</v>
      </c>
      <c r="J686" s="110">
        <v>1303495</v>
      </c>
      <c r="K686" s="110">
        <v>1000000</v>
      </c>
      <c r="L686" s="109">
        <v>1.3034950000000001</v>
      </c>
      <c r="M686" s="110">
        <v>2078080</v>
      </c>
      <c r="N686" s="110">
        <v>1200000</v>
      </c>
      <c r="O686" s="109">
        <v>1.7317333333333331</v>
      </c>
      <c r="P686" s="110">
        <v>1927305</v>
      </c>
      <c r="Q686" s="110">
        <v>1200000</v>
      </c>
      <c r="R686" s="109">
        <v>1.6060874999999999</v>
      </c>
      <c r="S686" s="110">
        <v>1071110</v>
      </c>
      <c r="T686" s="110">
        <v>1200000</v>
      </c>
      <c r="U686" s="109">
        <v>0.89259166666666667</v>
      </c>
      <c r="V686" s="110">
        <v>720180</v>
      </c>
      <c r="W686" s="110">
        <v>1100000</v>
      </c>
      <c r="X686" s="109">
        <v>0.65470909090909091</v>
      </c>
      <c r="Y686" s="110">
        <v>925935</v>
      </c>
      <c r="Z686" s="110">
        <v>1100000</v>
      </c>
      <c r="AA686" s="109">
        <v>0.84175909090909096</v>
      </c>
      <c r="AB686" s="110">
        <v>408725</v>
      </c>
      <c r="AC686" s="110">
        <v>1000000</v>
      </c>
      <c r="AD686" s="109"/>
      <c r="AE686" s="110">
        <v>490525</v>
      </c>
      <c r="AF686" s="110">
        <v>750000</v>
      </c>
      <c r="AG686" s="109">
        <v>0.65403333333333336</v>
      </c>
      <c r="AH686" s="110">
        <v>1048525</v>
      </c>
      <c r="AI686" s="110">
        <v>750000</v>
      </c>
      <c r="AJ686" s="109">
        <v>1.3980333333333332</v>
      </c>
      <c r="AK686" s="110">
        <v>540790</v>
      </c>
      <c r="AL686" s="110">
        <v>850000</v>
      </c>
      <c r="AM686" s="109">
        <v>0.63622352941176485</v>
      </c>
      <c r="AN686" s="110">
        <v>628265</v>
      </c>
      <c r="AO686" s="110">
        <v>850000</v>
      </c>
      <c r="AP686" s="109">
        <v>0.73913529411764711</v>
      </c>
      <c r="AQ686" s="110">
        <v>517650</v>
      </c>
      <c r="AR686" s="110">
        <v>850000</v>
      </c>
      <c r="AS686" s="109">
        <v>0.60899999999999999</v>
      </c>
      <c r="AT686" s="110">
        <v>1053655</v>
      </c>
      <c r="AU686" s="110">
        <v>900000</v>
      </c>
      <c r="AV686" s="109">
        <v>1.1707277777777778</v>
      </c>
      <c r="AW686" s="111">
        <v>1703145</v>
      </c>
      <c r="AX686" s="111">
        <v>1000000</v>
      </c>
      <c r="AY686" s="112">
        <v>1.7031449999999999</v>
      </c>
      <c r="AZ686" s="111">
        <v>1882730</v>
      </c>
      <c r="BA686" s="111">
        <v>1100000</v>
      </c>
      <c r="BB686" s="112">
        <f t="shared" si="240"/>
        <v>1.7115727272727272</v>
      </c>
      <c r="BC686" s="92">
        <f>VLOOKUP(C686,'[1]PM SELL-OUT JUNE 202 SUMMARY'!$D$9:$H$519,4,FALSE)</f>
        <v>941590</v>
      </c>
      <c r="BD686" s="92">
        <f>VLOOKUP(C686,'[1]PM SELL-OUT JUNE 202 SUMMARY'!$D$9:$H$519,5,FALSE)</f>
        <v>1100000</v>
      </c>
      <c r="BE686" s="93">
        <f t="shared" si="241"/>
        <v>0.85599090909090914</v>
      </c>
      <c r="BF686" s="113">
        <f t="shared" si="253"/>
        <v>4639530</v>
      </c>
      <c r="BG686" s="114">
        <f t="shared" si="254"/>
        <v>1546510</v>
      </c>
      <c r="BH686" s="115">
        <f t="shared" si="255"/>
        <v>6326235</v>
      </c>
      <c r="BI686" s="110">
        <f t="shared" si="256"/>
        <v>1054372.5</v>
      </c>
      <c r="BJ686" s="148"/>
      <c r="BK686" s="149"/>
      <c r="BL686" s="117">
        <f t="shared" si="257"/>
        <v>1119195.0481258109</v>
      </c>
      <c r="BM686" s="118">
        <v>1100000</v>
      </c>
      <c r="BN686" s="119"/>
      <c r="BO686" s="127">
        <v>720180</v>
      </c>
      <c r="BP686" s="182">
        <f t="shared" si="260"/>
        <v>4.0493276000938987E-2</v>
      </c>
      <c r="BQ686" s="159"/>
      <c r="BR686" s="123"/>
      <c r="BS686" s="124" t="e">
        <f t="shared" si="258"/>
        <v>#DIV/0!</v>
      </c>
      <c r="BT686" s="165">
        <f t="shared" si="259"/>
        <v>1110064.3870314527</v>
      </c>
    </row>
    <row r="687" spans="1:72" s="128" customFormat="1">
      <c r="A687" s="126"/>
      <c r="B687" s="105"/>
      <c r="C687" s="106"/>
      <c r="D687" s="110"/>
      <c r="E687" s="110"/>
      <c r="F687" s="109"/>
      <c r="G687" s="110"/>
      <c r="H687" s="110"/>
      <c r="I687" s="109"/>
      <c r="J687" s="107">
        <v>21833240</v>
      </c>
      <c r="K687" s="110"/>
      <c r="L687" s="109"/>
      <c r="M687" s="151">
        <v>56218740</v>
      </c>
      <c r="N687" s="151">
        <v>26900000</v>
      </c>
      <c r="O687" s="109"/>
      <c r="P687" s="107">
        <v>58879570</v>
      </c>
      <c r="Q687" s="107">
        <v>28850000</v>
      </c>
      <c r="R687" s="108">
        <v>2.0408863084922011</v>
      </c>
      <c r="S687" s="107">
        <v>34694710</v>
      </c>
      <c r="T687" s="107">
        <v>28948000</v>
      </c>
      <c r="U687" s="109">
        <v>1.1985183777808484</v>
      </c>
      <c r="V687" s="107">
        <v>17785175</v>
      </c>
      <c r="W687" s="107">
        <v>26706500</v>
      </c>
      <c r="X687" s="108">
        <v>0.66594930073203151</v>
      </c>
      <c r="Y687" s="107">
        <v>20331900</v>
      </c>
      <c r="Z687" s="107">
        <v>25821000</v>
      </c>
      <c r="AA687" s="109">
        <v>0.78741721854304625</v>
      </c>
      <c r="AB687" s="107">
        <v>14239080</v>
      </c>
      <c r="AC687" s="107">
        <v>24700000</v>
      </c>
      <c r="AD687" s="109"/>
      <c r="AE687" s="107">
        <v>16053145</v>
      </c>
      <c r="AF687" s="107">
        <v>18545000</v>
      </c>
      <c r="AG687" s="109">
        <v>0.86563197627392841</v>
      </c>
      <c r="AH687" s="107">
        <v>17899965</v>
      </c>
      <c r="AI687" s="107">
        <v>19000000</v>
      </c>
      <c r="AJ687" s="109">
        <v>0.94210342105263178</v>
      </c>
      <c r="AK687" s="107">
        <v>17382455</v>
      </c>
      <c r="AL687" s="107">
        <v>19000000</v>
      </c>
      <c r="AM687" s="109">
        <v>0.91486605263157894</v>
      </c>
      <c r="AN687" s="107">
        <v>16727800</v>
      </c>
      <c r="AO687" s="107">
        <v>20000000</v>
      </c>
      <c r="AP687" s="109">
        <v>0.83638999999999997</v>
      </c>
      <c r="AQ687" s="151">
        <v>14233145</v>
      </c>
      <c r="AR687" s="151">
        <v>19637500</v>
      </c>
      <c r="AS687" s="180">
        <v>0.7247941438574157</v>
      </c>
      <c r="AT687" s="110"/>
      <c r="AU687" s="110"/>
      <c r="AV687" s="109"/>
      <c r="AW687" s="152">
        <v>38429600</v>
      </c>
      <c r="AX687" s="152">
        <v>22650000</v>
      </c>
      <c r="AY687" s="112">
        <v>1.6966710816777042</v>
      </c>
      <c r="AZ687" s="152">
        <v>44845720</v>
      </c>
      <c r="BA687" s="152">
        <v>25000000</v>
      </c>
      <c r="BB687" s="153">
        <f t="shared" si="240"/>
        <v>1.7938288</v>
      </c>
      <c r="BC687" s="92" t="e">
        <f>VLOOKUP(C687,'[1]PM SELL-OUT JUNE 202 SUMMARY'!$D$9:$H$519,4,FALSE)</f>
        <v>#N/A</v>
      </c>
      <c r="BD687" s="92" t="e">
        <f>VLOOKUP(C687,'[1]PM SELL-OUT JUNE 202 SUMMARY'!$D$9:$H$519,5,FALSE)</f>
        <v>#N/A</v>
      </c>
      <c r="BE687" s="93" t="e">
        <f t="shared" si="241"/>
        <v>#N/A</v>
      </c>
      <c r="BF687" s="107">
        <f>SUM(BF666:BF686)</f>
        <v>109618335</v>
      </c>
      <c r="BG687" s="107">
        <f>SUM(BG666:BG686)</f>
        <v>36539444.999999993</v>
      </c>
      <c r="BH687" s="107">
        <f>SUM(BH666:BH686)</f>
        <v>157961735</v>
      </c>
      <c r="BI687" s="107">
        <f>SUM(BI666:BI686)</f>
        <v>26326955.833333336</v>
      </c>
      <c r="BJ687" s="169">
        <f>SUM('[2]2025 TARGET W GROUP'!$J$14:$J$16)</f>
        <v>20703396.550000001</v>
      </c>
      <c r="BK687" s="155">
        <f>BJ687*133.5%</f>
        <v>27639034.394250002</v>
      </c>
      <c r="BL687" s="107">
        <f>SUM(BL667:BL686)</f>
        <v>27639034.394250002</v>
      </c>
      <c r="BM687" s="118"/>
      <c r="BN687" s="119">
        <f>SUM(BM667:BM686)</f>
        <v>24800000</v>
      </c>
      <c r="BO687" s="107">
        <f>SUM(BO667:BO686)</f>
        <v>17785175</v>
      </c>
      <c r="BP687" s="108">
        <f>SUM(BP667:BP686)</f>
        <v>0.99999999999999989</v>
      </c>
      <c r="BQ687" s="107"/>
      <c r="BR687" s="107"/>
      <c r="BS687" s="124" t="e">
        <f t="shared" si="258"/>
        <v>#DIV/0!</v>
      </c>
      <c r="BT687" s="128">
        <v>19</v>
      </c>
    </row>
    <row r="688" spans="1:72" s="128" customFormat="1">
      <c r="A688" s="126"/>
      <c r="B688" s="105"/>
      <c r="C688" s="106"/>
      <c r="D688" s="110"/>
      <c r="E688" s="110"/>
      <c r="F688" s="109"/>
      <c r="G688" s="110"/>
      <c r="H688" s="110"/>
      <c r="I688" s="109"/>
      <c r="J688" s="107"/>
      <c r="K688" s="110"/>
      <c r="L688" s="109"/>
      <c r="M688" s="110"/>
      <c r="N688" s="110"/>
      <c r="O688" s="109"/>
      <c r="P688" s="107"/>
      <c r="Q688" s="107"/>
      <c r="R688" s="108"/>
      <c r="S688" s="107"/>
      <c r="T688" s="107"/>
      <c r="U688" s="109"/>
      <c r="V688" s="110"/>
      <c r="W688" s="110"/>
      <c r="X688" s="109"/>
      <c r="Y688" s="110"/>
      <c r="Z688" s="110"/>
      <c r="AA688" s="109"/>
      <c r="AB688" s="110"/>
      <c r="AC688" s="110"/>
      <c r="AD688" s="109"/>
      <c r="AE688" s="110"/>
      <c r="AF688" s="110"/>
      <c r="AG688" s="109"/>
      <c r="AH688" s="110"/>
      <c r="AI688" s="110"/>
      <c r="AJ688" s="109"/>
      <c r="AK688" s="110"/>
      <c r="AL688" s="110"/>
      <c r="AM688" s="109"/>
      <c r="AN688" s="107"/>
      <c r="AO688" s="107"/>
      <c r="AP688" s="108"/>
      <c r="AQ688" s="107"/>
      <c r="AR688" s="107"/>
      <c r="AS688" s="108"/>
      <c r="AT688" s="110"/>
      <c r="AU688" s="110"/>
      <c r="AV688" s="109"/>
      <c r="AW688" s="111"/>
      <c r="AX688" s="111"/>
      <c r="AY688" s="112" t="e">
        <v>#DIV/0!</v>
      </c>
      <c r="AZ688" s="111"/>
      <c r="BA688" s="111"/>
      <c r="BB688" s="112"/>
      <c r="BC688" s="92" t="e">
        <f>VLOOKUP(C688,'[1]PM SELL-OUT JUNE 202 SUMMARY'!$D$9:$H$519,4,FALSE)</f>
        <v>#N/A</v>
      </c>
      <c r="BD688" s="92" t="e">
        <f>VLOOKUP(C688,'[1]PM SELL-OUT JUNE 202 SUMMARY'!$D$9:$H$519,5,FALSE)</f>
        <v>#N/A</v>
      </c>
      <c r="BE688" s="93" t="e">
        <f t="shared" si="241"/>
        <v>#N/A</v>
      </c>
      <c r="BF688" s="107"/>
      <c r="BG688" s="107"/>
      <c r="BH688" s="107"/>
      <c r="BI688" s="107"/>
      <c r="BJ688" s="150"/>
      <c r="BK688" s="107"/>
      <c r="BL688" s="107"/>
      <c r="BM688" s="118"/>
      <c r="BN688" s="119"/>
      <c r="BO688" s="107"/>
      <c r="BP688" s="108"/>
      <c r="BQ688" s="193"/>
      <c r="BR688" s="107"/>
      <c r="BS688" s="124"/>
    </row>
    <row r="689" spans="1:72" s="128" customFormat="1">
      <c r="A689" s="126" t="s">
        <v>66</v>
      </c>
      <c r="B689" s="105"/>
      <c r="C689" s="106" t="s">
        <v>673</v>
      </c>
      <c r="D689" s="110"/>
      <c r="E689" s="110"/>
      <c r="F689" s="109"/>
      <c r="G689" s="110"/>
      <c r="H689" s="110"/>
      <c r="I689" s="109"/>
      <c r="J689" s="107"/>
      <c r="K689" s="110"/>
      <c r="L689" s="109"/>
      <c r="M689" s="110"/>
      <c r="N689" s="110"/>
      <c r="O689" s="109"/>
      <c r="P689" s="107"/>
      <c r="Q689" s="107"/>
      <c r="R689" s="108"/>
      <c r="S689" s="107"/>
      <c r="T689" s="107"/>
      <c r="U689" s="109"/>
      <c r="V689" s="110">
        <v>50580</v>
      </c>
      <c r="W689" s="110">
        <v>354838</v>
      </c>
      <c r="X689" s="109">
        <v>0.14254392145147926</v>
      </c>
      <c r="Y689" s="110">
        <v>100170</v>
      </c>
      <c r="Z689" s="110">
        <v>500000</v>
      </c>
      <c r="AA689" s="109">
        <v>0.20034000000000002</v>
      </c>
      <c r="AB689" s="110">
        <v>50285</v>
      </c>
      <c r="AC689" s="110">
        <v>500000</v>
      </c>
      <c r="AD689" s="109"/>
      <c r="AE689" s="110">
        <v>255970</v>
      </c>
      <c r="AF689" s="110">
        <v>500000</v>
      </c>
      <c r="AG689" s="109">
        <v>0.51194000000000006</v>
      </c>
      <c r="AH689" s="110">
        <v>121875</v>
      </c>
      <c r="AI689" s="110">
        <v>500000</v>
      </c>
      <c r="AJ689" s="109">
        <v>0.24374999999999999</v>
      </c>
      <c r="AK689" s="110">
        <v>35385</v>
      </c>
      <c r="AL689" s="110">
        <v>500000</v>
      </c>
      <c r="AM689" s="109">
        <v>7.077E-2</v>
      </c>
      <c r="AN689" s="110">
        <v>28995</v>
      </c>
      <c r="AO689" s="110">
        <v>550000</v>
      </c>
      <c r="AP689" s="109">
        <v>5.2718181818181817E-2</v>
      </c>
      <c r="AQ689" s="110">
        <v>20995</v>
      </c>
      <c r="AR689" s="110">
        <v>550000</v>
      </c>
      <c r="AS689" s="109">
        <v>3.8172727272727275E-2</v>
      </c>
      <c r="AT689" s="110">
        <v>0</v>
      </c>
      <c r="AU689" s="110">
        <v>195161</v>
      </c>
      <c r="AV689" s="109">
        <v>0</v>
      </c>
      <c r="AW689" s="111">
        <v>0</v>
      </c>
      <c r="AX689" s="111">
        <v>550000</v>
      </c>
      <c r="AY689" s="112">
        <v>0</v>
      </c>
      <c r="AZ689" s="111"/>
      <c r="BA689" s="111"/>
      <c r="BB689" s="112"/>
      <c r="BC689" s="92" t="e">
        <f>VLOOKUP(C689,'[1]PM SELL-OUT JUNE 202 SUMMARY'!$D$9:$H$519,4,FALSE)</f>
        <v>#N/A</v>
      </c>
      <c r="BD689" s="92" t="e">
        <f>VLOOKUP(C689,'[1]PM SELL-OUT JUNE 202 SUMMARY'!$D$9:$H$519,5,FALSE)</f>
        <v>#N/A</v>
      </c>
      <c r="BE689" s="93" t="e">
        <f t="shared" si="241"/>
        <v>#N/A</v>
      </c>
      <c r="BF689" s="113">
        <f t="shared" ref="BF689:BF695" si="261">AW689+AT689+AZ689</f>
        <v>0</v>
      </c>
      <c r="BG689" s="114">
        <f t="shared" ref="BG689:BG695" si="262">BF689/3</f>
        <v>0</v>
      </c>
      <c r="BH689" s="115">
        <f t="shared" ref="BH689:BH695" si="263">SUM(AQ689+AT689+AW689+AZ689+AK689+AN689)</f>
        <v>85375</v>
      </c>
      <c r="BI689" s="110">
        <f t="shared" ref="BI689:BI695" si="264">BH689/6</f>
        <v>14229.166666666666</v>
      </c>
      <c r="BJ689" s="150"/>
      <c r="BK689" s="107"/>
      <c r="BL689" s="117">
        <f>BK$696*BP689</f>
        <v>856718.5</v>
      </c>
      <c r="BM689" s="118"/>
      <c r="BN689" s="119"/>
      <c r="BO689" s="107">
        <v>50580</v>
      </c>
      <c r="BP689" s="182">
        <f>BO689/BO$696</f>
        <v>1</v>
      </c>
      <c r="BQ689" s="161"/>
      <c r="BR689" s="123"/>
      <c r="BS689" s="124" t="e">
        <f t="shared" si="258"/>
        <v>#DIV/0!</v>
      </c>
    </row>
    <row r="690" spans="1:72" s="128" customFormat="1">
      <c r="A690" s="126"/>
      <c r="B690" s="105"/>
      <c r="C690" s="106" t="s">
        <v>674</v>
      </c>
      <c r="D690" s="110"/>
      <c r="E690" s="110"/>
      <c r="F690" s="109"/>
      <c r="G690" s="110"/>
      <c r="H690" s="110"/>
      <c r="I690" s="109"/>
      <c r="J690" s="107"/>
      <c r="K690" s="110"/>
      <c r="L690" s="109"/>
      <c r="M690" s="110"/>
      <c r="N690" s="110"/>
      <c r="O690" s="109"/>
      <c r="P690" s="107"/>
      <c r="Q690" s="107"/>
      <c r="R690" s="108"/>
      <c r="S690" s="107"/>
      <c r="T690" s="107"/>
      <c r="U690" s="109"/>
      <c r="V690" s="110"/>
      <c r="W690" s="110"/>
      <c r="X690" s="109"/>
      <c r="Y690" s="110"/>
      <c r="Z690" s="110"/>
      <c r="AA690" s="109"/>
      <c r="AB690" s="110"/>
      <c r="AC690" s="110"/>
      <c r="AD690" s="109"/>
      <c r="AE690" s="110"/>
      <c r="AF690" s="110"/>
      <c r="AG690" s="109"/>
      <c r="AH690" s="110"/>
      <c r="AI690" s="110"/>
      <c r="AJ690" s="109"/>
      <c r="AK690" s="110"/>
      <c r="AL690" s="110"/>
      <c r="AM690" s="109"/>
      <c r="AN690" s="110"/>
      <c r="AO690" s="110"/>
      <c r="AP690" s="109"/>
      <c r="AQ690" s="110"/>
      <c r="AR690" s="110"/>
      <c r="AS690" s="109"/>
      <c r="AT690" s="110"/>
      <c r="AU690" s="110"/>
      <c r="AV690" s="109"/>
      <c r="AW690" s="111"/>
      <c r="AX690" s="111"/>
      <c r="AY690" s="112"/>
      <c r="AZ690" s="111"/>
      <c r="BA690" s="111"/>
      <c r="BB690" s="112"/>
      <c r="BC690" s="92">
        <f>VLOOKUP(C690,'[1]PM SELL-OUT JUNE 202 SUMMARY'!$D$9:$H$519,4,FALSE)</f>
        <v>0</v>
      </c>
      <c r="BD690" s="92">
        <f>VLOOKUP(C690,'[1]PM SELL-OUT JUNE 202 SUMMARY'!$D$9:$H$519,5,FALSE)</f>
        <v>128333</v>
      </c>
      <c r="BE690" s="93">
        <f t="shared" si="241"/>
        <v>0</v>
      </c>
      <c r="BF690" s="113"/>
      <c r="BG690" s="114"/>
      <c r="BH690" s="115"/>
      <c r="BI690" s="110"/>
      <c r="BJ690" s="150"/>
      <c r="BK690" s="107"/>
      <c r="BL690" s="117"/>
      <c r="BM690" s="118">
        <v>550000</v>
      </c>
      <c r="BN690" s="119"/>
      <c r="BO690" s="107"/>
      <c r="BP690" s="182"/>
      <c r="BQ690" s="161"/>
      <c r="BR690" s="123"/>
      <c r="BS690" s="124"/>
    </row>
    <row r="691" spans="1:72" s="128" customFormat="1">
      <c r="A691" s="126" t="s">
        <v>66</v>
      </c>
      <c r="B691" s="105"/>
      <c r="C691" s="106" t="s">
        <v>675</v>
      </c>
      <c r="D691" s="110"/>
      <c r="E691" s="110"/>
      <c r="F691" s="109"/>
      <c r="G691" s="110"/>
      <c r="H691" s="110"/>
      <c r="I691" s="109"/>
      <c r="J691" s="107"/>
      <c r="K691" s="110"/>
      <c r="L691" s="109"/>
      <c r="M691" s="110"/>
      <c r="N691" s="110"/>
      <c r="O691" s="109"/>
      <c r="P691" s="107"/>
      <c r="Q691" s="107"/>
      <c r="R691" s="108"/>
      <c r="S691" s="107"/>
      <c r="T691" s="107"/>
      <c r="U691" s="109"/>
      <c r="V691" s="110"/>
      <c r="W691" s="110"/>
      <c r="X691" s="109"/>
      <c r="Y691" s="110"/>
      <c r="Z691" s="110"/>
      <c r="AA691" s="109"/>
      <c r="AB691" s="110"/>
      <c r="AC691" s="110"/>
      <c r="AD691" s="109"/>
      <c r="AE691" s="110"/>
      <c r="AF691" s="110"/>
      <c r="AG691" s="109"/>
      <c r="AH691" s="110"/>
      <c r="AI691" s="110">
        <v>99999</v>
      </c>
      <c r="AJ691" s="109"/>
      <c r="AK691" s="110">
        <v>55480</v>
      </c>
      <c r="AL691" s="110">
        <v>500000</v>
      </c>
      <c r="AM691" s="109">
        <v>0.11096</v>
      </c>
      <c r="AN691" s="110">
        <v>41185</v>
      </c>
      <c r="AO691" s="110">
        <v>550000</v>
      </c>
      <c r="AP691" s="109">
        <v>7.4881818181818188E-2</v>
      </c>
      <c r="AQ691" s="110">
        <v>62480</v>
      </c>
      <c r="AR691" s="110">
        <v>550000</v>
      </c>
      <c r="AS691" s="109">
        <v>0.11360000000000001</v>
      </c>
      <c r="AT691" s="110">
        <v>51285</v>
      </c>
      <c r="AU691" s="110">
        <v>550000</v>
      </c>
      <c r="AV691" s="109">
        <v>9.3245454545454548E-2</v>
      </c>
      <c r="AW691" s="111">
        <v>128070</v>
      </c>
      <c r="AX691" s="111">
        <v>550000</v>
      </c>
      <c r="AY691" s="112">
        <v>0.23285454545454545</v>
      </c>
      <c r="AZ691" s="111">
        <v>385110</v>
      </c>
      <c r="BA691" s="111">
        <v>550000</v>
      </c>
      <c r="BB691" s="112">
        <f t="shared" si="240"/>
        <v>0.70020000000000004</v>
      </c>
      <c r="BC691" s="92">
        <f>VLOOKUP(C691,'[1]PM SELL-OUT JUNE 202 SUMMARY'!$D$9:$H$519,4,FALSE)</f>
        <v>332330</v>
      </c>
      <c r="BD691" s="92">
        <f>VLOOKUP(C691,'[1]PM SELL-OUT JUNE 202 SUMMARY'!$D$9:$H$519,5,FALSE)</f>
        <v>550000</v>
      </c>
      <c r="BE691" s="93">
        <f t="shared" si="241"/>
        <v>0.60423636363636368</v>
      </c>
      <c r="BF691" s="113">
        <f t="shared" si="261"/>
        <v>564465</v>
      </c>
      <c r="BG691" s="114">
        <f t="shared" si="262"/>
        <v>188155</v>
      </c>
      <c r="BH691" s="115">
        <f t="shared" si="263"/>
        <v>723610</v>
      </c>
      <c r="BI691" s="110">
        <f t="shared" si="264"/>
        <v>120601.66666666667</v>
      </c>
      <c r="BJ691" s="150"/>
      <c r="BK691" s="107"/>
      <c r="BL691" s="117">
        <f>BK$696*BP691</f>
        <v>0</v>
      </c>
      <c r="BM691" s="118">
        <v>550000</v>
      </c>
      <c r="BN691" s="119"/>
      <c r="BO691" s="107"/>
      <c r="BP691" s="182">
        <f t="shared" ref="BP691:BP695" si="265">BO691/BO$696</f>
        <v>0</v>
      </c>
      <c r="BQ691" s="161"/>
      <c r="BR691" s="123"/>
      <c r="BS691" s="124" t="e">
        <f t="shared" si="258"/>
        <v>#DIV/0!</v>
      </c>
    </row>
    <row r="692" spans="1:72" s="128" customFormat="1">
      <c r="A692" s="126" t="s">
        <v>66</v>
      </c>
      <c r="B692" s="105"/>
      <c r="C692" s="106" t="s">
        <v>676</v>
      </c>
      <c r="D692" s="110"/>
      <c r="E692" s="110"/>
      <c r="F692" s="109"/>
      <c r="G692" s="110"/>
      <c r="H692" s="110"/>
      <c r="I692" s="109"/>
      <c r="J692" s="107"/>
      <c r="K692" s="110"/>
      <c r="L692" s="109"/>
      <c r="M692" s="110"/>
      <c r="N692" s="110"/>
      <c r="O692" s="109"/>
      <c r="P692" s="107"/>
      <c r="Q692" s="107"/>
      <c r="R692" s="108"/>
      <c r="S692" s="107"/>
      <c r="T692" s="107"/>
      <c r="U692" s="109"/>
      <c r="V692" s="110"/>
      <c r="W692" s="110"/>
      <c r="X692" s="109"/>
      <c r="Y692" s="110"/>
      <c r="Z692" s="110"/>
      <c r="AA692" s="109"/>
      <c r="AB692" s="110"/>
      <c r="AC692" s="110"/>
      <c r="AD692" s="109"/>
      <c r="AE692" s="110"/>
      <c r="AF692" s="110"/>
      <c r="AG692" s="109"/>
      <c r="AH692" s="110"/>
      <c r="AI692" s="110"/>
      <c r="AJ692" s="109"/>
      <c r="AK692" s="110"/>
      <c r="AL692" s="110"/>
      <c r="AM692" s="109"/>
      <c r="AN692" s="110"/>
      <c r="AO692" s="110"/>
      <c r="AP692" s="109"/>
      <c r="AQ692" s="110"/>
      <c r="AR692" s="110">
        <v>412499</v>
      </c>
      <c r="AS692" s="109">
        <v>0</v>
      </c>
      <c r="AT692" s="110">
        <v>0</v>
      </c>
      <c r="AU692" s="110">
        <v>550000</v>
      </c>
      <c r="AV692" s="109">
        <v>0</v>
      </c>
      <c r="AW692" s="111">
        <v>50990</v>
      </c>
      <c r="AX692" s="111">
        <v>550000</v>
      </c>
      <c r="AY692" s="112">
        <v>9.2709090909090908E-2</v>
      </c>
      <c r="AZ692" s="111">
        <v>95370</v>
      </c>
      <c r="BA692" s="111">
        <v>550000</v>
      </c>
      <c r="BB692" s="112">
        <f t="shared" si="240"/>
        <v>0.1734</v>
      </c>
      <c r="BC692" s="92">
        <f>VLOOKUP(C692,'[1]PM SELL-OUT JUNE 202 SUMMARY'!$D$9:$H$519,4,FALSE)</f>
        <v>119060</v>
      </c>
      <c r="BD692" s="92">
        <f>VLOOKUP(C692,'[1]PM SELL-OUT JUNE 202 SUMMARY'!$D$9:$H$519,5,FALSE)</f>
        <v>550000</v>
      </c>
      <c r="BE692" s="93">
        <f t="shared" si="241"/>
        <v>0.21647272727272726</v>
      </c>
      <c r="BF692" s="113">
        <f t="shared" si="261"/>
        <v>146360</v>
      </c>
      <c r="BG692" s="114">
        <f t="shared" si="262"/>
        <v>48786.666666666664</v>
      </c>
      <c r="BH692" s="115">
        <f t="shared" si="263"/>
        <v>146360</v>
      </c>
      <c r="BI692" s="110">
        <f t="shared" si="264"/>
        <v>24393.333333333332</v>
      </c>
      <c r="BJ692" s="150"/>
      <c r="BK692" s="107"/>
      <c r="BL692" s="117"/>
      <c r="BM692" s="118">
        <v>550000</v>
      </c>
      <c r="BN692" s="119"/>
      <c r="BO692" s="107"/>
      <c r="BP692" s="182">
        <f t="shared" si="265"/>
        <v>0</v>
      </c>
      <c r="BQ692" s="161"/>
      <c r="BR692" s="123"/>
      <c r="BS692" s="124" t="e">
        <f t="shared" si="258"/>
        <v>#DIV/0!</v>
      </c>
    </row>
    <row r="693" spans="1:72" s="128" customFormat="1">
      <c r="A693" s="126" t="s">
        <v>66</v>
      </c>
      <c r="B693" s="105"/>
      <c r="C693" s="106" t="s">
        <v>677</v>
      </c>
      <c r="D693" s="110"/>
      <c r="E693" s="110"/>
      <c r="F693" s="109"/>
      <c r="G693" s="110"/>
      <c r="H693" s="110"/>
      <c r="I693" s="109"/>
      <c r="J693" s="107"/>
      <c r="K693" s="110"/>
      <c r="L693" s="109"/>
      <c r="M693" s="110"/>
      <c r="N693" s="110"/>
      <c r="O693" s="109"/>
      <c r="P693" s="107"/>
      <c r="Q693" s="107"/>
      <c r="R693" s="108"/>
      <c r="S693" s="107"/>
      <c r="T693" s="107"/>
      <c r="U693" s="109"/>
      <c r="V693" s="110"/>
      <c r="W693" s="110"/>
      <c r="X693" s="109"/>
      <c r="Y693" s="110"/>
      <c r="Z693" s="110"/>
      <c r="AA693" s="109"/>
      <c r="AB693" s="110"/>
      <c r="AC693" s="110"/>
      <c r="AD693" s="109"/>
      <c r="AE693" s="110"/>
      <c r="AF693" s="110"/>
      <c r="AG693" s="109"/>
      <c r="AH693" s="110"/>
      <c r="AI693" s="110"/>
      <c r="AJ693" s="109"/>
      <c r="AK693" s="110">
        <v>0</v>
      </c>
      <c r="AL693" s="110">
        <v>354839</v>
      </c>
      <c r="AM693" s="109">
        <v>0</v>
      </c>
      <c r="AN693" s="110">
        <v>0</v>
      </c>
      <c r="AO693" s="110">
        <v>0</v>
      </c>
      <c r="AP693" s="109" t="e">
        <v>#DIV/0!</v>
      </c>
      <c r="AQ693" s="110"/>
      <c r="AR693" s="110"/>
      <c r="AS693" s="109" t="e">
        <v>#DIV/0!</v>
      </c>
      <c r="AT693" s="110"/>
      <c r="AU693" s="110"/>
      <c r="AV693" s="109" t="e">
        <v>#DIV/0!</v>
      </c>
      <c r="AW693" s="111"/>
      <c r="AX693" s="111"/>
      <c r="AY693" s="112" t="e">
        <v>#DIV/0!</v>
      </c>
      <c r="AZ693" s="111"/>
      <c r="BA693" s="111"/>
      <c r="BB693" s="112" t="e">
        <f t="shared" si="240"/>
        <v>#DIV/0!</v>
      </c>
      <c r="BC693" s="92" t="e">
        <f>VLOOKUP(C693,'[1]PM SELL-OUT JUNE 202 SUMMARY'!$D$9:$H$519,4,FALSE)</f>
        <v>#N/A</v>
      </c>
      <c r="BD693" s="92" t="e">
        <f>VLOOKUP(C693,'[1]PM SELL-OUT JUNE 202 SUMMARY'!$D$9:$H$519,5,FALSE)</f>
        <v>#N/A</v>
      </c>
      <c r="BE693" s="93" t="e">
        <f t="shared" si="241"/>
        <v>#N/A</v>
      </c>
      <c r="BF693" s="113">
        <f t="shared" si="261"/>
        <v>0</v>
      </c>
      <c r="BG693" s="114">
        <f t="shared" si="262"/>
        <v>0</v>
      </c>
      <c r="BH693" s="115">
        <f t="shared" si="263"/>
        <v>0</v>
      </c>
      <c r="BI693" s="110">
        <f t="shared" si="264"/>
        <v>0</v>
      </c>
      <c r="BJ693" s="150"/>
      <c r="BK693" s="107"/>
      <c r="BL693" s="117">
        <f>BK$696*BP693</f>
        <v>0</v>
      </c>
      <c r="BM693" s="118"/>
      <c r="BN693" s="119"/>
      <c r="BO693" s="107"/>
      <c r="BP693" s="182">
        <f t="shared" si="265"/>
        <v>0</v>
      </c>
      <c r="BQ693" s="161"/>
      <c r="BR693" s="123"/>
      <c r="BS693" s="124" t="e">
        <f t="shared" si="258"/>
        <v>#DIV/0!</v>
      </c>
    </row>
    <row r="694" spans="1:72" s="128" customFormat="1">
      <c r="A694" s="126" t="s">
        <v>66</v>
      </c>
      <c r="B694" s="105"/>
      <c r="C694" s="106" t="s">
        <v>678</v>
      </c>
      <c r="D694" s="110"/>
      <c r="E694" s="110"/>
      <c r="F694" s="109"/>
      <c r="G694" s="110"/>
      <c r="H694" s="110"/>
      <c r="I694" s="109"/>
      <c r="J694" s="107"/>
      <c r="K694" s="110"/>
      <c r="L694" s="109"/>
      <c r="M694" s="110"/>
      <c r="N694" s="110"/>
      <c r="O694" s="109"/>
      <c r="P694" s="107"/>
      <c r="Q694" s="107"/>
      <c r="R694" s="108"/>
      <c r="S694" s="107"/>
      <c r="T694" s="107"/>
      <c r="U694" s="109"/>
      <c r="V694" s="110">
        <v>0</v>
      </c>
      <c r="W694" s="110">
        <v>258064</v>
      </c>
      <c r="X694" s="109">
        <v>0</v>
      </c>
      <c r="Y694" s="110"/>
      <c r="Z694" s="110">
        <v>500000</v>
      </c>
      <c r="AA694" s="109">
        <v>0</v>
      </c>
      <c r="AB694" s="110">
        <v>0</v>
      </c>
      <c r="AC694" s="110">
        <v>500000</v>
      </c>
      <c r="AD694" s="109"/>
      <c r="AE694" s="110">
        <v>0</v>
      </c>
      <c r="AF694" s="110">
        <v>500000</v>
      </c>
      <c r="AG694" s="109">
        <v>0</v>
      </c>
      <c r="AH694" s="110"/>
      <c r="AI694" s="110">
        <v>500000</v>
      </c>
      <c r="AJ694" s="109">
        <v>0</v>
      </c>
      <c r="AK694" s="110">
        <v>0</v>
      </c>
      <c r="AL694" s="110">
        <v>500000</v>
      </c>
      <c r="AM694" s="109">
        <v>0</v>
      </c>
      <c r="AN694" s="110">
        <v>10695</v>
      </c>
      <c r="AO694" s="110">
        <v>550000</v>
      </c>
      <c r="AP694" s="109">
        <v>1.9445454545454547E-2</v>
      </c>
      <c r="AQ694" s="110"/>
      <c r="AR694" s="110">
        <v>550000</v>
      </c>
      <c r="AS694" s="109">
        <v>0</v>
      </c>
      <c r="AT694" s="110">
        <v>0</v>
      </c>
      <c r="AU694" s="110">
        <v>283870</v>
      </c>
      <c r="AV694" s="109">
        <v>0</v>
      </c>
      <c r="AW694" s="111">
        <v>0</v>
      </c>
      <c r="AX694" s="111">
        <v>550000</v>
      </c>
      <c r="AY694" s="112">
        <v>0</v>
      </c>
      <c r="AZ694" s="111"/>
      <c r="BA694" s="111"/>
      <c r="BB694" s="112" t="e">
        <f t="shared" si="240"/>
        <v>#DIV/0!</v>
      </c>
      <c r="BC694" s="92">
        <f>VLOOKUP(C694,'[1]PM SELL-OUT JUNE 202 SUMMARY'!$D$9:$H$519,4,FALSE)</f>
        <v>0</v>
      </c>
      <c r="BD694" s="92">
        <f>VLOOKUP(C694,'[1]PM SELL-OUT JUNE 202 SUMMARY'!$D$9:$H$519,5,FALSE)</f>
        <v>91667</v>
      </c>
      <c r="BE694" s="93">
        <f t="shared" si="241"/>
        <v>0</v>
      </c>
      <c r="BF694" s="113">
        <f t="shared" si="261"/>
        <v>0</v>
      </c>
      <c r="BG694" s="114">
        <f t="shared" si="262"/>
        <v>0</v>
      </c>
      <c r="BH694" s="115">
        <f t="shared" si="263"/>
        <v>10695</v>
      </c>
      <c r="BI694" s="110">
        <f t="shared" si="264"/>
        <v>1782.5</v>
      </c>
      <c r="BJ694" s="150"/>
      <c r="BK694" s="107"/>
      <c r="BL694" s="117">
        <f>BK$696*BP694</f>
        <v>0</v>
      </c>
      <c r="BM694" s="118">
        <v>550000</v>
      </c>
      <c r="BN694" s="119"/>
      <c r="BO694" s="107">
        <v>0</v>
      </c>
      <c r="BP694" s="182">
        <f t="shared" si="265"/>
        <v>0</v>
      </c>
      <c r="BQ694" s="161"/>
      <c r="BR694" s="123"/>
      <c r="BS694" s="124" t="e">
        <f t="shared" si="258"/>
        <v>#DIV/0!</v>
      </c>
    </row>
    <row r="695" spans="1:72" s="128" customFormat="1">
      <c r="A695" s="126" t="s">
        <v>66</v>
      </c>
      <c r="B695" s="105"/>
      <c r="C695" s="106" t="s">
        <v>679</v>
      </c>
      <c r="D695" s="110"/>
      <c r="E695" s="110"/>
      <c r="F695" s="109"/>
      <c r="G695" s="110"/>
      <c r="H695" s="110"/>
      <c r="I695" s="109"/>
      <c r="J695" s="107"/>
      <c r="K695" s="110"/>
      <c r="L695" s="109"/>
      <c r="M695" s="110"/>
      <c r="N695" s="110"/>
      <c r="O695" s="109"/>
      <c r="P695" s="107"/>
      <c r="Q695" s="107"/>
      <c r="R695" s="108"/>
      <c r="S695" s="107"/>
      <c r="T695" s="107"/>
      <c r="U695" s="109"/>
      <c r="V695" s="110">
        <v>0</v>
      </c>
      <c r="W695" s="110">
        <v>258064</v>
      </c>
      <c r="X695" s="109">
        <v>0</v>
      </c>
      <c r="Y695" s="110">
        <v>80775</v>
      </c>
      <c r="Z695" s="110">
        <v>500000</v>
      </c>
      <c r="AA695" s="109">
        <v>0.16155000000000003</v>
      </c>
      <c r="AB695" s="110">
        <v>44687</v>
      </c>
      <c r="AC695" s="110">
        <v>500000</v>
      </c>
      <c r="AD695" s="109"/>
      <c r="AE695" s="110">
        <v>49885</v>
      </c>
      <c r="AF695" s="110">
        <v>500000</v>
      </c>
      <c r="AG695" s="109">
        <v>9.9770000000000011E-2</v>
      </c>
      <c r="AH695" s="110"/>
      <c r="AI695" s="110">
        <v>133333</v>
      </c>
      <c r="AJ695" s="109">
        <v>0</v>
      </c>
      <c r="AK695" s="110"/>
      <c r="AL695" s="110"/>
      <c r="AM695" s="109" t="e">
        <v>#DIV/0!</v>
      </c>
      <c r="AN695" s="110">
        <v>0</v>
      </c>
      <c r="AO695" s="110">
        <v>266129</v>
      </c>
      <c r="AP695" s="109">
        <v>0</v>
      </c>
      <c r="AQ695" s="110"/>
      <c r="AR695" s="110">
        <v>550000</v>
      </c>
      <c r="AS695" s="109">
        <v>0</v>
      </c>
      <c r="AT695" s="110">
        <v>48280</v>
      </c>
      <c r="AU695" s="110">
        <v>550000</v>
      </c>
      <c r="AV695" s="109">
        <v>8.7781818181818183E-2</v>
      </c>
      <c r="AW695" s="111">
        <v>56380</v>
      </c>
      <c r="AX695" s="111">
        <v>550000</v>
      </c>
      <c r="AY695" s="112">
        <v>0.10250909090909091</v>
      </c>
      <c r="AZ695" s="111">
        <v>91165</v>
      </c>
      <c r="BA695" s="111">
        <v>550000</v>
      </c>
      <c r="BB695" s="112">
        <f t="shared" si="240"/>
        <v>0.16575454545454546</v>
      </c>
      <c r="BC695" s="92">
        <f>VLOOKUP(C695,'[1]PM SELL-OUT JUNE 202 SUMMARY'!$D$9:$H$519,4,FALSE)</f>
        <v>30990</v>
      </c>
      <c r="BD695" s="92">
        <f>VLOOKUP(C695,'[1]PM SELL-OUT JUNE 202 SUMMARY'!$D$9:$H$519,5,FALSE)</f>
        <v>550000</v>
      </c>
      <c r="BE695" s="93">
        <f t="shared" si="241"/>
        <v>5.6345454545454546E-2</v>
      </c>
      <c r="BF695" s="113">
        <f t="shared" si="261"/>
        <v>195825</v>
      </c>
      <c r="BG695" s="114">
        <f t="shared" si="262"/>
        <v>65275</v>
      </c>
      <c r="BH695" s="115">
        <f t="shared" si="263"/>
        <v>195825</v>
      </c>
      <c r="BI695" s="110">
        <f t="shared" si="264"/>
        <v>32637.5</v>
      </c>
      <c r="BJ695" s="150"/>
      <c r="BK695" s="107"/>
      <c r="BL695" s="117">
        <f>BK$696*BP695</f>
        <v>0</v>
      </c>
      <c r="BM695" s="118">
        <v>550000</v>
      </c>
      <c r="BN695" s="119"/>
      <c r="BO695" s="107">
        <v>0</v>
      </c>
      <c r="BP695" s="182">
        <f t="shared" si="265"/>
        <v>0</v>
      </c>
      <c r="BQ695" s="161"/>
      <c r="BR695" s="123"/>
      <c r="BS695" s="124" t="e">
        <f t="shared" si="258"/>
        <v>#DIV/0!</v>
      </c>
    </row>
    <row r="696" spans="1:72" s="128" customFormat="1">
      <c r="A696" s="126"/>
      <c r="B696" s="105"/>
      <c r="C696" s="106"/>
      <c r="D696" s="110"/>
      <c r="E696" s="110"/>
      <c r="F696" s="109"/>
      <c r="G696" s="110"/>
      <c r="H696" s="110"/>
      <c r="I696" s="109"/>
      <c r="J696" s="107"/>
      <c r="K696" s="110"/>
      <c r="L696" s="109"/>
      <c r="M696" s="110"/>
      <c r="N696" s="110"/>
      <c r="O696" s="109"/>
      <c r="P696" s="107"/>
      <c r="Q696" s="107"/>
      <c r="R696" s="108"/>
      <c r="S696" s="107"/>
      <c r="T696" s="107"/>
      <c r="U696" s="109"/>
      <c r="V696" s="107">
        <v>50580</v>
      </c>
      <c r="W696" s="107">
        <v>870966</v>
      </c>
      <c r="X696" s="108">
        <v>5.8073449480232298E-2</v>
      </c>
      <c r="Y696" s="107">
        <v>180945</v>
      </c>
      <c r="Z696" s="107">
        <v>1500000</v>
      </c>
      <c r="AA696" s="109">
        <v>0.12063000000000001</v>
      </c>
      <c r="AB696" s="107">
        <v>94972</v>
      </c>
      <c r="AC696" s="107">
        <v>1500000</v>
      </c>
      <c r="AD696" s="109"/>
      <c r="AE696" s="107">
        <v>305855</v>
      </c>
      <c r="AF696" s="107">
        <v>1500000</v>
      </c>
      <c r="AG696" s="109">
        <v>0.20390333333333333</v>
      </c>
      <c r="AH696" s="107">
        <v>121875</v>
      </c>
      <c r="AI696" s="107">
        <v>1233332</v>
      </c>
      <c r="AJ696" s="109">
        <v>9.881767439748583E-2</v>
      </c>
      <c r="AK696" s="107">
        <v>90865</v>
      </c>
      <c r="AL696" s="107">
        <v>1854839</v>
      </c>
      <c r="AM696" s="109">
        <v>4.8988079288822373E-2</v>
      </c>
      <c r="AN696" s="107">
        <v>80875</v>
      </c>
      <c r="AO696" s="107">
        <v>1916129</v>
      </c>
      <c r="AP696" s="109">
        <v>4.2207492293055426E-2</v>
      </c>
      <c r="AQ696" s="151">
        <v>83475</v>
      </c>
      <c r="AR696" s="151">
        <v>2612499</v>
      </c>
      <c r="AS696" s="180">
        <v>3.1952165340541759E-2</v>
      </c>
      <c r="AT696" s="110"/>
      <c r="AU696" s="110"/>
      <c r="AV696" s="109"/>
      <c r="AW696" s="152">
        <v>235440</v>
      </c>
      <c r="AX696" s="152">
        <v>2750000</v>
      </c>
      <c r="AY696" s="112">
        <v>8.5614545454545457E-2</v>
      </c>
      <c r="AZ696" s="152">
        <v>571645</v>
      </c>
      <c r="BA696" s="152">
        <v>1650000</v>
      </c>
      <c r="BB696" s="153">
        <f t="shared" si="240"/>
        <v>0.34645151515151518</v>
      </c>
      <c r="BC696" s="92" t="e">
        <f>VLOOKUP(C696,'[1]PM SELL-OUT JUNE 202 SUMMARY'!$D$9:$H$519,4,FALSE)</f>
        <v>#N/A</v>
      </c>
      <c r="BD696" s="92" t="e">
        <f>VLOOKUP(C696,'[1]PM SELL-OUT JUNE 202 SUMMARY'!$D$9:$H$519,5,FALSE)</f>
        <v>#N/A</v>
      </c>
      <c r="BE696" s="93" t="e">
        <f t="shared" si="241"/>
        <v>#N/A</v>
      </c>
      <c r="BF696" s="107">
        <f>SUM(BF689:BF695)</f>
        <v>906650</v>
      </c>
      <c r="BG696" s="107">
        <f>SUM(BG689:BG695)</f>
        <v>302216.66666666663</v>
      </c>
      <c r="BH696" s="107">
        <f>SUM(BH689:BH695)</f>
        <v>1161865</v>
      </c>
      <c r="BI696" s="107">
        <f>SUM(BI689:BI695)</f>
        <v>193644.16666666669</v>
      </c>
      <c r="BJ696" s="169">
        <v>685374.8</v>
      </c>
      <c r="BK696" s="155">
        <f>BJ696*125%</f>
        <v>856718.5</v>
      </c>
      <c r="BL696" s="107">
        <f>SUM(BL689:BL695)</f>
        <v>856718.5</v>
      </c>
      <c r="BM696" s="118"/>
      <c r="BN696" s="119">
        <f>SUM(BM689:BM695)</f>
        <v>2750000</v>
      </c>
      <c r="BO696" s="107">
        <f>SUM(BO689:BO695)</f>
        <v>50580</v>
      </c>
      <c r="BP696" s="108">
        <f>SUM(BP689:BP695)</f>
        <v>1</v>
      </c>
      <c r="BQ696" s="107"/>
      <c r="BR696" s="107"/>
      <c r="BS696" s="124" t="e">
        <f t="shared" si="258"/>
        <v>#DIV/0!</v>
      </c>
      <c r="BT696" s="128">
        <v>5</v>
      </c>
    </row>
    <row r="697" spans="1:72" s="128" customFormat="1">
      <c r="A697" s="126"/>
      <c r="B697" s="105"/>
      <c r="C697" s="106"/>
      <c r="D697" s="110"/>
      <c r="E697" s="110"/>
      <c r="F697" s="109"/>
      <c r="G697" s="110"/>
      <c r="H697" s="110"/>
      <c r="I697" s="109"/>
      <c r="J697" s="110"/>
      <c r="K697" s="110"/>
      <c r="L697" s="109"/>
      <c r="M697" s="110"/>
      <c r="N697" s="110"/>
      <c r="O697" s="109"/>
      <c r="P697" s="110"/>
      <c r="Q697" s="110"/>
      <c r="R697" s="109"/>
      <c r="S697" s="110"/>
      <c r="T697" s="110"/>
      <c r="U697" s="109"/>
      <c r="V697" s="110"/>
      <c r="W697" s="110"/>
      <c r="X697" s="109"/>
      <c r="Y697" s="110"/>
      <c r="Z697" s="110"/>
      <c r="AA697" s="109"/>
      <c r="AB697" s="110"/>
      <c r="AC697" s="110"/>
      <c r="AD697" s="109"/>
      <c r="AE697" s="110"/>
      <c r="AF697" s="110"/>
      <c r="AG697" s="109"/>
      <c r="AH697" s="110"/>
      <c r="AI697" s="110"/>
      <c r="AJ697" s="109"/>
      <c r="AK697" s="110"/>
      <c r="AL697" s="110"/>
      <c r="AM697" s="109"/>
      <c r="AN697" s="110"/>
      <c r="AO697" s="110"/>
      <c r="AP697" s="109"/>
      <c r="AQ697" s="110"/>
      <c r="AR697" s="110"/>
      <c r="AS697" s="109"/>
      <c r="AT697" s="110"/>
      <c r="AU697" s="110"/>
      <c r="AV697" s="109"/>
      <c r="AW697" s="111"/>
      <c r="AX697" s="111"/>
      <c r="AY697" s="112" t="e">
        <v>#DIV/0!</v>
      </c>
      <c r="AZ697" s="111"/>
      <c r="BA697" s="111"/>
      <c r="BB697" s="112"/>
      <c r="BC697" s="92" t="e">
        <f>VLOOKUP(C697,'[1]PM SELL-OUT JUNE 202 SUMMARY'!$D$9:$H$519,4,FALSE)</f>
        <v>#N/A</v>
      </c>
      <c r="BD697" s="92" t="e">
        <f>VLOOKUP(C697,'[1]PM SELL-OUT JUNE 202 SUMMARY'!$D$9:$H$519,5,FALSE)</f>
        <v>#N/A</v>
      </c>
      <c r="BE697" s="93" t="e">
        <f t="shared" si="241"/>
        <v>#N/A</v>
      </c>
      <c r="BF697" s="113"/>
      <c r="BG697" s="114"/>
      <c r="BH697" s="115"/>
      <c r="BI697" s="107"/>
      <c r="BJ697" s="150"/>
      <c r="BK697" s="107"/>
      <c r="BL697" s="117"/>
      <c r="BM697" s="118"/>
      <c r="BN697" s="119"/>
      <c r="BO697" s="127"/>
      <c r="BP697" s="182"/>
      <c r="BQ697" s="159"/>
      <c r="BR697" s="181"/>
      <c r="BS697" s="124"/>
    </row>
    <row r="698" spans="1:72" s="128" customFormat="1">
      <c r="A698" s="126"/>
      <c r="B698" s="105"/>
      <c r="C698" s="106"/>
      <c r="D698" s="110"/>
      <c r="E698" s="110"/>
      <c r="F698" s="109"/>
      <c r="G698" s="110"/>
      <c r="H698" s="110"/>
      <c r="I698" s="109"/>
      <c r="J698" s="110"/>
      <c r="K698" s="110"/>
      <c r="L698" s="109"/>
      <c r="M698" s="110"/>
      <c r="N698" s="110"/>
      <c r="O698" s="109"/>
      <c r="P698" s="110"/>
      <c r="Q698" s="110"/>
      <c r="R698" s="109"/>
      <c r="S698" s="110"/>
      <c r="T698" s="110"/>
      <c r="U698" s="109"/>
      <c r="V698" s="110"/>
      <c r="W698" s="110"/>
      <c r="X698" s="109"/>
      <c r="Y698" s="110"/>
      <c r="Z698" s="110"/>
      <c r="AA698" s="109"/>
      <c r="AB698" s="110"/>
      <c r="AC698" s="110"/>
      <c r="AD698" s="109"/>
      <c r="AE698" s="110"/>
      <c r="AF698" s="110"/>
      <c r="AG698" s="109"/>
      <c r="AH698" s="110"/>
      <c r="AI698" s="110"/>
      <c r="AJ698" s="109"/>
      <c r="AK698" s="110"/>
      <c r="AL698" s="110"/>
      <c r="AM698" s="109"/>
      <c r="AN698" s="110"/>
      <c r="AO698" s="110"/>
      <c r="AP698" s="109"/>
      <c r="AQ698" s="110"/>
      <c r="AR698" s="110"/>
      <c r="AS698" s="109"/>
      <c r="AT698" s="110"/>
      <c r="AU698" s="110"/>
      <c r="AV698" s="109"/>
      <c r="AW698" s="111"/>
      <c r="AX698" s="111"/>
      <c r="AY698" s="112" t="e">
        <v>#DIV/0!</v>
      </c>
      <c r="AZ698" s="111"/>
      <c r="BA698" s="111"/>
      <c r="BB698" s="112"/>
      <c r="BC698" s="92" t="e">
        <f>VLOOKUP(C698,'[1]PM SELL-OUT JUNE 202 SUMMARY'!$D$9:$H$519,4,FALSE)</f>
        <v>#N/A</v>
      </c>
      <c r="BD698" s="92" t="e">
        <f>VLOOKUP(C698,'[1]PM SELL-OUT JUNE 202 SUMMARY'!$D$9:$H$519,5,FALSE)</f>
        <v>#N/A</v>
      </c>
      <c r="BE698" s="93" t="e">
        <f t="shared" si="241"/>
        <v>#N/A</v>
      </c>
      <c r="BF698" s="113"/>
      <c r="BG698" s="114"/>
      <c r="BH698" s="115"/>
      <c r="BI698" s="107"/>
      <c r="BJ698" s="115"/>
      <c r="BK698" s="110"/>
      <c r="BL698" s="117"/>
      <c r="BM698" s="118"/>
      <c r="BN698" s="119"/>
      <c r="BO698" s="127"/>
      <c r="BP698" s="121"/>
      <c r="BQ698" s="159"/>
      <c r="BR698" s="181"/>
      <c r="BS698" s="124"/>
    </row>
    <row r="699" spans="1:72" s="125" customFormat="1">
      <c r="A699" s="105" t="s">
        <v>89</v>
      </c>
      <c r="B699" s="105" t="s">
        <v>197</v>
      </c>
      <c r="C699" s="162" t="s">
        <v>680</v>
      </c>
      <c r="D699" s="107">
        <v>28195</v>
      </c>
      <c r="E699" s="107">
        <v>206451</v>
      </c>
      <c r="F699" s="108"/>
      <c r="G699" s="107">
        <v>988475</v>
      </c>
      <c r="H699" s="107">
        <v>500000</v>
      </c>
      <c r="I699" s="108">
        <v>1.97695</v>
      </c>
      <c r="J699" s="107">
        <v>712685</v>
      </c>
      <c r="K699" s="107">
        <v>500000</v>
      </c>
      <c r="L699" s="108">
        <v>1.42537</v>
      </c>
      <c r="M699" s="107">
        <v>371025</v>
      </c>
      <c r="N699" s="107">
        <v>500000</v>
      </c>
      <c r="O699" s="109">
        <v>0.7420500000000001</v>
      </c>
      <c r="P699" s="110">
        <v>668390</v>
      </c>
      <c r="Q699" s="110">
        <v>500000</v>
      </c>
      <c r="R699" s="109">
        <v>1.3367800000000001</v>
      </c>
      <c r="S699" s="110">
        <v>61285</v>
      </c>
      <c r="T699" s="110">
        <v>500000</v>
      </c>
      <c r="U699" s="109">
        <v>0.12257000000000001</v>
      </c>
      <c r="V699" s="110">
        <v>313955</v>
      </c>
      <c r="W699" s="110">
        <v>500000</v>
      </c>
      <c r="X699" s="109">
        <v>0.62791000000000008</v>
      </c>
      <c r="Y699" s="110">
        <v>325330</v>
      </c>
      <c r="Z699" s="110">
        <v>500000</v>
      </c>
      <c r="AA699" s="109">
        <v>0.65066000000000002</v>
      </c>
      <c r="AB699" s="110">
        <v>394925</v>
      </c>
      <c r="AC699" s="110">
        <v>500000</v>
      </c>
      <c r="AD699" s="109"/>
      <c r="AE699" s="110">
        <v>320245</v>
      </c>
      <c r="AF699" s="110">
        <v>500000</v>
      </c>
      <c r="AG699" s="109">
        <v>0.64049</v>
      </c>
      <c r="AH699" s="110">
        <v>401725</v>
      </c>
      <c r="AI699" s="110">
        <v>500000</v>
      </c>
      <c r="AJ699" s="109">
        <v>0.80345000000000011</v>
      </c>
      <c r="AK699" s="110">
        <v>336740</v>
      </c>
      <c r="AL699" s="110">
        <v>500000</v>
      </c>
      <c r="AM699" s="109">
        <v>0.67348000000000008</v>
      </c>
      <c r="AN699" s="110">
        <v>189665</v>
      </c>
      <c r="AO699" s="110">
        <v>550000</v>
      </c>
      <c r="AP699" s="109">
        <v>0.34484545454545457</v>
      </c>
      <c r="AQ699" s="110">
        <v>234450</v>
      </c>
      <c r="AR699" s="110">
        <v>550000</v>
      </c>
      <c r="AS699" s="109">
        <v>0.42627272727272725</v>
      </c>
      <c r="AT699" s="110">
        <v>146975</v>
      </c>
      <c r="AU699" s="110">
        <v>550000</v>
      </c>
      <c r="AV699" s="109">
        <v>0.2672272727272727</v>
      </c>
      <c r="AW699" s="111">
        <v>577380</v>
      </c>
      <c r="AX699" s="111">
        <v>550000</v>
      </c>
      <c r="AY699" s="112">
        <v>1.0497818181818181</v>
      </c>
      <c r="AZ699" s="111">
        <v>356230</v>
      </c>
      <c r="BA699" s="111">
        <v>550000</v>
      </c>
      <c r="BB699" s="112">
        <f t="shared" ref="BB699:BB731" si="266">AZ699/BA699</f>
        <v>0.64769090909090909</v>
      </c>
      <c r="BC699" s="92">
        <f>VLOOKUP(C699,'[1]PM SELL-OUT JUNE 202 SUMMARY'!$D$9:$H$519,4,FALSE)</f>
        <v>559530</v>
      </c>
      <c r="BD699" s="92">
        <f>VLOOKUP(C699,'[1]PM SELL-OUT JUNE 202 SUMMARY'!$D$9:$H$519,5,FALSE)</f>
        <v>550000</v>
      </c>
      <c r="BE699" s="93">
        <f t="shared" si="241"/>
        <v>1.0173272727272726</v>
      </c>
      <c r="BF699" s="113">
        <f t="shared" ref="BF699:BF700" si="267">AW699+AT699+AZ699</f>
        <v>1080585</v>
      </c>
      <c r="BG699" s="114">
        <f t="shared" ref="BG699:BG700" si="268">BF699/3</f>
        <v>360195</v>
      </c>
      <c r="BH699" s="115">
        <f t="shared" ref="BH699:BH700" si="269">SUM(AQ699+AT699+AW699+AZ699+AK699+AN699)</f>
        <v>1841440</v>
      </c>
      <c r="BI699" s="110">
        <f t="shared" ref="BI699:BI700" si="270">BH699/6</f>
        <v>306906.66666666669</v>
      </c>
      <c r="BJ699" s="150"/>
      <c r="BK699" s="107"/>
      <c r="BL699" s="117">
        <f>BK$701*BP699</f>
        <v>249665.54545225381</v>
      </c>
      <c r="BM699" s="118">
        <v>550000</v>
      </c>
      <c r="BN699" s="119"/>
      <c r="BO699" s="120">
        <v>313955</v>
      </c>
      <c r="BP699" s="182">
        <f>BO699/BO$701</f>
        <v>0.13615970266091593</v>
      </c>
      <c r="BQ699" s="122"/>
      <c r="BR699" s="123"/>
      <c r="BS699" s="124" t="e">
        <f>BQ699/BR699</f>
        <v>#DIV/0!</v>
      </c>
    </row>
    <row r="700" spans="1:72" s="125" customFormat="1">
      <c r="A700" s="105" t="s">
        <v>89</v>
      </c>
      <c r="B700" s="105" t="s">
        <v>197</v>
      </c>
      <c r="C700" s="162" t="s">
        <v>681</v>
      </c>
      <c r="D700" s="107">
        <v>4015740</v>
      </c>
      <c r="E700" s="107">
        <v>1000000</v>
      </c>
      <c r="F700" s="108"/>
      <c r="G700" s="107">
        <v>1280485</v>
      </c>
      <c r="H700" s="107">
        <v>1200000</v>
      </c>
      <c r="I700" s="108">
        <v>1.0670708333333334</v>
      </c>
      <c r="J700" s="107">
        <v>1631735</v>
      </c>
      <c r="K700" s="107">
        <v>1300000</v>
      </c>
      <c r="L700" s="108">
        <v>1.2551807692307693</v>
      </c>
      <c r="M700" s="107">
        <v>2295630</v>
      </c>
      <c r="N700" s="107">
        <v>1450000</v>
      </c>
      <c r="O700" s="109">
        <v>1.5831931034482758</v>
      </c>
      <c r="P700" s="110">
        <v>3622920</v>
      </c>
      <c r="Q700" s="110">
        <v>1700000</v>
      </c>
      <c r="R700" s="109">
        <v>2.1311294117647059</v>
      </c>
      <c r="S700" s="110">
        <v>2103065</v>
      </c>
      <c r="T700" s="110">
        <v>1700000</v>
      </c>
      <c r="U700" s="109">
        <v>1.2370970588235295</v>
      </c>
      <c r="V700" s="110">
        <v>1991830</v>
      </c>
      <c r="W700" s="110">
        <v>1500000</v>
      </c>
      <c r="X700" s="109">
        <v>1.3278866666666667</v>
      </c>
      <c r="Y700" s="110">
        <v>1884160</v>
      </c>
      <c r="Z700" s="110">
        <v>1300000</v>
      </c>
      <c r="AA700" s="109">
        <v>1.4493538461538462</v>
      </c>
      <c r="AB700" s="110">
        <v>1748175</v>
      </c>
      <c r="AC700" s="110">
        <v>1300000</v>
      </c>
      <c r="AD700" s="109"/>
      <c r="AE700" s="110">
        <v>2633475</v>
      </c>
      <c r="AF700" s="110">
        <v>1400000</v>
      </c>
      <c r="AG700" s="109">
        <v>1.8810535714285714</v>
      </c>
      <c r="AH700" s="110">
        <v>1369380</v>
      </c>
      <c r="AI700" s="110">
        <v>1650000</v>
      </c>
      <c r="AJ700" s="109">
        <v>0.82992727272727274</v>
      </c>
      <c r="AK700" s="110">
        <v>1715490</v>
      </c>
      <c r="AL700" s="110">
        <v>2100000</v>
      </c>
      <c r="AM700" s="109">
        <v>0.81689999999999985</v>
      </c>
      <c r="AN700" s="110">
        <v>624300</v>
      </c>
      <c r="AO700" s="110">
        <v>2100000</v>
      </c>
      <c r="AP700" s="109">
        <v>0.29728571428571426</v>
      </c>
      <c r="AQ700" s="110">
        <v>695575</v>
      </c>
      <c r="AR700" s="110">
        <v>1900000</v>
      </c>
      <c r="AS700" s="109">
        <v>0.36609210526315789</v>
      </c>
      <c r="AT700" s="110">
        <v>1236600</v>
      </c>
      <c r="AU700" s="110">
        <v>1800000</v>
      </c>
      <c r="AV700" s="109">
        <v>0.68700000000000006</v>
      </c>
      <c r="AW700" s="111">
        <v>220140</v>
      </c>
      <c r="AX700" s="111">
        <v>1800000</v>
      </c>
      <c r="AY700" s="112">
        <v>0.12230000000000001</v>
      </c>
      <c r="AZ700" s="111">
        <v>1097995</v>
      </c>
      <c r="BA700" s="111">
        <v>1600000</v>
      </c>
      <c r="BB700" s="112">
        <f t="shared" si="266"/>
        <v>0.68624687500000003</v>
      </c>
      <c r="BC700" s="92">
        <f>VLOOKUP(C700,'[1]PM SELL-OUT JUNE 202 SUMMARY'!$D$9:$H$519,4,FALSE)</f>
        <v>616270</v>
      </c>
      <c r="BD700" s="92">
        <f>VLOOKUP(C700,'[1]PM SELL-OUT JUNE 202 SUMMARY'!$D$9:$H$519,5,FALSE)</f>
        <v>1400000</v>
      </c>
      <c r="BE700" s="93">
        <f t="shared" si="241"/>
        <v>0.44019285714285716</v>
      </c>
      <c r="BF700" s="113">
        <f t="shared" si="267"/>
        <v>2554735</v>
      </c>
      <c r="BG700" s="114">
        <f t="shared" si="268"/>
        <v>851578.33333333337</v>
      </c>
      <c r="BH700" s="115">
        <f t="shared" si="269"/>
        <v>5590100</v>
      </c>
      <c r="BI700" s="110">
        <f t="shared" si="270"/>
        <v>931683.33333333337</v>
      </c>
      <c r="BJ700" s="188"/>
      <c r="BK700" s="189"/>
      <c r="BL700" s="117">
        <f>BK$701*BP700</f>
        <v>1583957.3295477461</v>
      </c>
      <c r="BM700" s="118">
        <v>1200000</v>
      </c>
      <c r="BN700" s="119"/>
      <c r="BO700" s="120">
        <v>1991830</v>
      </c>
      <c r="BP700" s="182">
        <f>BO700/BO$701</f>
        <v>0.86384029733908407</v>
      </c>
      <c r="BQ700" s="122"/>
      <c r="BR700" s="123"/>
      <c r="BS700" s="124" t="e">
        <f>BQ700/BR700</f>
        <v>#DIV/0!</v>
      </c>
    </row>
    <row r="701" spans="1:72" s="128" customFormat="1">
      <c r="A701" s="126"/>
      <c r="B701" s="105"/>
      <c r="C701" s="162"/>
      <c r="D701" s="110"/>
      <c r="E701" s="110"/>
      <c r="F701" s="109"/>
      <c r="G701" s="110"/>
      <c r="H701" s="110"/>
      <c r="I701" s="109"/>
      <c r="J701" s="107">
        <v>2344420</v>
      </c>
      <c r="K701" s="110"/>
      <c r="L701" s="109"/>
      <c r="M701" s="151">
        <v>2666655</v>
      </c>
      <c r="N701" s="151">
        <v>1950000</v>
      </c>
      <c r="O701" s="109"/>
      <c r="P701" s="107">
        <v>4291310</v>
      </c>
      <c r="Q701" s="107">
        <v>2200000</v>
      </c>
      <c r="R701" s="108">
        <v>1.9505954545454545</v>
      </c>
      <c r="S701" s="107">
        <v>2164350</v>
      </c>
      <c r="T701" s="107">
        <v>2200000</v>
      </c>
      <c r="U701" s="108">
        <v>0.98379545454545447</v>
      </c>
      <c r="V701" s="107">
        <v>2305785</v>
      </c>
      <c r="W701" s="107">
        <v>2000000</v>
      </c>
      <c r="X701" s="108">
        <v>1.1528925000000001</v>
      </c>
      <c r="Y701" s="107">
        <v>2209490</v>
      </c>
      <c r="Z701" s="107">
        <v>1800000</v>
      </c>
      <c r="AA701" s="108"/>
      <c r="AB701" s="107">
        <v>2143100</v>
      </c>
      <c r="AC701" s="107">
        <v>1800000</v>
      </c>
      <c r="AD701" s="108"/>
      <c r="AE701" s="107">
        <v>2953720</v>
      </c>
      <c r="AF701" s="107">
        <v>1900000</v>
      </c>
      <c r="AG701" s="109">
        <v>1.5545894736842105</v>
      </c>
      <c r="AH701" s="107">
        <v>1771105</v>
      </c>
      <c r="AI701" s="107">
        <v>2150000</v>
      </c>
      <c r="AJ701" s="109">
        <v>0.82376976744186059</v>
      </c>
      <c r="AK701" s="107">
        <v>2052230</v>
      </c>
      <c r="AL701" s="107">
        <v>2600000</v>
      </c>
      <c r="AM701" s="109">
        <v>0.78931923076923083</v>
      </c>
      <c r="AN701" s="107">
        <v>813965</v>
      </c>
      <c r="AO701" s="107">
        <v>2650000</v>
      </c>
      <c r="AP701" s="109">
        <v>0.30715660377358489</v>
      </c>
      <c r="AQ701" s="151">
        <v>930025</v>
      </c>
      <c r="AR701" s="151">
        <v>2450000</v>
      </c>
      <c r="AS701" s="180">
        <v>0.37960204081632654</v>
      </c>
      <c r="AT701" s="110"/>
      <c r="AU701" s="110"/>
      <c r="AV701" s="109"/>
      <c r="AW701" s="152">
        <v>797520</v>
      </c>
      <c r="AX701" s="152">
        <v>2350000</v>
      </c>
      <c r="AY701" s="112">
        <v>0.33937021276595747</v>
      </c>
      <c r="AZ701" s="152">
        <v>1454225</v>
      </c>
      <c r="BA701" s="152">
        <v>2150000</v>
      </c>
      <c r="BB701" s="153">
        <f t="shared" si="266"/>
        <v>0.67638372093023258</v>
      </c>
      <c r="BC701" s="92" t="e">
        <f>VLOOKUP(C701,'[1]PM SELL-OUT JUNE 202 SUMMARY'!$D$9:$H$519,4,FALSE)</f>
        <v>#N/A</v>
      </c>
      <c r="BD701" s="92" t="e">
        <f>VLOOKUP(C701,'[1]PM SELL-OUT JUNE 202 SUMMARY'!$D$9:$H$519,5,FALSE)</f>
        <v>#N/A</v>
      </c>
      <c r="BE701" s="93" t="e">
        <f t="shared" si="241"/>
        <v>#N/A</v>
      </c>
      <c r="BF701" s="107">
        <f>SUM(BF699:BF700)</f>
        <v>3635320</v>
      </c>
      <c r="BG701" s="107">
        <f>SUM(BG699:BG700)</f>
        <v>1211773.3333333335</v>
      </c>
      <c r="BH701" s="107">
        <f>SUM(BH699:BH700)</f>
        <v>7431540</v>
      </c>
      <c r="BI701" s="107">
        <f>SUM(BI699:BI700)</f>
        <v>1238590</v>
      </c>
      <c r="BJ701" s="169">
        <v>1405075</v>
      </c>
      <c r="BK701" s="155">
        <f>BJ701*130.5%</f>
        <v>1833622.875</v>
      </c>
      <c r="BL701" s="107">
        <f>SUM(BL699:BL700)</f>
        <v>1833622.875</v>
      </c>
      <c r="BM701" s="118"/>
      <c r="BN701" s="119">
        <f>SUM(BM699:BM700)</f>
        <v>1750000</v>
      </c>
      <c r="BO701" s="107">
        <f>SUM(BO699:BO700)</f>
        <v>2305785</v>
      </c>
      <c r="BP701" s="108">
        <f>SUM(BP699:BP700)</f>
        <v>1</v>
      </c>
      <c r="BQ701" s="107"/>
      <c r="BR701" s="107"/>
      <c r="BS701" s="124" t="e">
        <f>BQ701/BR701</f>
        <v>#DIV/0!</v>
      </c>
    </row>
    <row r="702" spans="1:72" s="128" customFormat="1">
      <c r="A702" s="126"/>
      <c r="B702" s="105"/>
      <c r="C702" s="162"/>
      <c r="D702" s="110"/>
      <c r="E702" s="110"/>
      <c r="F702" s="109"/>
      <c r="G702" s="110"/>
      <c r="H702" s="110"/>
      <c r="I702" s="109"/>
      <c r="J702" s="110"/>
      <c r="K702" s="110"/>
      <c r="L702" s="109"/>
      <c r="M702" s="110"/>
      <c r="N702" s="110"/>
      <c r="O702" s="109"/>
      <c r="P702" s="110"/>
      <c r="Q702" s="110"/>
      <c r="R702" s="109"/>
      <c r="S702" s="110"/>
      <c r="T702" s="110"/>
      <c r="U702" s="109"/>
      <c r="V702" s="110"/>
      <c r="W702" s="110"/>
      <c r="X702" s="109"/>
      <c r="Y702" s="110"/>
      <c r="Z702" s="110"/>
      <c r="AA702" s="109"/>
      <c r="AB702" s="110"/>
      <c r="AC702" s="110"/>
      <c r="AD702" s="109"/>
      <c r="AE702" s="110"/>
      <c r="AF702" s="110"/>
      <c r="AG702" s="109"/>
      <c r="AH702" s="110"/>
      <c r="AI702" s="110"/>
      <c r="AJ702" s="109"/>
      <c r="AK702" s="110"/>
      <c r="AL702" s="110"/>
      <c r="AM702" s="109"/>
      <c r="AN702" s="110"/>
      <c r="AO702" s="110"/>
      <c r="AP702" s="109"/>
      <c r="AQ702" s="110"/>
      <c r="AR702" s="110"/>
      <c r="AS702" s="109"/>
      <c r="AT702" s="110"/>
      <c r="AU702" s="110"/>
      <c r="AV702" s="109"/>
      <c r="AW702" s="111"/>
      <c r="AX702" s="111"/>
      <c r="AY702" s="112" t="e">
        <v>#DIV/0!</v>
      </c>
      <c r="AZ702" s="111"/>
      <c r="BA702" s="111"/>
      <c r="BB702" s="112"/>
      <c r="BC702" s="92" t="e">
        <f>VLOOKUP(C702,'[1]PM SELL-OUT JUNE 202 SUMMARY'!$D$9:$H$519,4,FALSE)</f>
        <v>#N/A</v>
      </c>
      <c r="BD702" s="92" t="e">
        <f>VLOOKUP(C702,'[1]PM SELL-OUT JUNE 202 SUMMARY'!$D$9:$H$519,5,FALSE)</f>
        <v>#N/A</v>
      </c>
      <c r="BE702" s="93" t="e">
        <f t="shared" si="241"/>
        <v>#N/A</v>
      </c>
      <c r="BF702" s="113"/>
      <c r="BG702" s="114"/>
      <c r="BH702" s="115"/>
      <c r="BI702" s="107"/>
      <c r="BJ702" s="150"/>
      <c r="BK702" s="107"/>
      <c r="BL702" s="117"/>
      <c r="BM702" s="118"/>
      <c r="BN702" s="119"/>
      <c r="BO702" s="127"/>
      <c r="BP702" s="182"/>
      <c r="BQ702" s="159"/>
      <c r="BR702" s="181"/>
      <c r="BS702" s="124"/>
    </row>
    <row r="703" spans="1:72" s="128" customFormat="1">
      <c r="A703" s="126"/>
      <c r="B703" s="105"/>
      <c r="C703" s="106"/>
      <c r="D703" s="110"/>
      <c r="E703" s="110"/>
      <c r="F703" s="109"/>
      <c r="G703" s="110"/>
      <c r="H703" s="110"/>
      <c r="I703" s="109"/>
      <c r="J703" s="110"/>
      <c r="K703" s="110"/>
      <c r="L703" s="109"/>
      <c r="M703" s="110"/>
      <c r="N703" s="110"/>
      <c r="O703" s="109"/>
      <c r="P703" s="110"/>
      <c r="Q703" s="110"/>
      <c r="R703" s="109"/>
      <c r="S703" s="110"/>
      <c r="T703" s="110"/>
      <c r="U703" s="109"/>
      <c r="V703" s="110"/>
      <c r="W703" s="110"/>
      <c r="X703" s="109"/>
      <c r="Y703" s="110"/>
      <c r="Z703" s="110"/>
      <c r="AA703" s="109"/>
      <c r="AB703" s="110"/>
      <c r="AC703" s="110"/>
      <c r="AD703" s="109"/>
      <c r="AE703" s="110"/>
      <c r="AF703" s="110"/>
      <c r="AG703" s="109"/>
      <c r="AH703" s="110"/>
      <c r="AI703" s="110"/>
      <c r="AJ703" s="109"/>
      <c r="AK703" s="110"/>
      <c r="AL703" s="110"/>
      <c r="AM703" s="109"/>
      <c r="AN703" s="110"/>
      <c r="AO703" s="110"/>
      <c r="AP703" s="109"/>
      <c r="AQ703" s="110"/>
      <c r="AR703" s="110"/>
      <c r="AS703" s="109"/>
      <c r="AT703" s="110"/>
      <c r="AU703" s="110"/>
      <c r="AV703" s="109"/>
      <c r="AW703" s="111"/>
      <c r="AX703" s="111"/>
      <c r="AY703" s="112" t="e">
        <v>#DIV/0!</v>
      </c>
      <c r="AZ703" s="111"/>
      <c r="BA703" s="111"/>
      <c r="BB703" s="112"/>
      <c r="BC703" s="92" t="e">
        <f>VLOOKUP(C703,'[1]PM SELL-OUT JUNE 202 SUMMARY'!$D$9:$H$519,4,FALSE)</f>
        <v>#N/A</v>
      </c>
      <c r="BD703" s="92" t="e">
        <f>VLOOKUP(C703,'[1]PM SELL-OUT JUNE 202 SUMMARY'!$D$9:$H$519,5,FALSE)</f>
        <v>#N/A</v>
      </c>
      <c r="BE703" s="93" t="e">
        <f t="shared" si="241"/>
        <v>#N/A</v>
      </c>
      <c r="BF703" s="113"/>
      <c r="BG703" s="114"/>
      <c r="BH703" s="115"/>
      <c r="BI703" s="107"/>
      <c r="BJ703" s="115"/>
      <c r="BK703" s="110"/>
      <c r="BL703" s="117"/>
      <c r="BM703" s="118"/>
      <c r="BN703" s="119"/>
      <c r="BO703" s="127"/>
      <c r="BP703" s="121"/>
      <c r="BQ703" s="159"/>
      <c r="BR703" s="181"/>
      <c r="BS703" s="124"/>
    </row>
    <row r="704" spans="1:72" s="125" customFormat="1">
      <c r="A704" s="105" t="s">
        <v>66</v>
      </c>
      <c r="B704" s="105" t="s">
        <v>682</v>
      </c>
      <c r="C704" s="106" t="s">
        <v>683</v>
      </c>
      <c r="D704" s="107">
        <v>1898065</v>
      </c>
      <c r="E704" s="107">
        <v>1600000</v>
      </c>
      <c r="F704" s="108"/>
      <c r="G704" s="107">
        <v>1282390</v>
      </c>
      <c r="H704" s="107">
        <v>1900000</v>
      </c>
      <c r="I704" s="108">
        <v>0.6749421052631579</v>
      </c>
      <c r="J704" s="107">
        <v>2515800</v>
      </c>
      <c r="K704" s="107">
        <v>1900000</v>
      </c>
      <c r="L704" s="108"/>
      <c r="M704" s="107">
        <v>3181440</v>
      </c>
      <c r="N704" s="107">
        <v>1900000</v>
      </c>
      <c r="O704" s="109">
        <v>1.6744421052631582</v>
      </c>
      <c r="P704" s="110">
        <v>3346000</v>
      </c>
      <c r="Q704" s="110">
        <v>1900000</v>
      </c>
      <c r="R704" s="109">
        <v>1.7610526315789474</v>
      </c>
      <c r="S704" s="110">
        <v>2650610</v>
      </c>
      <c r="T704" s="110">
        <v>1600000</v>
      </c>
      <c r="U704" s="109">
        <v>1.65663125</v>
      </c>
      <c r="V704" s="110">
        <v>2609335</v>
      </c>
      <c r="W704" s="110">
        <v>1900000</v>
      </c>
      <c r="X704" s="109">
        <v>1.3733342105263158</v>
      </c>
      <c r="Y704" s="110">
        <v>2539775</v>
      </c>
      <c r="Z704" s="110">
        <v>1900000</v>
      </c>
      <c r="AA704" s="109">
        <v>1.3367236842105263</v>
      </c>
      <c r="AB704" s="110">
        <v>2737085</v>
      </c>
      <c r="AC704" s="110">
        <v>2000000</v>
      </c>
      <c r="AD704" s="109"/>
      <c r="AE704" s="110">
        <v>609295</v>
      </c>
      <c r="AF704" s="110">
        <v>2200000</v>
      </c>
      <c r="AG704" s="109">
        <v>0.2769522727272728</v>
      </c>
      <c r="AH704" s="110">
        <v>3235180</v>
      </c>
      <c r="AI704" s="110">
        <v>2200000</v>
      </c>
      <c r="AJ704" s="109">
        <v>1.4705363636363635</v>
      </c>
      <c r="AK704" s="110">
        <v>3133145</v>
      </c>
      <c r="AL704" s="110">
        <v>2300000</v>
      </c>
      <c r="AM704" s="109">
        <v>1.3622369565217392</v>
      </c>
      <c r="AN704" s="110">
        <v>3030325</v>
      </c>
      <c r="AO704" s="110">
        <v>2200000</v>
      </c>
      <c r="AP704" s="109">
        <v>1.3774204545454545</v>
      </c>
      <c r="AQ704" s="110">
        <v>497595</v>
      </c>
      <c r="AR704" s="110">
        <v>2200000</v>
      </c>
      <c r="AS704" s="109">
        <v>0.22617954545454547</v>
      </c>
      <c r="AT704" s="110">
        <v>2611525</v>
      </c>
      <c r="AU704" s="110">
        <v>2300000</v>
      </c>
      <c r="AV704" s="109">
        <v>1.1354456521739131</v>
      </c>
      <c r="AW704" s="111">
        <v>2381965</v>
      </c>
      <c r="AX704" s="111">
        <v>2300000</v>
      </c>
      <c r="AY704" s="112">
        <v>1.0356369565217391</v>
      </c>
      <c r="AZ704" s="111">
        <v>2422115</v>
      </c>
      <c r="BA704" s="111">
        <v>2300000</v>
      </c>
      <c r="BB704" s="112">
        <f t="shared" si="266"/>
        <v>1.0530934782608696</v>
      </c>
      <c r="BC704" s="92">
        <f>VLOOKUP(C704,'[1]PM SELL-OUT JUNE 202 SUMMARY'!$D$9:$H$519,4,FALSE)</f>
        <v>3006420</v>
      </c>
      <c r="BD704" s="92">
        <f>VLOOKUP(C704,'[1]PM SELL-OUT JUNE 202 SUMMARY'!$D$9:$H$519,5,FALSE)</f>
        <v>2300000</v>
      </c>
      <c r="BE704" s="93">
        <f t="shared" si="241"/>
        <v>1.3071391304347826</v>
      </c>
      <c r="BF704" s="113">
        <f t="shared" ref="BF704:BF706" si="271">AW704+AT704+AZ704</f>
        <v>7415605</v>
      </c>
      <c r="BG704" s="114">
        <f t="shared" ref="BG704:BG706" si="272">BF704/3</f>
        <v>2471868.3333333335</v>
      </c>
      <c r="BH704" s="115">
        <f t="shared" ref="BH704:BH706" si="273">SUM(AQ704+AT704+AW704+AZ704+AK704+AN704)</f>
        <v>14076670</v>
      </c>
      <c r="BI704" s="110">
        <f t="shared" ref="BI704:BI706" si="274">BH704/6</f>
        <v>2346111.6666666665</v>
      </c>
      <c r="BJ704" s="188"/>
      <c r="BK704" s="189"/>
      <c r="BL704" s="117">
        <f>BK$707*BP704</f>
        <v>1892336.8566755184</v>
      </c>
      <c r="BM704" s="207">
        <v>2300000</v>
      </c>
      <c r="BN704" s="119"/>
      <c r="BO704" s="120">
        <v>2609335</v>
      </c>
      <c r="BP704" s="182">
        <f>BO704/BO$707</f>
        <v>0.81573965958417938</v>
      </c>
      <c r="BQ704" s="161"/>
      <c r="BR704" s="123"/>
      <c r="BS704" s="124" t="e">
        <f>BQ704/BR704</f>
        <v>#DIV/0!</v>
      </c>
      <c r="BT704" s="165">
        <f t="shared" ref="BT704" si="275">AVERAGE(BG704,BI704,BL704,BO704)</f>
        <v>2329912.9641688797</v>
      </c>
    </row>
    <row r="705" spans="1:72" s="125" customFormat="1">
      <c r="A705" s="105" t="s">
        <v>66</v>
      </c>
      <c r="B705" s="105"/>
      <c r="C705" s="106" t="s">
        <v>684</v>
      </c>
      <c r="D705" s="107"/>
      <c r="E705" s="107">
        <v>550000</v>
      </c>
      <c r="F705" s="108"/>
      <c r="G705" s="107">
        <v>0</v>
      </c>
      <c r="H705" s="107">
        <v>15517</v>
      </c>
      <c r="I705" s="108">
        <v>0</v>
      </c>
      <c r="J705" s="107">
        <v>32295</v>
      </c>
      <c r="K705" s="107">
        <v>450000</v>
      </c>
      <c r="L705" s="108"/>
      <c r="M705" s="107">
        <v>340335</v>
      </c>
      <c r="N705" s="107">
        <v>550000</v>
      </c>
      <c r="O705" s="109">
        <v>0.61879090909090906</v>
      </c>
      <c r="P705" s="110">
        <v>587315</v>
      </c>
      <c r="Q705" s="110">
        <v>550000</v>
      </c>
      <c r="R705" s="109">
        <v>1.0678454545454545</v>
      </c>
      <c r="S705" s="110">
        <v>0</v>
      </c>
      <c r="T705" s="110">
        <v>550000</v>
      </c>
      <c r="U705" s="109">
        <v>0</v>
      </c>
      <c r="V705" s="110">
        <v>98180</v>
      </c>
      <c r="W705" s="110">
        <v>550000</v>
      </c>
      <c r="X705" s="109">
        <v>0.17850909090909092</v>
      </c>
      <c r="Y705" s="110">
        <v>722330</v>
      </c>
      <c r="Z705" s="110">
        <v>550000</v>
      </c>
      <c r="AA705" s="109">
        <v>1.3133272727272727</v>
      </c>
      <c r="AB705" s="110">
        <v>74590</v>
      </c>
      <c r="AC705" s="110">
        <v>550000</v>
      </c>
      <c r="AD705" s="109"/>
      <c r="AE705" s="110">
        <v>77690</v>
      </c>
      <c r="AF705" s="110">
        <v>550000</v>
      </c>
      <c r="AG705" s="109">
        <v>0.14125454545454549</v>
      </c>
      <c r="AH705" s="110">
        <v>61990</v>
      </c>
      <c r="AI705" s="110">
        <v>550000</v>
      </c>
      <c r="AJ705" s="109">
        <v>0.11270909090909093</v>
      </c>
      <c r="AK705" s="110">
        <v>169385</v>
      </c>
      <c r="AL705" s="110">
        <v>550000</v>
      </c>
      <c r="AM705" s="109">
        <v>0.30797272727272729</v>
      </c>
      <c r="AN705" s="110">
        <v>0</v>
      </c>
      <c r="AO705" s="110">
        <v>550000</v>
      </c>
      <c r="AP705" s="109">
        <v>0</v>
      </c>
      <c r="AQ705" s="110">
        <v>55385</v>
      </c>
      <c r="AR705" s="110">
        <v>550000</v>
      </c>
      <c r="AS705" s="109">
        <v>0.1007</v>
      </c>
      <c r="AT705" s="110">
        <v>14595</v>
      </c>
      <c r="AU705" s="110">
        <v>600000</v>
      </c>
      <c r="AV705" s="109">
        <v>2.4324999999999999E-2</v>
      </c>
      <c r="AW705" s="111"/>
      <c r="AX705" s="111"/>
      <c r="AY705" s="112" t="e">
        <v>#DIV/0!</v>
      </c>
      <c r="AZ705" s="111"/>
      <c r="BA705" s="111"/>
      <c r="BB705" s="112" t="e">
        <f t="shared" si="266"/>
        <v>#DIV/0!</v>
      </c>
      <c r="BC705" s="92" t="e">
        <f>VLOOKUP(C705,'[1]PM SELL-OUT JUNE 202 SUMMARY'!$D$9:$H$519,4,FALSE)</f>
        <v>#N/A</v>
      </c>
      <c r="BD705" s="92" t="e">
        <f>VLOOKUP(C705,'[1]PM SELL-OUT JUNE 202 SUMMARY'!$D$9:$H$519,5,FALSE)</f>
        <v>#N/A</v>
      </c>
      <c r="BE705" s="93" t="e">
        <f t="shared" si="241"/>
        <v>#N/A</v>
      </c>
      <c r="BF705" s="113">
        <f t="shared" si="271"/>
        <v>14595</v>
      </c>
      <c r="BG705" s="114">
        <f t="shared" si="272"/>
        <v>4865</v>
      </c>
      <c r="BH705" s="115">
        <f t="shared" si="273"/>
        <v>239365</v>
      </c>
      <c r="BI705" s="110">
        <f t="shared" si="274"/>
        <v>39894.166666666664</v>
      </c>
      <c r="BJ705" s="188"/>
      <c r="BK705" s="189"/>
      <c r="BL705" s="117">
        <f>BK$707*BP705</f>
        <v>71201.908757749537</v>
      </c>
      <c r="BM705" s="118"/>
      <c r="BN705" s="119"/>
      <c r="BO705" s="120">
        <v>98180</v>
      </c>
      <c r="BP705" s="182">
        <f>BO705/BO$707</f>
        <v>3.069338347815621E-2</v>
      </c>
      <c r="BQ705" s="161"/>
      <c r="BR705" s="123"/>
      <c r="BS705" s="124" t="e">
        <f>BQ705/BR705</f>
        <v>#DIV/0!</v>
      </c>
    </row>
    <row r="706" spans="1:72" s="125" customFormat="1">
      <c r="A706" s="105" t="s">
        <v>66</v>
      </c>
      <c r="B706" s="105"/>
      <c r="C706" s="106" t="s">
        <v>685</v>
      </c>
      <c r="D706" s="107"/>
      <c r="E706" s="107">
        <v>550000</v>
      </c>
      <c r="F706" s="108"/>
      <c r="G706" s="107"/>
      <c r="H706" s="107"/>
      <c r="I706" s="108"/>
      <c r="J706" s="107"/>
      <c r="K706" s="107">
        <v>550000</v>
      </c>
      <c r="L706" s="108"/>
      <c r="M706" s="107">
        <v>847965</v>
      </c>
      <c r="N706" s="107">
        <v>550000</v>
      </c>
      <c r="O706" s="109">
        <v>1.5417545454545454</v>
      </c>
      <c r="P706" s="110">
        <v>811370</v>
      </c>
      <c r="Q706" s="110">
        <v>550000</v>
      </c>
      <c r="R706" s="109">
        <v>1.4752181818181818</v>
      </c>
      <c r="S706" s="110">
        <v>395525</v>
      </c>
      <c r="T706" s="110">
        <v>550000</v>
      </c>
      <c r="U706" s="109">
        <v>0.71913636363636368</v>
      </c>
      <c r="V706" s="110">
        <v>491220</v>
      </c>
      <c r="W706" s="110">
        <v>550000</v>
      </c>
      <c r="X706" s="109">
        <v>0.89312727272727266</v>
      </c>
      <c r="Y706" s="110">
        <v>111175</v>
      </c>
      <c r="Z706" s="110">
        <v>550000</v>
      </c>
      <c r="AA706" s="109">
        <v>0.20213636363636364</v>
      </c>
      <c r="AB706" s="110">
        <v>453710</v>
      </c>
      <c r="AC706" s="110">
        <v>550000</v>
      </c>
      <c r="AD706" s="109"/>
      <c r="AE706" s="110">
        <v>306545</v>
      </c>
      <c r="AF706" s="110">
        <v>550000</v>
      </c>
      <c r="AG706" s="109">
        <v>0.55735454545454544</v>
      </c>
      <c r="AH706" s="110">
        <v>394615</v>
      </c>
      <c r="AI706" s="110">
        <v>550000</v>
      </c>
      <c r="AJ706" s="109">
        <v>0.71748181818181833</v>
      </c>
      <c r="AK706" s="110">
        <v>131660</v>
      </c>
      <c r="AL706" s="110">
        <v>550000</v>
      </c>
      <c r="AM706" s="109">
        <v>0.2393818181818182</v>
      </c>
      <c r="AN706" s="110">
        <v>106875</v>
      </c>
      <c r="AO706" s="110">
        <v>550000</v>
      </c>
      <c r="AP706" s="109">
        <v>0.19431818181818181</v>
      </c>
      <c r="AQ706" s="110">
        <v>57490</v>
      </c>
      <c r="AR706" s="110">
        <v>550000</v>
      </c>
      <c r="AS706" s="109">
        <v>0.10452727272727273</v>
      </c>
      <c r="AT706" s="110">
        <v>657170</v>
      </c>
      <c r="AU706" s="110">
        <v>600000</v>
      </c>
      <c r="AV706" s="109">
        <v>1.0952833333333334</v>
      </c>
      <c r="AW706" s="111">
        <v>729175</v>
      </c>
      <c r="AX706" s="111">
        <v>600000</v>
      </c>
      <c r="AY706" s="112">
        <v>1.2152916666666667</v>
      </c>
      <c r="AZ706" s="111">
        <v>802870</v>
      </c>
      <c r="BA706" s="111">
        <v>600000</v>
      </c>
      <c r="BB706" s="112">
        <f t="shared" si="266"/>
        <v>1.3381166666666666</v>
      </c>
      <c r="BC706" s="92">
        <f>VLOOKUP(C706,'[1]PM SELL-OUT JUNE 202 SUMMARY'!$D$9:$H$519,4,FALSE)</f>
        <v>853900</v>
      </c>
      <c r="BD706" s="92">
        <f>VLOOKUP(C706,'[1]PM SELL-OUT JUNE 202 SUMMARY'!$D$9:$H$519,5,FALSE)</f>
        <v>600000</v>
      </c>
      <c r="BE706" s="93">
        <f t="shared" si="241"/>
        <v>1.4231666666666667</v>
      </c>
      <c r="BF706" s="113">
        <f t="shared" si="271"/>
        <v>2189215</v>
      </c>
      <c r="BG706" s="114">
        <f t="shared" si="272"/>
        <v>729738.33333333337</v>
      </c>
      <c r="BH706" s="115">
        <f t="shared" si="273"/>
        <v>2485240</v>
      </c>
      <c r="BI706" s="110">
        <f t="shared" si="274"/>
        <v>414206.66666666669</v>
      </c>
      <c r="BJ706" s="150"/>
      <c r="BK706" s="107"/>
      <c r="BL706" s="117">
        <f>BK$707*BP706</f>
        <v>356241.6135667318</v>
      </c>
      <c r="BM706" s="118">
        <v>600000</v>
      </c>
      <c r="BN706" s="119"/>
      <c r="BO706" s="120">
        <v>491220</v>
      </c>
      <c r="BP706" s="182">
        <f>BO706/BO$707</f>
        <v>0.15356695693766442</v>
      </c>
      <c r="BQ706" s="161"/>
      <c r="BR706" s="123"/>
      <c r="BS706" s="124" t="e">
        <f>BQ706/BR706</f>
        <v>#DIV/0!</v>
      </c>
    </row>
    <row r="707" spans="1:72" s="128" customFormat="1">
      <c r="A707" s="126"/>
      <c r="B707" s="105"/>
      <c r="C707" s="106"/>
      <c r="D707" s="110"/>
      <c r="E707" s="110"/>
      <c r="F707" s="109"/>
      <c r="G707" s="110"/>
      <c r="H707" s="110"/>
      <c r="I707" s="109"/>
      <c r="J707" s="107">
        <v>2548095</v>
      </c>
      <c r="K707" s="110"/>
      <c r="L707" s="109"/>
      <c r="M707" s="151">
        <v>4369740</v>
      </c>
      <c r="N707" s="151">
        <v>3000000</v>
      </c>
      <c r="O707" s="109"/>
      <c r="P707" s="107">
        <v>4744685</v>
      </c>
      <c r="Q707" s="107">
        <v>3000000</v>
      </c>
      <c r="R707" s="108">
        <v>1.5815616666666668</v>
      </c>
      <c r="S707" s="107">
        <v>3046135</v>
      </c>
      <c r="T707" s="107">
        <v>2700000</v>
      </c>
      <c r="U707" s="109">
        <v>1.1281981481481482</v>
      </c>
      <c r="V707" s="107">
        <v>3198735</v>
      </c>
      <c r="W707" s="107">
        <v>3000000</v>
      </c>
      <c r="X707" s="108">
        <v>1.0662450000000001</v>
      </c>
      <c r="Y707" s="107">
        <v>3373280</v>
      </c>
      <c r="Z707" s="107">
        <v>3000000</v>
      </c>
      <c r="AA707" s="109">
        <v>1.1244266666666667</v>
      </c>
      <c r="AB707" s="107">
        <v>3265385</v>
      </c>
      <c r="AC707" s="107">
        <v>3100000</v>
      </c>
      <c r="AD707" s="109"/>
      <c r="AE707" s="107">
        <v>993530</v>
      </c>
      <c r="AF707" s="107">
        <v>3300000</v>
      </c>
      <c r="AG707" s="109">
        <v>0.30106969696969699</v>
      </c>
      <c r="AH707" s="107">
        <v>3691785</v>
      </c>
      <c r="AI707" s="107">
        <v>3300000</v>
      </c>
      <c r="AJ707" s="109">
        <v>1.1187227272727274</v>
      </c>
      <c r="AK707" s="107">
        <v>3434190</v>
      </c>
      <c r="AL707" s="107">
        <v>3400000</v>
      </c>
      <c r="AM707" s="109">
        <v>1.0100558823529411</v>
      </c>
      <c r="AN707" s="107">
        <v>3137200</v>
      </c>
      <c r="AO707" s="107">
        <v>3300000</v>
      </c>
      <c r="AP707" s="109">
        <v>0.95066666666666666</v>
      </c>
      <c r="AQ707" s="151">
        <v>610470</v>
      </c>
      <c r="AR707" s="151">
        <v>3300000</v>
      </c>
      <c r="AS707" s="180">
        <v>0.18499090909090909</v>
      </c>
      <c r="AT707" s="110"/>
      <c r="AU707" s="110"/>
      <c r="AV707" s="109"/>
      <c r="AW707" s="152">
        <v>3111140</v>
      </c>
      <c r="AX707" s="152">
        <v>2900000</v>
      </c>
      <c r="AY707" s="112">
        <v>1.0728068965517241</v>
      </c>
      <c r="AZ707" s="152">
        <v>3224985</v>
      </c>
      <c r="BA707" s="152">
        <v>2900000</v>
      </c>
      <c r="BB707" s="153">
        <f t="shared" si="266"/>
        <v>1.1120637931034483</v>
      </c>
      <c r="BC707" s="92" t="e">
        <f>VLOOKUP(C707,'[1]PM SELL-OUT JUNE 202 SUMMARY'!$D$9:$H$519,4,FALSE)</f>
        <v>#N/A</v>
      </c>
      <c r="BD707" s="92" t="e">
        <f>VLOOKUP(C707,'[1]PM SELL-OUT JUNE 202 SUMMARY'!$D$9:$H$519,5,FALSE)</f>
        <v>#N/A</v>
      </c>
      <c r="BE707" s="93" t="e">
        <f t="shared" si="241"/>
        <v>#N/A</v>
      </c>
      <c r="BF707" s="107">
        <f>SUM(BF704:BF706)</f>
        <v>9619415</v>
      </c>
      <c r="BG707" s="107">
        <f>SUM(BG704:BG706)</f>
        <v>3206471.666666667</v>
      </c>
      <c r="BH707" s="107">
        <f>SUM(BH704:BH706)</f>
        <v>16801275</v>
      </c>
      <c r="BI707" s="107">
        <f>SUM(BI704:BI706)</f>
        <v>2800212.4999999995</v>
      </c>
      <c r="BJ707" s="169">
        <v>1791336.2</v>
      </c>
      <c r="BK707" s="155">
        <f>BJ707*129.5%</f>
        <v>2319780.3789999997</v>
      </c>
      <c r="BL707" s="156">
        <f>SUM(BL704:BL706)</f>
        <v>2319780.3789999997</v>
      </c>
      <c r="BM707" s="118"/>
      <c r="BN707" s="119">
        <f>SUM(BM704:BM706)</f>
        <v>2900000</v>
      </c>
      <c r="BO707" s="107">
        <f>SUM(BO704:BO706)</f>
        <v>3198735</v>
      </c>
      <c r="BP707" s="108">
        <f>SUM(BP704:BP706)</f>
        <v>1</v>
      </c>
      <c r="BQ707" s="107"/>
      <c r="BR707" s="107"/>
      <c r="BS707" s="124" t="e">
        <f>BQ707/BR707</f>
        <v>#DIV/0!</v>
      </c>
      <c r="BT707" s="128">
        <v>3</v>
      </c>
    </row>
    <row r="708" spans="1:72" s="128" customFormat="1">
      <c r="A708" s="126"/>
      <c r="B708" s="105"/>
      <c r="C708" s="106"/>
      <c r="D708" s="110"/>
      <c r="E708" s="110"/>
      <c r="F708" s="109"/>
      <c r="G708" s="110"/>
      <c r="H708" s="110"/>
      <c r="I708" s="109"/>
      <c r="J708" s="110"/>
      <c r="K708" s="110"/>
      <c r="L708" s="109"/>
      <c r="M708" s="110"/>
      <c r="N708" s="110"/>
      <c r="O708" s="109"/>
      <c r="P708" s="110"/>
      <c r="Q708" s="110"/>
      <c r="R708" s="109"/>
      <c r="S708" s="110"/>
      <c r="T708" s="110"/>
      <c r="U708" s="109"/>
      <c r="V708" s="110"/>
      <c r="W708" s="110"/>
      <c r="X708" s="109"/>
      <c r="Y708" s="110"/>
      <c r="Z708" s="110"/>
      <c r="AA708" s="109"/>
      <c r="AB708" s="110"/>
      <c r="AC708" s="110"/>
      <c r="AD708" s="109"/>
      <c r="AE708" s="110"/>
      <c r="AF708" s="110"/>
      <c r="AG708" s="109"/>
      <c r="AH708" s="110"/>
      <c r="AI708" s="110"/>
      <c r="AJ708" s="109"/>
      <c r="AK708" s="110"/>
      <c r="AL708" s="110"/>
      <c r="AM708" s="109"/>
      <c r="AN708" s="110"/>
      <c r="AO708" s="110"/>
      <c r="AP708" s="109"/>
      <c r="AQ708" s="110"/>
      <c r="AR708" s="110"/>
      <c r="AS708" s="109"/>
      <c r="AT708" s="110"/>
      <c r="AU708" s="110"/>
      <c r="AV708" s="109"/>
      <c r="AW708" s="111"/>
      <c r="AX708" s="111"/>
      <c r="AY708" s="112" t="e">
        <v>#DIV/0!</v>
      </c>
      <c r="AZ708" s="111"/>
      <c r="BA708" s="111"/>
      <c r="BB708" s="112"/>
      <c r="BC708" s="92" t="e">
        <f>VLOOKUP(C708,'[1]PM SELL-OUT JUNE 202 SUMMARY'!$D$9:$H$519,4,FALSE)</f>
        <v>#N/A</v>
      </c>
      <c r="BD708" s="92" t="e">
        <f>VLOOKUP(C708,'[1]PM SELL-OUT JUNE 202 SUMMARY'!$D$9:$H$519,5,FALSE)</f>
        <v>#N/A</v>
      </c>
      <c r="BE708" s="93" t="e">
        <f t="shared" si="241"/>
        <v>#N/A</v>
      </c>
      <c r="BF708" s="113"/>
      <c r="BG708" s="114"/>
      <c r="BH708" s="115"/>
      <c r="BI708" s="107"/>
      <c r="BJ708" s="150"/>
      <c r="BK708" s="107"/>
      <c r="BL708" s="117"/>
      <c r="BM708" s="118"/>
      <c r="BN708" s="119"/>
      <c r="BO708" s="127"/>
      <c r="BP708" s="182"/>
      <c r="BQ708" s="159"/>
      <c r="BR708" s="181"/>
      <c r="BS708" s="124"/>
    </row>
    <row r="709" spans="1:72" s="128" customFormat="1">
      <c r="A709" s="126"/>
      <c r="B709" s="105"/>
      <c r="C709" s="106"/>
      <c r="D709" s="110"/>
      <c r="E709" s="110"/>
      <c r="F709" s="109"/>
      <c r="G709" s="110"/>
      <c r="H709" s="110"/>
      <c r="I709" s="109"/>
      <c r="J709" s="110"/>
      <c r="K709" s="110"/>
      <c r="L709" s="109"/>
      <c r="M709" s="110"/>
      <c r="N709" s="110"/>
      <c r="O709" s="109"/>
      <c r="P709" s="110"/>
      <c r="Q709" s="110"/>
      <c r="R709" s="109"/>
      <c r="S709" s="110"/>
      <c r="T709" s="110"/>
      <c r="U709" s="109"/>
      <c r="V709" s="110"/>
      <c r="W709" s="110"/>
      <c r="X709" s="109"/>
      <c r="Y709" s="110"/>
      <c r="Z709" s="110"/>
      <c r="AA709" s="109"/>
      <c r="AB709" s="110"/>
      <c r="AC709" s="110"/>
      <c r="AD709" s="109"/>
      <c r="AE709" s="110"/>
      <c r="AF709" s="110"/>
      <c r="AG709" s="109"/>
      <c r="AH709" s="110"/>
      <c r="AI709" s="110"/>
      <c r="AJ709" s="109"/>
      <c r="AK709" s="110"/>
      <c r="AL709" s="110"/>
      <c r="AM709" s="109"/>
      <c r="AN709" s="110"/>
      <c r="AO709" s="110"/>
      <c r="AP709" s="109"/>
      <c r="AQ709" s="110"/>
      <c r="AR709" s="110"/>
      <c r="AS709" s="109"/>
      <c r="AT709" s="110"/>
      <c r="AU709" s="110"/>
      <c r="AV709" s="109"/>
      <c r="AW709" s="111"/>
      <c r="AX709" s="111"/>
      <c r="AY709" s="112" t="e">
        <v>#DIV/0!</v>
      </c>
      <c r="AZ709" s="111"/>
      <c r="BA709" s="111"/>
      <c r="BB709" s="112"/>
      <c r="BC709" s="92" t="e">
        <f>VLOOKUP(C709,'[1]PM SELL-OUT JUNE 202 SUMMARY'!$D$9:$H$519,4,FALSE)</f>
        <v>#N/A</v>
      </c>
      <c r="BD709" s="92" t="e">
        <f>VLOOKUP(C709,'[1]PM SELL-OUT JUNE 202 SUMMARY'!$D$9:$H$519,5,FALSE)</f>
        <v>#N/A</v>
      </c>
      <c r="BE709" s="93" t="e">
        <f t="shared" ref="BE709:BE728" si="276">BC709/BD709</f>
        <v>#N/A</v>
      </c>
      <c r="BF709" s="113"/>
      <c r="BG709" s="114"/>
      <c r="BH709" s="115"/>
      <c r="BI709" s="107"/>
      <c r="BJ709" s="150"/>
      <c r="BK709" s="107"/>
      <c r="BL709" s="117"/>
      <c r="BM709" s="118"/>
      <c r="BN709" s="119"/>
      <c r="BO709" s="127"/>
      <c r="BP709" s="182"/>
      <c r="BQ709" s="159"/>
      <c r="BR709" s="181"/>
      <c r="BS709" s="124"/>
    </row>
    <row r="710" spans="1:72" s="125" customFormat="1">
      <c r="A710" s="105" t="s">
        <v>66</v>
      </c>
      <c r="B710" s="105" t="s">
        <v>682</v>
      </c>
      <c r="C710" s="106" t="s">
        <v>686</v>
      </c>
      <c r="D710" s="107"/>
      <c r="E710" s="107"/>
      <c r="F710" s="108"/>
      <c r="G710" s="107"/>
      <c r="H710" s="107"/>
      <c r="I710" s="108"/>
      <c r="J710" s="107">
        <v>196580</v>
      </c>
      <c r="K710" s="107">
        <v>348384</v>
      </c>
      <c r="L710" s="108">
        <v>0.56426242307339036</v>
      </c>
      <c r="M710" s="107">
        <v>580315</v>
      </c>
      <c r="N710" s="107">
        <v>550000</v>
      </c>
      <c r="O710" s="109">
        <v>1.0551181818181818</v>
      </c>
      <c r="P710" s="110">
        <v>539915</v>
      </c>
      <c r="Q710" s="110">
        <v>550000</v>
      </c>
      <c r="R710" s="109">
        <v>0.9816636363636364</v>
      </c>
      <c r="S710" s="110">
        <v>332850</v>
      </c>
      <c r="T710" s="110">
        <v>550000</v>
      </c>
      <c r="U710" s="109">
        <v>0.60518181818181815</v>
      </c>
      <c r="V710" s="110">
        <v>685365</v>
      </c>
      <c r="W710" s="110">
        <v>550000</v>
      </c>
      <c r="X710" s="109">
        <v>1.2461181818181819</v>
      </c>
      <c r="Y710" s="110">
        <v>604408</v>
      </c>
      <c r="Z710" s="110">
        <v>550000</v>
      </c>
      <c r="AA710" s="109">
        <v>1.0989236363636363</v>
      </c>
      <c r="AB710" s="110">
        <v>554795</v>
      </c>
      <c r="AC710" s="110">
        <v>550000</v>
      </c>
      <c r="AD710" s="109"/>
      <c r="AE710" s="110">
        <v>249355</v>
      </c>
      <c r="AF710" s="110">
        <v>550000</v>
      </c>
      <c r="AG710" s="109">
        <v>0.45337272727272732</v>
      </c>
      <c r="AH710" s="110">
        <v>587305</v>
      </c>
      <c r="AI710" s="110">
        <v>550000</v>
      </c>
      <c r="AJ710" s="109">
        <v>1.0678272727272726</v>
      </c>
      <c r="AK710" s="110">
        <v>611900</v>
      </c>
      <c r="AL710" s="110">
        <v>550000</v>
      </c>
      <c r="AM710" s="109">
        <v>1.1125454545454545</v>
      </c>
      <c r="AN710" s="110">
        <v>382740</v>
      </c>
      <c r="AO710" s="110">
        <v>550000</v>
      </c>
      <c r="AP710" s="109">
        <v>0.69589090909090912</v>
      </c>
      <c r="AQ710" s="110"/>
      <c r="AR710" s="110"/>
      <c r="AS710" s="109"/>
      <c r="AT710" s="110">
        <v>501315</v>
      </c>
      <c r="AU710" s="110">
        <v>425800</v>
      </c>
      <c r="AV710" s="109">
        <v>1.1773485204321277</v>
      </c>
      <c r="AW710" s="111">
        <v>377625</v>
      </c>
      <c r="AX710" s="111">
        <v>600000</v>
      </c>
      <c r="AY710" s="112" t="e">
        <v>#DIV/0!</v>
      </c>
      <c r="AZ710" s="111">
        <v>620090</v>
      </c>
      <c r="BA710" s="111">
        <v>600000</v>
      </c>
      <c r="BB710" s="112">
        <f t="shared" si="266"/>
        <v>1.0334833333333333</v>
      </c>
      <c r="BC710" s="92">
        <f>VLOOKUP(C710,'[1]PM SELL-OUT JUNE 202 SUMMARY'!$D$9:$H$519,4,FALSE)</f>
        <v>148975</v>
      </c>
      <c r="BD710" s="92">
        <f>VLOOKUP(C710,'[1]PM SELL-OUT JUNE 202 SUMMARY'!$D$9:$H$519,5,FALSE)</f>
        <v>600000</v>
      </c>
      <c r="BE710" s="93">
        <f t="shared" si="276"/>
        <v>0.24829166666666666</v>
      </c>
      <c r="BF710" s="113">
        <f t="shared" ref="BF710:BF712" si="277">AW710+AT710+AZ710</f>
        <v>1499030</v>
      </c>
      <c r="BG710" s="114">
        <f t="shared" ref="BG710:BG712" si="278">BF710/3</f>
        <v>499676.66666666669</v>
      </c>
      <c r="BH710" s="115">
        <f t="shared" ref="BH710:BH712" si="279">SUM(AQ710+AT710+AW710+AZ710+AK710+AN710)</f>
        <v>2493670</v>
      </c>
      <c r="BI710" s="110">
        <f t="shared" ref="BI710:BI712" si="280">BH710/6</f>
        <v>415611.66666666669</v>
      </c>
      <c r="BJ710" s="150"/>
      <c r="BK710" s="107"/>
      <c r="BL710" s="117">
        <f>BK$713*BP710</f>
        <v>421522.75142329786</v>
      </c>
      <c r="BM710" s="118">
        <v>600000</v>
      </c>
      <c r="BN710" s="119"/>
      <c r="BO710" s="120">
        <v>685365</v>
      </c>
      <c r="BP710" s="182">
        <f>BO710/BO$713</f>
        <v>4.2700552225959386E-2</v>
      </c>
      <c r="BQ710" s="161"/>
      <c r="BR710" s="123"/>
      <c r="BS710" s="124" t="e">
        <f>BQ710/BR710</f>
        <v>#DIV/0!</v>
      </c>
    </row>
    <row r="711" spans="1:72" s="128" customFormat="1">
      <c r="A711" s="126" t="s">
        <v>66</v>
      </c>
      <c r="B711" s="105" t="s">
        <v>682</v>
      </c>
      <c r="C711" s="106" t="s">
        <v>687</v>
      </c>
      <c r="D711" s="110">
        <v>6691815</v>
      </c>
      <c r="E711" s="110">
        <v>5500000</v>
      </c>
      <c r="F711" s="109"/>
      <c r="G711" s="110">
        <v>5735485</v>
      </c>
      <c r="H711" s="110">
        <v>3750000</v>
      </c>
      <c r="I711" s="109">
        <v>1.5294626666666666</v>
      </c>
      <c r="J711" s="110">
        <v>3895460</v>
      </c>
      <c r="K711" s="110">
        <v>3850000</v>
      </c>
      <c r="L711" s="109">
        <v>1.0118077922077922</v>
      </c>
      <c r="M711" s="110">
        <v>11606855</v>
      </c>
      <c r="N711" s="110">
        <v>4000000</v>
      </c>
      <c r="O711" s="109">
        <v>2.9017137499999999</v>
      </c>
      <c r="P711" s="110">
        <v>9049730</v>
      </c>
      <c r="Q711" s="110">
        <v>4500000</v>
      </c>
      <c r="R711" s="109">
        <v>2.0110511111111111</v>
      </c>
      <c r="S711" s="110">
        <v>7426815</v>
      </c>
      <c r="T711" s="110">
        <v>4600000</v>
      </c>
      <c r="U711" s="109">
        <v>1.614525</v>
      </c>
      <c r="V711" s="110">
        <v>10419155</v>
      </c>
      <c r="W711" s="110">
        <v>4600000</v>
      </c>
      <c r="X711" s="109">
        <v>2.2650336956521739</v>
      </c>
      <c r="Y711" s="110">
        <v>9398015</v>
      </c>
      <c r="Z711" s="110">
        <v>4600000</v>
      </c>
      <c r="AA711" s="109">
        <v>2.043046739130435</v>
      </c>
      <c r="AB711" s="110">
        <v>8006115</v>
      </c>
      <c r="AC711" s="110">
        <v>4800000</v>
      </c>
      <c r="AD711" s="109"/>
      <c r="AE711" s="110">
        <v>9533625</v>
      </c>
      <c r="AF711" s="110">
        <v>5000000</v>
      </c>
      <c r="AG711" s="109">
        <v>1.906725</v>
      </c>
      <c r="AH711" s="110">
        <v>7393390</v>
      </c>
      <c r="AI711" s="110">
        <v>5450000</v>
      </c>
      <c r="AJ711" s="109">
        <v>1.3565853211009173</v>
      </c>
      <c r="AK711" s="110">
        <v>4771370</v>
      </c>
      <c r="AL711" s="110">
        <v>6000000</v>
      </c>
      <c r="AM711" s="109">
        <v>0.79522833333333331</v>
      </c>
      <c r="AN711" s="110">
        <v>10522575</v>
      </c>
      <c r="AO711" s="110">
        <v>6000000</v>
      </c>
      <c r="AP711" s="109">
        <v>1.7537624999999999</v>
      </c>
      <c r="AQ711" s="110">
        <v>8302035</v>
      </c>
      <c r="AR711" s="110">
        <v>5950000</v>
      </c>
      <c r="AS711" s="109">
        <v>1.3953</v>
      </c>
      <c r="AT711" s="110">
        <v>7446055</v>
      </c>
      <c r="AU711" s="110">
        <v>6000000</v>
      </c>
      <c r="AV711" s="109">
        <v>1.2410091666666667</v>
      </c>
      <c r="AW711" s="111">
        <v>10479065</v>
      </c>
      <c r="AX711" s="111">
        <v>6250000</v>
      </c>
      <c r="AY711" s="112" t="e">
        <v>#DIV/0!</v>
      </c>
      <c r="AZ711" s="111">
        <v>8412655</v>
      </c>
      <c r="BA711" s="111">
        <v>6250000</v>
      </c>
      <c r="BB711" s="112">
        <f t="shared" si="266"/>
        <v>1.3460247999999999</v>
      </c>
      <c r="BC711" s="92">
        <f>VLOOKUP(C711,'[1]PM SELL-OUT JUNE 202 SUMMARY'!$D$9:$H$519,4,FALSE)</f>
        <v>7710085</v>
      </c>
      <c r="BD711" s="92">
        <f>VLOOKUP(C711,'[1]PM SELL-OUT JUNE 202 SUMMARY'!$D$9:$H$519,5,FALSE)</f>
        <v>6400000</v>
      </c>
      <c r="BE711" s="93">
        <f t="shared" si="276"/>
        <v>1.2047007812499999</v>
      </c>
      <c r="BF711" s="113">
        <f t="shared" si="277"/>
        <v>26337775</v>
      </c>
      <c r="BG711" s="114">
        <f t="shared" si="278"/>
        <v>8779258.333333334</v>
      </c>
      <c r="BH711" s="115">
        <f t="shared" si="279"/>
        <v>49933755</v>
      </c>
      <c r="BI711" s="110">
        <f t="shared" si="280"/>
        <v>8322292.5</v>
      </c>
      <c r="BJ711" s="148"/>
      <c r="BK711" s="149"/>
      <c r="BL711" s="117">
        <f>BK$713*BP711</f>
        <v>6408134.1812111959</v>
      </c>
      <c r="BM711" s="118">
        <v>6500000</v>
      </c>
      <c r="BN711" s="119"/>
      <c r="BO711" s="127">
        <v>10419155</v>
      </c>
      <c r="BP711" s="182">
        <f>BO711/BO$713</f>
        <v>0.64914851535731455</v>
      </c>
      <c r="BQ711" s="161"/>
      <c r="BR711" s="123"/>
      <c r="BS711" s="124" t="e">
        <f>BQ711/BR711</f>
        <v>#DIV/0!</v>
      </c>
      <c r="BT711" s="165">
        <f>AVERAGE(BG711,BI711,BL711)</f>
        <v>7836561.6715148436</v>
      </c>
    </row>
    <row r="712" spans="1:72" s="128" customFormat="1">
      <c r="A712" s="126" t="s">
        <v>66</v>
      </c>
      <c r="B712" s="105" t="s">
        <v>682</v>
      </c>
      <c r="C712" s="106" t="s">
        <v>688</v>
      </c>
      <c r="D712" s="110">
        <v>1458935</v>
      </c>
      <c r="E712" s="110">
        <v>2300000</v>
      </c>
      <c r="F712" s="109"/>
      <c r="G712" s="110">
        <v>1933240</v>
      </c>
      <c r="H712" s="110">
        <v>3100000</v>
      </c>
      <c r="I712" s="109">
        <v>0.62362580645161292</v>
      </c>
      <c r="J712" s="110">
        <v>1866240</v>
      </c>
      <c r="K712" s="110">
        <v>3000000</v>
      </c>
      <c r="L712" s="109">
        <v>0.62208000000000008</v>
      </c>
      <c r="M712" s="110">
        <v>7189010</v>
      </c>
      <c r="N712" s="110">
        <v>3150000</v>
      </c>
      <c r="O712" s="109">
        <v>2.2822253968253969</v>
      </c>
      <c r="P712" s="110">
        <v>7706635</v>
      </c>
      <c r="Q712" s="110">
        <v>3500000</v>
      </c>
      <c r="R712" s="109">
        <v>2.2018957142857141</v>
      </c>
      <c r="S712" s="110">
        <v>7904875</v>
      </c>
      <c r="T712" s="110">
        <v>3300000</v>
      </c>
      <c r="U712" s="109">
        <v>2.3954166666666667</v>
      </c>
      <c r="V712" s="110">
        <v>4945975</v>
      </c>
      <c r="W712" s="110">
        <v>3300000</v>
      </c>
      <c r="X712" s="109">
        <v>1.4987803030303031</v>
      </c>
      <c r="Y712" s="110">
        <v>5788990</v>
      </c>
      <c r="Z712" s="110">
        <v>3300000</v>
      </c>
      <c r="AA712" s="109">
        <v>1.7542393939393939</v>
      </c>
      <c r="AB712" s="110">
        <v>2592840</v>
      </c>
      <c r="AC712" s="110">
        <v>3400000</v>
      </c>
      <c r="AD712" s="109"/>
      <c r="AE712" s="110">
        <v>7235195</v>
      </c>
      <c r="AF712" s="110">
        <v>3500000</v>
      </c>
      <c r="AG712" s="109">
        <v>2.0671985714285714</v>
      </c>
      <c r="AH712" s="110">
        <v>2457245</v>
      </c>
      <c r="AI712" s="110">
        <v>3950000</v>
      </c>
      <c r="AJ712" s="109">
        <v>0.62208734177215197</v>
      </c>
      <c r="AK712" s="110">
        <v>2751505</v>
      </c>
      <c r="AL712" s="110">
        <v>4500000</v>
      </c>
      <c r="AM712" s="109">
        <v>0.61144555555555569</v>
      </c>
      <c r="AN712" s="110">
        <v>1615620</v>
      </c>
      <c r="AO712" s="110">
        <v>4050000</v>
      </c>
      <c r="AP712" s="109">
        <v>0.39891851851851851</v>
      </c>
      <c r="AQ712" s="110">
        <v>3307175</v>
      </c>
      <c r="AR712" s="110">
        <v>4000000</v>
      </c>
      <c r="AS712" s="109">
        <v>0.82679374999999999</v>
      </c>
      <c r="AT712" s="110">
        <v>4061545</v>
      </c>
      <c r="AU712" s="110">
        <v>4000000</v>
      </c>
      <c r="AV712" s="109">
        <v>1.0153862499999999</v>
      </c>
      <c r="AW712" s="111">
        <v>4760265</v>
      </c>
      <c r="AX712" s="111">
        <v>4200000</v>
      </c>
      <c r="AY712" s="112" t="e">
        <v>#DIV/0!</v>
      </c>
      <c r="AZ712" s="111">
        <v>5567840</v>
      </c>
      <c r="BA712" s="111">
        <v>4200000</v>
      </c>
      <c r="BB712" s="112">
        <f t="shared" si="266"/>
        <v>1.3256761904761905</v>
      </c>
      <c r="BC712" s="92">
        <f>VLOOKUP(C712,'[1]PM SELL-OUT JUNE 202 SUMMARY'!$D$9:$H$519,4,FALSE)</f>
        <v>4598015</v>
      </c>
      <c r="BD712" s="92">
        <f>VLOOKUP(C712,'[1]PM SELL-OUT JUNE 202 SUMMARY'!$D$9:$H$519,5,FALSE)</f>
        <v>4200000</v>
      </c>
      <c r="BE712" s="93">
        <f t="shared" si="276"/>
        <v>1.0947654761904762</v>
      </c>
      <c r="BF712" s="113">
        <f t="shared" si="277"/>
        <v>14389650</v>
      </c>
      <c r="BG712" s="114">
        <f t="shared" si="278"/>
        <v>4796550</v>
      </c>
      <c r="BH712" s="115">
        <f t="shared" si="279"/>
        <v>22063950</v>
      </c>
      <c r="BI712" s="110">
        <f t="shared" si="280"/>
        <v>3677325</v>
      </c>
      <c r="BJ712" s="148"/>
      <c r="BK712" s="149"/>
      <c r="BL712" s="117">
        <f>BK$713*BP712</f>
        <v>3041942.6006155051</v>
      </c>
      <c r="BM712" s="207">
        <v>4200000</v>
      </c>
      <c r="BN712" s="119"/>
      <c r="BO712" s="127">
        <v>4945975</v>
      </c>
      <c r="BP712" s="182">
        <f>BO712/BO$713</f>
        <v>0.30815093241672609</v>
      </c>
      <c r="BQ712" s="161"/>
      <c r="BR712" s="123"/>
      <c r="BS712" s="124" t="e">
        <f>BQ712/BR712</f>
        <v>#DIV/0!</v>
      </c>
      <c r="BT712" s="165">
        <f>AVERAGE(BG712,BI712,BL712,BO712)</f>
        <v>4115448.1501538763</v>
      </c>
    </row>
    <row r="713" spans="1:72" s="128" customFormat="1">
      <c r="A713" s="126"/>
      <c r="B713" s="105"/>
      <c r="C713" s="106"/>
      <c r="D713" s="110"/>
      <c r="E713" s="110"/>
      <c r="F713" s="109"/>
      <c r="G713" s="110"/>
      <c r="H713" s="110"/>
      <c r="I713" s="109"/>
      <c r="J713" s="107">
        <v>5958280</v>
      </c>
      <c r="K713" s="110"/>
      <c r="L713" s="109"/>
      <c r="M713" s="151">
        <v>19376180</v>
      </c>
      <c r="N713" s="151">
        <v>7700000</v>
      </c>
      <c r="O713" s="109"/>
      <c r="P713" s="107">
        <v>17296280</v>
      </c>
      <c r="Q713" s="107">
        <v>8550000</v>
      </c>
      <c r="R713" s="108">
        <v>2.0229567251461988</v>
      </c>
      <c r="S713" s="107">
        <v>15664540</v>
      </c>
      <c r="T713" s="107">
        <v>8450000</v>
      </c>
      <c r="U713" s="109">
        <v>1.8537917159763313</v>
      </c>
      <c r="V713" s="107">
        <v>16050495</v>
      </c>
      <c r="W713" s="107">
        <v>8450000</v>
      </c>
      <c r="X713" s="108">
        <v>1.8994668639053254</v>
      </c>
      <c r="Y713" s="107">
        <v>15791413</v>
      </c>
      <c r="Z713" s="107">
        <v>8450000</v>
      </c>
      <c r="AA713" s="109">
        <v>1.868806272189349</v>
      </c>
      <c r="AB713" s="107">
        <v>11153750</v>
      </c>
      <c r="AC713" s="107">
        <v>8750000</v>
      </c>
      <c r="AD713" s="109"/>
      <c r="AE713" s="107">
        <v>17018175</v>
      </c>
      <c r="AF713" s="107">
        <v>9050000</v>
      </c>
      <c r="AG713" s="109">
        <v>1.8804613259668508</v>
      </c>
      <c r="AH713" s="107">
        <v>10437940</v>
      </c>
      <c r="AI713" s="107">
        <v>9950000</v>
      </c>
      <c r="AJ713" s="109">
        <v>1.0490391959798995</v>
      </c>
      <c r="AK713" s="107">
        <v>8134775</v>
      </c>
      <c r="AL713" s="107">
        <v>11050000</v>
      </c>
      <c r="AM713" s="109">
        <v>0.73617873303167425</v>
      </c>
      <c r="AN713" s="107">
        <v>12520935</v>
      </c>
      <c r="AO713" s="107">
        <v>10600000</v>
      </c>
      <c r="AP713" s="109">
        <v>1.1812202830188678</v>
      </c>
      <c r="AQ713" s="151">
        <v>11609210</v>
      </c>
      <c r="AR713" s="151">
        <v>9950000</v>
      </c>
      <c r="AS713" s="180">
        <v>1.1667547738693467</v>
      </c>
      <c r="AT713" s="110"/>
      <c r="AU713" s="110"/>
      <c r="AV713" s="109"/>
      <c r="AW713" s="111"/>
      <c r="AX713" s="111"/>
      <c r="AY713" s="112" t="e">
        <v>#DIV/0!</v>
      </c>
      <c r="AZ713" s="152">
        <v>14600585</v>
      </c>
      <c r="BA713" s="152">
        <v>11050000</v>
      </c>
      <c r="BB713" s="153">
        <f t="shared" si="266"/>
        <v>1.3213199095022625</v>
      </c>
      <c r="BC713" s="92" t="e">
        <f>VLOOKUP(C713,'[1]PM SELL-OUT JUNE 202 SUMMARY'!$D$9:$H$519,4,FALSE)</f>
        <v>#N/A</v>
      </c>
      <c r="BD713" s="92" t="e">
        <f>VLOOKUP(C713,'[1]PM SELL-OUT JUNE 202 SUMMARY'!$D$9:$H$519,5,FALSE)</f>
        <v>#N/A</v>
      </c>
      <c r="BE713" s="93" t="e">
        <f t="shared" si="276"/>
        <v>#N/A</v>
      </c>
      <c r="BF713" s="107">
        <f>SUM(BF710:BF712)</f>
        <v>42226455</v>
      </c>
      <c r="BG713" s="107">
        <f>SUM(BG710:BG712)</f>
        <v>14075485</v>
      </c>
      <c r="BH713" s="107">
        <f>SUM(BH710:BH712)</f>
        <v>74491375</v>
      </c>
      <c r="BI713" s="107">
        <f>SUM(BI710:BI712)</f>
        <v>12415229.166666666</v>
      </c>
      <c r="BJ713" s="169">
        <v>7231941.0499999989</v>
      </c>
      <c r="BK713" s="155">
        <f>BJ713*136.5%</f>
        <v>9871599.5332499985</v>
      </c>
      <c r="BL713" s="107">
        <f>SUM(BL710:BL712)</f>
        <v>9871599.5332499985</v>
      </c>
      <c r="BM713" s="118"/>
      <c r="BN713" s="119">
        <f>SUM(BM710:BM712)</f>
        <v>11300000</v>
      </c>
      <c r="BO713" s="107">
        <f>SUM(BO710:BO712)</f>
        <v>16050495</v>
      </c>
      <c r="BP713" s="108">
        <f>SUM(BP710:BP712)</f>
        <v>1</v>
      </c>
      <c r="BQ713" s="107"/>
      <c r="BR713" s="107"/>
      <c r="BS713" s="124" t="e">
        <f>BQ713/BR713</f>
        <v>#DIV/0!</v>
      </c>
    </row>
    <row r="714" spans="1:72" s="128" customFormat="1">
      <c r="A714" s="126"/>
      <c r="B714" s="105"/>
      <c r="C714" s="106"/>
      <c r="D714" s="110"/>
      <c r="E714" s="110"/>
      <c r="F714" s="109"/>
      <c r="G714" s="110"/>
      <c r="H714" s="110"/>
      <c r="I714" s="109"/>
      <c r="J714" s="110"/>
      <c r="K714" s="110"/>
      <c r="L714" s="109"/>
      <c r="M714" s="110"/>
      <c r="N714" s="110"/>
      <c r="O714" s="109"/>
      <c r="P714" s="110"/>
      <c r="Q714" s="110"/>
      <c r="R714" s="109"/>
      <c r="S714" s="110"/>
      <c r="T714" s="110"/>
      <c r="U714" s="109"/>
      <c r="V714" s="110"/>
      <c r="W714" s="110"/>
      <c r="X714" s="109"/>
      <c r="Y714" s="110"/>
      <c r="Z714" s="110"/>
      <c r="AA714" s="109"/>
      <c r="AB714" s="107"/>
      <c r="AC714" s="110"/>
      <c r="AD714" s="109"/>
      <c r="AE714" s="110"/>
      <c r="AF714" s="110"/>
      <c r="AG714" s="109"/>
      <c r="AH714" s="110"/>
      <c r="AI714" s="110"/>
      <c r="AJ714" s="109"/>
      <c r="AK714" s="110"/>
      <c r="AL714" s="110"/>
      <c r="AM714" s="109"/>
      <c r="AN714" s="110"/>
      <c r="AO714" s="110"/>
      <c r="AP714" s="109"/>
      <c r="AQ714" s="110"/>
      <c r="AR714" s="110"/>
      <c r="AS714" s="109"/>
      <c r="AT714" s="110"/>
      <c r="AU714" s="110"/>
      <c r="AV714" s="109"/>
      <c r="AW714" s="111"/>
      <c r="AX714" s="111"/>
      <c r="AY714" s="112" t="e">
        <v>#DIV/0!</v>
      </c>
      <c r="AZ714" s="111"/>
      <c r="BA714" s="111"/>
      <c r="BB714" s="112"/>
      <c r="BC714" s="92" t="e">
        <f>VLOOKUP(C714,'[1]PM SELL-OUT JUNE 202 SUMMARY'!$D$9:$H$519,4,FALSE)</f>
        <v>#N/A</v>
      </c>
      <c r="BD714" s="92" t="e">
        <f>VLOOKUP(C714,'[1]PM SELL-OUT JUNE 202 SUMMARY'!$D$9:$H$519,5,FALSE)</f>
        <v>#N/A</v>
      </c>
      <c r="BE714" s="93" t="e">
        <f t="shared" si="276"/>
        <v>#N/A</v>
      </c>
      <c r="BF714" s="113"/>
      <c r="BG714" s="114"/>
      <c r="BH714" s="115"/>
      <c r="BI714" s="107"/>
      <c r="BJ714" s="148"/>
      <c r="BK714" s="149"/>
      <c r="BL714" s="117"/>
      <c r="BM714" s="118"/>
      <c r="BN714" s="119"/>
      <c r="BO714" s="127"/>
      <c r="BP714" s="182"/>
      <c r="BQ714" s="159"/>
      <c r="BR714" s="181"/>
      <c r="BS714" s="124"/>
    </row>
    <row r="715" spans="1:72" s="128" customFormat="1">
      <c r="A715" s="126"/>
      <c r="B715" s="105"/>
      <c r="C715" s="106"/>
      <c r="D715" s="110"/>
      <c r="E715" s="110"/>
      <c r="F715" s="109"/>
      <c r="G715" s="110"/>
      <c r="H715" s="110"/>
      <c r="I715" s="109"/>
      <c r="J715" s="110"/>
      <c r="K715" s="110"/>
      <c r="L715" s="109"/>
      <c r="M715" s="110"/>
      <c r="N715" s="110"/>
      <c r="O715" s="109"/>
      <c r="P715" s="110"/>
      <c r="Q715" s="110"/>
      <c r="R715" s="109"/>
      <c r="S715" s="110"/>
      <c r="T715" s="110"/>
      <c r="U715" s="109"/>
      <c r="V715" s="110"/>
      <c r="W715" s="110"/>
      <c r="X715" s="109"/>
      <c r="Y715" s="110"/>
      <c r="Z715" s="110"/>
      <c r="AA715" s="109"/>
      <c r="AB715" s="110"/>
      <c r="AC715" s="110"/>
      <c r="AD715" s="109"/>
      <c r="AE715" s="110"/>
      <c r="AF715" s="110"/>
      <c r="AG715" s="109"/>
      <c r="AH715" s="110"/>
      <c r="AI715" s="110"/>
      <c r="AJ715" s="109"/>
      <c r="AK715" s="110"/>
      <c r="AL715" s="110"/>
      <c r="AM715" s="109"/>
      <c r="AN715" s="110"/>
      <c r="AO715" s="110"/>
      <c r="AP715" s="109"/>
      <c r="AQ715" s="110"/>
      <c r="AR715" s="110"/>
      <c r="AS715" s="109"/>
      <c r="AT715" s="110"/>
      <c r="AU715" s="110"/>
      <c r="AV715" s="109"/>
      <c r="AW715" s="111"/>
      <c r="AX715" s="111"/>
      <c r="AY715" s="112" t="e">
        <v>#DIV/0!</v>
      </c>
      <c r="AZ715" s="111"/>
      <c r="BA715" s="111"/>
      <c r="BB715" s="112"/>
      <c r="BC715" s="92" t="e">
        <f>VLOOKUP(C715,'[1]PM SELL-OUT JUNE 202 SUMMARY'!$D$9:$H$519,4,FALSE)</f>
        <v>#N/A</v>
      </c>
      <c r="BD715" s="92" t="e">
        <f>VLOOKUP(C715,'[1]PM SELL-OUT JUNE 202 SUMMARY'!$D$9:$H$519,5,FALSE)</f>
        <v>#N/A</v>
      </c>
      <c r="BE715" s="93" t="e">
        <f t="shared" si="276"/>
        <v>#N/A</v>
      </c>
      <c r="BF715" s="113"/>
      <c r="BG715" s="114"/>
      <c r="BH715" s="115"/>
      <c r="BI715" s="107"/>
      <c r="BJ715" s="148"/>
      <c r="BK715" s="149"/>
      <c r="BL715" s="117"/>
      <c r="BM715" s="118"/>
      <c r="BN715" s="119"/>
      <c r="BO715" s="127"/>
      <c r="BP715" s="182"/>
      <c r="BQ715" s="159"/>
      <c r="BR715" s="181"/>
      <c r="BS715" s="124"/>
    </row>
    <row r="716" spans="1:72" s="125" customFormat="1">
      <c r="A716" s="105" t="s">
        <v>66</v>
      </c>
      <c r="B716" s="105"/>
      <c r="C716" s="106" t="s">
        <v>689</v>
      </c>
      <c r="D716" s="107">
        <v>0</v>
      </c>
      <c r="E716" s="107">
        <v>87097</v>
      </c>
      <c r="F716" s="108"/>
      <c r="G716" s="107">
        <v>30190</v>
      </c>
      <c r="H716" s="107">
        <v>450000</v>
      </c>
      <c r="I716" s="108">
        <v>6.7088888888888892E-2</v>
      </c>
      <c r="J716" s="107">
        <v>378510</v>
      </c>
      <c r="K716" s="107">
        <v>500000</v>
      </c>
      <c r="L716" s="108">
        <v>0.75702000000000003</v>
      </c>
      <c r="M716" s="107">
        <v>371025</v>
      </c>
      <c r="N716" s="107">
        <v>500000</v>
      </c>
      <c r="O716" s="109">
        <v>0.7420500000000001</v>
      </c>
      <c r="P716" s="110">
        <v>368660</v>
      </c>
      <c r="Q716" s="110">
        <v>500000</v>
      </c>
      <c r="R716" s="109">
        <v>0.73732000000000009</v>
      </c>
      <c r="S716" s="110">
        <v>400105</v>
      </c>
      <c r="T716" s="110">
        <v>500000</v>
      </c>
      <c r="U716" s="109">
        <v>0.80021000000000009</v>
      </c>
      <c r="V716" s="110">
        <v>34690</v>
      </c>
      <c r="W716" s="110">
        <v>500000</v>
      </c>
      <c r="X716" s="109">
        <v>6.9379999999999997E-2</v>
      </c>
      <c r="Y716" s="110">
        <v>205160</v>
      </c>
      <c r="Z716" s="110">
        <v>500000</v>
      </c>
      <c r="AA716" s="109">
        <v>0.41032000000000002</v>
      </c>
      <c r="AB716" s="110">
        <v>264745</v>
      </c>
      <c r="AC716" s="110">
        <v>500000</v>
      </c>
      <c r="AD716" s="109"/>
      <c r="AE716" s="110">
        <v>232450</v>
      </c>
      <c r="AF716" s="110">
        <v>500000</v>
      </c>
      <c r="AG716" s="109">
        <v>0.46490000000000004</v>
      </c>
      <c r="AH716" s="110">
        <v>85370</v>
      </c>
      <c r="AI716" s="110">
        <v>500000</v>
      </c>
      <c r="AJ716" s="109">
        <v>0.17074</v>
      </c>
      <c r="AK716" s="110">
        <v>161855</v>
      </c>
      <c r="AL716" s="110">
        <v>500000</v>
      </c>
      <c r="AM716" s="109">
        <v>0.32371000000000005</v>
      </c>
      <c r="AN716" s="110">
        <v>129645</v>
      </c>
      <c r="AO716" s="110">
        <v>550000</v>
      </c>
      <c r="AP716" s="109">
        <v>0.23571818181818183</v>
      </c>
      <c r="AQ716" s="110">
        <v>192850</v>
      </c>
      <c r="AR716" s="110">
        <v>550000</v>
      </c>
      <c r="AS716" s="109">
        <v>0.35063636363636363</v>
      </c>
      <c r="AT716" s="110">
        <v>311805</v>
      </c>
      <c r="AU716" s="110">
        <v>550000</v>
      </c>
      <c r="AV716" s="109">
        <v>0.56691818181818177</v>
      </c>
      <c r="AW716" s="111">
        <v>556465</v>
      </c>
      <c r="AX716" s="111">
        <v>550000</v>
      </c>
      <c r="AY716" s="112">
        <v>1.0117545454545454</v>
      </c>
      <c r="AZ716" s="111">
        <v>483680</v>
      </c>
      <c r="BA716" s="111">
        <v>550000</v>
      </c>
      <c r="BB716" s="112">
        <f t="shared" si="266"/>
        <v>0.87941818181818177</v>
      </c>
      <c r="BC716" s="92">
        <f>VLOOKUP(C716,'[1]PM SELL-OUT JUNE 202 SUMMARY'!$D$9:$H$519,4,FALSE)</f>
        <v>434980</v>
      </c>
      <c r="BD716" s="92">
        <f>VLOOKUP(C716,'[1]PM SELL-OUT JUNE 202 SUMMARY'!$D$9:$H$519,5,FALSE)</f>
        <v>550000</v>
      </c>
      <c r="BE716" s="93">
        <f t="shared" si="276"/>
        <v>0.79087272727272728</v>
      </c>
      <c r="BF716" s="113">
        <f t="shared" ref="BF716:BF722" si="281">AW716+AT716+AZ716</f>
        <v>1351950</v>
      </c>
      <c r="BG716" s="114">
        <f t="shared" ref="BG716:BG722" si="282">BF716/3</f>
        <v>450650</v>
      </c>
      <c r="BH716" s="115">
        <f t="shared" ref="BH716:BH722" si="283">SUM(AQ716+AT716+AW716+AZ716+AK716+AN716)</f>
        <v>1836300</v>
      </c>
      <c r="BI716" s="110">
        <f t="shared" ref="BI716:BI722" si="284">BH716/6</f>
        <v>306050</v>
      </c>
      <c r="BJ716" s="188"/>
      <c r="BK716" s="189"/>
      <c r="BL716" s="117">
        <f t="shared" ref="BL716:BL722" si="285">BK$723*BP716</f>
        <v>44510.555641070219</v>
      </c>
      <c r="BM716" s="118">
        <v>550000</v>
      </c>
      <c r="BN716" s="119"/>
      <c r="BO716" s="120">
        <v>34690</v>
      </c>
      <c r="BP716" s="182">
        <f t="shared" ref="BP716:BP722" si="286">BO716/BO$723</f>
        <v>2.7545846881935593E-2</v>
      </c>
      <c r="BQ716" s="161"/>
      <c r="BR716" s="123"/>
      <c r="BS716" s="124" t="e">
        <f t="shared" ref="BS716:BS728" si="287">BQ716/BR716</f>
        <v>#DIV/0!</v>
      </c>
    </row>
    <row r="717" spans="1:72" s="128" customFormat="1">
      <c r="A717" s="126" t="s">
        <v>66</v>
      </c>
      <c r="B717" s="105" t="s">
        <v>682</v>
      </c>
      <c r="C717" s="106" t="s">
        <v>690</v>
      </c>
      <c r="D717" s="110">
        <v>408535</v>
      </c>
      <c r="E717" s="110">
        <v>650000</v>
      </c>
      <c r="F717" s="109"/>
      <c r="G717" s="110">
        <v>326375</v>
      </c>
      <c r="H717" s="110">
        <v>650000</v>
      </c>
      <c r="I717" s="109">
        <v>0.50211538461538463</v>
      </c>
      <c r="J717" s="110">
        <v>713720</v>
      </c>
      <c r="K717" s="110">
        <v>500000</v>
      </c>
      <c r="L717" s="109">
        <v>1.42744</v>
      </c>
      <c r="M717" s="110">
        <v>2295630</v>
      </c>
      <c r="N717" s="110">
        <v>1450000</v>
      </c>
      <c r="O717" s="109">
        <v>1.5831931034482758</v>
      </c>
      <c r="P717" s="110">
        <v>1093920</v>
      </c>
      <c r="Q717" s="110">
        <v>650000</v>
      </c>
      <c r="R717" s="109">
        <v>1.682953846153846</v>
      </c>
      <c r="S717" s="110">
        <v>163275</v>
      </c>
      <c r="T717" s="110">
        <v>700000</v>
      </c>
      <c r="U717" s="109">
        <v>0.23325000000000001</v>
      </c>
      <c r="V717" s="110">
        <v>970120</v>
      </c>
      <c r="W717" s="110">
        <v>600000</v>
      </c>
      <c r="X717" s="109">
        <v>1.6168666666666667</v>
      </c>
      <c r="Y717" s="110">
        <v>619915</v>
      </c>
      <c r="Z717" s="110">
        <v>600000</v>
      </c>
      <c r="AA717" s="109">
        <v>1.0331916666666667</v>
      </c>
      <c r="AB717" s="110">
        <v>8495</v>
      </c>
      <c r="AC717" s="110">
        <v>600000</v>
      </c>
      <c r="AD717" s="109"/>
      <c r="AE717" s="110">
        <v>274555</v>
      </c>
      <c r="AF717" s="110">
        <v>500000</v>
      </c>
      <c r="AG717" s="109">
        <v>0.54910999999999999</v>
      </c>
      <c r="AH717" s="110">
        <v>1440325</v>
      </c>
      <c r="AI717" s="110">
        <v>550000</v>
      </c>
      <c r="AJ717" s="109">
        <v>2.6187727272727273</v>
      </c>
      <c r="AK717" s="110">
        <v>75480</v>
      </c>
      <c r="AL717" s="110">
        <v>650000</v>
      </c>
      <c r="AM717" s="109">
        <v>0.11612307692307693</v>
      </c>
      <c r="AN717" s="110">
        <v>121690</v>
      </c>
      <c r="AO717" s="110">
        <v>650000</v>
      </c>
      <c r="AP717" s="109">
        <v>0.18721538461538462</v>
      </c>
      <c r="AQ717" s="110">
        <v>130975</v>
      </c>
      <c r="AR717" s="110">
        <v>650000</v>
      </c>
      <c r="AS717" s="109">
        <v>0.20150000000000001</v>
      </c>
      <c r="AT717" s="110"/>
      <c r="AU717" s="110"/>
      <c r="AV717" s="109" t="e">
        <v>#DIV/0!</v>
      </c>
      <c r="AW717" s="111"/>
      <c r="AX717" s="111"/>
      <c r="AY717" s="112" t="e">
        <v>#DIV/0!</v>
      </c>
      <c r="AZ717" s="111"/>
      <c r="BA717" s="111"/>
      <c r="BB717" s="112" t="e">
        <f t="shared" si="266"/>
        <v>#DIV/0!</v>
      </c>
      <c r="BC717" s="92" t="e">
        <f>VLOOKUP(C717,'[1]PM SELL-OUT JUNE 202 SUMMARY'!$D$9:$H$519,4,FALSE)</f>
        <v>#N/A</v>
      </c>
      <c r="BD717" s="92" t="e">
        <f>VLOOKUP(C717,'[1]PM SELL-OUT JUNE 202 SUMMARY'!$D$9:$H$519,5,FALSE)</f>
        <v>#N/A</v>
      </c>
      <c r="BE717" s="93" t="e">
        <f t="shared" si="276"/>
        <v>#N/A</v>
      </c>
      <c r="BF717" s="113">
        <f t="shared" si="281"/>
        <v>0</v>
      </c>
      <c r="BG717" s="114">
        <f t="shared" si="282"/>
        <v>0</v>
      </c>
      <c r="BH717" s="115">
        <f t="shared" si="283"/>
        <v>328145</v>
      </c>
      <c r="BI717" s="110">
        <f t="shared" si="284"/>
        <v>54690.833333333336</v>
      </c>
      <c r="BJ717" s="148"/>
      <c r="BK717" s="149"/>
      <c r="BL717" s="117">
        <f t="shared" si="285"/>
        <v>1244755.8442927371</v>
      </c>
      <c r="BM717" s="118"/>
      <c r="BN717" s="119"/>
      <c r="BO717" s="127">
        <v>970120</v>
      </c>
      <c r="BP717" s="182">
        <f t="shared" si="286"/>
        <v>0.77033084396377516</v>
      </c>
      <c r="BQ717" s="161"/>
      <c r="BR717" s="123"/>
      <c r="BS717" s="124" t="e">
        <f t="shared" si="287"/>
        <v>#DIV/0!</v>
      </c>
    </row>
    <row r="718" spans="1:72" s="128" customFormat="1">
      <c r="A718" s="126"/>
      <c r="B718" s="105"/>
      <c r="C718" s="106" t="s">
        <v>691</v>
      </c>
      <c r="D718" s="110"/>
      <c r="E718" s="110"/>
      <c r="F718" s="109"/>
      <c r="G718" s="110"/>
      <c r="H718" s="110"/>
      <c r="I718" s="109"/>
      <c r="J718" s="110"/>
      <c r="K718" s="110"/>
      <c r="L718" s="109"/>
      <c r="M718" s="110"/>
      <c r="N718" s="110"/>
      <c r="O718" s="109"/>
      <c r="P718" s="110"/>
      <c r="Q718" s="110"/>
      <c r="R718" s="109"/>
      <c r="S718" s="110"/>
      <c r="T718" s="110"/>
      <c r="U718" s="109"/>
      <c r="V718" s="110"/>
      <c r="W718" s="110"/>
      <c r="X718" s="109"/>
      <c r="Y718" s="110"/>
      <c r="Z718" s="110"/>
      <c r="AA718" s="109"/>
      <c r="AB718" s="110"/>
      <c r="AC718" s="110"/>
      <c r="AD718" s="109"/>
      <c r="AE718" s="110"/>
      <c r="AF718" s="110"/>
      <c r="AG718" s="109"/>
      <c r="AH718" s="110"/>
      <c r="AI718" s="110"/>
      <c r="AJ718" s="109"/>
      <c r="AK718" s="110"/>
      <c r="AL718" s="110"/>
      <c r="AM718" s="109"/>
      <c r="AN718" s="110"/>
      <c r="AO718" s="110"/>
      <c r="AP718" s="109"/>
      <c r="AQ718" s="110"/>
      <c r="AR718" s="110"/>
      <c r="AS718" s="109"/>
      <c r="AT718" s="110"/>
      <c r="AU718" s="110"/>
      <c r="AV718" s="109"/>
      <c r="AW718" s="111">
        <v>27995</v>
      </c>
      <c r="AX718" s="111">
        <v>60000</v>
      </c>
      <c r="AY718" s="112"/>
      <c r="AZ718" s="111">
        <v>1201750</v>
      </c>
      <c r="BA718" s="111">
        <v>550000</v>
      </c>
      <c r="BB718" s="112">
        <f t="shared" si="266"/>
        <v>2.1850000000000001</v>
      </c>
      <c r="BC718" s="92">
        <f>VLOOKUP(C718,'[1]PM SELL-OUT JUNE 202 SUMMARY'!$D$9:$H$519,4,FALSE)</f>
        <v>1138400</v>
      </c>
      <c r="BD718" s="92">
        <f>VLOOKUP(C718,'[1]PM SELL-OUT JUNE 202 SUMMARY'!$D$9:$H$519,5,FALSE)</f>
        <v>700000</v>
      </c>
      <c r="BE718" s="93">
        <f t="shared" si="276"/>
        <v>1.6262857142857143</v>
      </c>
      <c r="BF718" s="113">
        <f t="shared" si="281"/>
        <v>1229745</v>
      </c>
      <c r="BG718" s="114">
        <f t="shared" si="282"/>
        <v>409915</v>
      </c>
      <c r="BH718" s="115">
        <f t="shared" si="283"/>
        <v>1229745</v>
      </c>
      <c r="BI718" s="110">
        <f t="shared" si="284"/>
        <v>204957.5</v>
      </c>
      <c r="BJ718" s="148"/>
      <c r="BK718" s="149"/>
      <c r="BL718" s="117"/>
      <c r="BM718" s="118">
        <v>700000</v>
      </c>
      <c r="BN718" s="119"/>
      <c r="BO718" s="127"/>
      <c r="BP718" s="182"/>
      <c r="BQ718" s="161"/>
      <c r="BR718" s="123"/>
      <c r="BS718" s="124" t="e">
        <f t="shared" si="287"/>
        <v>#DIV/0!</v>
      </c>
    </row>
    <row r="719" spans="1:72" s="125" customFormat="1">
      <c r="A719" s="105" t="s">
        <v>66</v>
      </c>
      <c r="B719" s="105" t="s">
        <v>682</v>
      </c>
      <c r="C719" s="106" t="s">
        <v>692</v>
      </c>
      <c r="D719" s="107">
        <v>10495</v>
      </c>
      <c r="E719" s="107">
        <v>500000</v>
      </c>
      <c r="F719" s="108"/>
      <c r="G719" s="107">
        <v>169285</v>
      </c>
      <c r="H719" s="107">
        <v>500000</v>
      </c>
      <c r="I719" s="108">
        <v>0.33857000000000004</v>
      </c>
      <c r="J719" s="107">
        <v>130665</v>
      </c>
      <c r="K719" s="107">
        <v>650000</v>
      </c>
      <c r="L719" s="108">
        <v>0.20102307692307689</v>
      </c>
      <c r="M719" s="107">
        <v>371025</v>
      </c>
      <c r="N719" s="107">
        <v>500000</v>
      </c>
      <c r="O719" s="109">
        <v>0.7420500000000001</v>
      </c>
      <c r="P719" s="110">
        <v>234440</v>
      </c>
      <c r="Q719" s="110">
        <v>500000</v>
      </c>
      <c r="R719" s="109">
        <v>0.46888000000000002</v>
      </c>
      <c r="S719" s="110">
        <v>375430</v>
      </c>
      <c r="T719" s="110">
        <v>500000</v>
      </c>
      <c r="U719" s="109">
        <v>0.75085999999999986</v>
      </c>
      <c r="V719" s="110">
        <v>167870</v>
      </c>
      <c r="W719" s="110">
        <v>500000</v>
      </c>
      <c r="X719" s="109">
        <v>0.33574000000000004</v>
      </c>
      <c r="Y719" s="110">
        <v>94680</v>
      </c>
      <c r="Z719" s="110">
        <v>500000</v>
      </c>
      <c r="AA719" s="109">
        <v>0.18936000000000003</v>
      </c>
      <c r="AB719" s="110">
        <v>64185</v>
      </c>
      <c r="AC719" s="110">
        <v>500000</v>
      </c>
      <c r="AD719" s="109"/>
      <c r="AE719" s="110">
        <v>117875</v>
      </c>
      <c r="AF719" s="110">
        <v>600000</v>
      </c>
      <c r="AG719" s="109">
        <v>0.19645833333333335</v>
      </c>
      <c r="AH719" s="110">
        <v>91180</v>
      </c>
      <c r="AI719" s="110">
        <v>500000</v>
      </c>
      <c r="AJ719" s="109">
        <v>0.18236000000000002</v>
      </c>
      <c r="AK719" s="110">
        <v>216375</v>
      </c>
      <c r="AL719" s="110">
        <v>500000</v>
      </c>
      <c r="AM719" s="109">
        <v>0.43275000000000002</v>
      </c>
      <c r="AN719" s="110">
        <v>158175</v>
      </c>
      <c r="AO719" s="110">
        <v>550000</v>
      </c>
      <c r="AP719" s="109">
        <v>0.28759090909090906</v>
      </c>
      <c r="AQ719" s="110">
        <v>177570</v>
      </c>
      <c r="AR719" s="110">
        <v>550000</v>
      </c>
      <c r="AS719" s="109">
        <v>0.32285454545454545</v>
      </c>
      <c r="AT719" s="110">
        <v>178055</v>
      </c>
      <c r="AU719" s="110">
        <v>550000</v>
      </c>
      <c r="AV719" s="109">
        <v>0.32373636363636366</v>
      </c>
      <c r="AW719" s="111">
        <v>614540</v>
      </c>
      <c r="AX719" s="111">
        <v>550000</v>
      </c>
      <c r="AY719" s="112">
        <v>1.1173454545454546</v>
      </c>
      <c r="AZ719" s="111">
        <v>245630</v>
      </c>
      <c r="BA719" s="111">
        <v>550000</v>
      </c>
      <c r="BB719" s="112">
        <f t="shared" si="266"/>
        <v>0.4466</v>
      </c>
      <c r="BC719" s="92">
        <f>VLOOKUP(C719,'[1]PM SELL-OUT JUNE 202 SUMMARY'!$D$9:$H$519,4,FALSE)</f>
        <v>760135</v>
      </c>
      <c r="BD719" s="92">
        <f>VLOOKUP(C719,'[1]PM SELL-OUT JUNE 202 SUMMARY'!$D$9:$H$519,5,FALSE)</f>
        <v>550000</v>
      </c>
      <c r="BE719" s="93">
        <f t="shared" si="276"/>
        <v>1.3820636363636363</v>
      </c>
      <c r="BF719" s="113">
        <f t="shared" si="281"/>
        <v>1038225</v>
      </c>
      <c r="BG719" s="114">
        <f t="shared" si="282"/>
        <v>346075</v>
      </c>
      <c r="BH719" s="115">
        <f t="shared" si="283"/>
        <v>1590345</v>
      </c>
      <c r="BI719" s="110">
        <f t="shared" si="284"/>
        <v>265057.5</v>
      </c>
      <c r="BJ719" s="150"/>
      <c r="BK719" s="107"/>
      <c r="BL719" s="117">
        <f t="shared" si="285"/>
        <v>215393.10969923486</v>
      </c>
      <c r="BM719" s="118">
        <v>550000</v>
      </c>
      <c r="BN719" s="119"/>
      <c r="BO719" s="127">
        <v>167870</v>
      </c>
      <c r="BP719" s="182">
        <f t="shared" si="286"/>
        <v>0.13329839481321787</v>
      </c>
      <c r="BQ719" s="161"/>
      <c r="BR719" s="123"/>
      <c r="BS719" s="124" t="e">
        <f t="shared" si="287"/>
        <v>#DIV/0!</v>
      </c>
    </row>
    <row r="720" spans="1:72" s="125" customFormat="1">
      <c r="A720" s="105" t="s">
        <v>66</v>
      </c>
      <c r="B720" s="105"/>
      <c r="C720" s="106" t="s">
        <v>693</v>
      </c>
      <c r="D720" s="107"/>
      <c r="E720" s="107"/>
      <c r="F720" s="108"/>
      <c r="G720" s="107"/>
      <c r="H720" s="107"/>
      <c r="I720" s="108"/>
      <c r="J720" s="107"/>
      <c r="K720" s="107"/>
      <c r="L720" s="108"/>
      <c r="M720" s="107"/>
      <c r="N720" s="107"/>
      <c r="O720" s="109"/>
      <c r="P720" s="110"/>
      <c r="Q720" s="110"/>
      <c r="R720" s="109"/>
      <c r="S720" s="110"/>
      <c r="T720" s="110"/>
      <c r="U720" s="109"/>
      <c r="V720" s="110"/>
      <c r="W720" s="110"/>
      <c r="X720" s="109"/>
      <c r="Y720" s="110">
        <v>82990</v>
      </c>
      <c r="Z720" s="110">
        <v>177419</v>
      </c>
      <c r="AA720" s="109">
        <v>0.46776275370732562</v>
      </c>
      <c r="AB720" s="110">
        <v>136490</v>
      </c>
      <c r="AC720" s="110">
        <v>500000</v>
      </c>
      <c r="AD720" s="109"/>
      <c r="AE720" s="110">
        <v>132955</v>
      </c>
      <c r="AF720" s="110">
        <v>500000</v>
      </c>
      <c r="AG720" s="109">
        <v>0.26591000000000004</v>
      </c>
      <c r="AH720" s="110">
        <v>165870</v>
      </c>
      <c r="AI720" s="110">
        <v>500000</v>
      </c>
      <c r="AJ720" s="109">
        <v>0.33174000000000003</v>
      </c>
      <c r="AK720" s="110">
        <v>16195</v>
      </c>
      <c r="AL720" s="110">
        <v>500000</v>
      </c>
      <c r="AM720" s="109">
        <v>3.2390000000000002E-2</v>
      </c>
      <c r="AN720" s="110">
        <v>66975</v>
      </c>
      <c r="AO720" s="110">
        <v>550000</v>
      </c>
      <c r="AP720" s="109">
        <v>0.12177272727272727</v>
      </c>
      <c r="AQ720" s="110">
        <v>132670</v>
      </c>
      <c r="AR720" s="110">
        <v>550000</v>
      </c>
      <c r="AS720" s="109">
        <v>0.24121818181818183</v>
      </c>
      <c r="AT720" s="110">
        <v>50970</v>
      </c>
      <c r="AU720" s="110">
        <v>550000</v>
      </c>
      <c r="AV720" s="109">
        <v>9.2672727272727268E-2</v>
      </c>
      <c r="AW720" s="111">
        <v>46380</v>
      </c>
      <c r="AX720" s="111">
        <v>550000</v>
      </c>
      <c r="AY720" s="112">
        <v>8.4327272727272723E-2</v>
      </c>
      <c r="AZ720" s="111"/>
      <c r="BA720" s="111"/>
      <c r="BB720" s="112" t="e">
        <f t="shared" si="266"/>
        <v>#DIV/0!</v>
      </c>
      <c r="BC720" s="92" t="e">
        <f>VLOOKUP(C720,'[1]PM SELL-OUT JUNE 202 SUMMARY'!$D$9:$H$519,4,FALSE)</f>
        <v>#N/A</v>
      </c>
      <c r="BD720" s="92" t="e">
        <f>VLOOKUP(C720,'[1]PM SELL-OUT JUNE 202 SUMMARY'!$D$9:$H$519,5,FALSE)</f>
        <v>#N/A</v>
      </c>
      <c r="BE720" s="93" t="e">
        <f t="shared" si="276"/>
        <v>#N/A</v>
      </c>
      <c r="BF720" s="113">
        <f t="shared" si="281"/>
        <v>97350</v>
      </c>
      <c r="BG720" s="114">
        <f t="shared" si="282"/>
        <v>32450</v>
      </c>
      <c r="BH720" s="115">
        <f t="shared" si="283"/>
        <v>313190</v>
      </c>
      <c r="BI720" s="110">
        <f t="shared" si="284"/>
        <v>52198.333333333336</v>
      </c>
      <c r="BJ720" s="150"/>
      <c r="BK720" s="107"/>
      <c r="BL720" s="117">
        <f t="shared" si="285"/>
        <v>0</v>
      </c>
      <c r="BM720" s="118"/>
      <c r="BN720" s="119"/>
      <c r="BO720" s="127"/>
      <c r="BP720" s="182">
        <f t="shared" si="286"/>
        <v>0</v>
      </c>
      <c r="BQ720" s="161"/>
      <c r="BR720" s="123"/>
      <c r="BS720" s="124" t="e">
        <f t="shared" si="287"/>
        <v>#DIV/0!</v>
      </c>
    </row>
    <row r="721" spans="1:71" s="125" customFormat="1">
      <c r="A721" s="105" t="s">
        <v>66</v>
      </c>
      <c r="B721" s="105"/>
      <c r="C721" s="106" t="s">
        <v>694</v>
      </c>
      <c r="D721" s="107"/>
      <c r="E721" s="107"/>
      <c r="F721" s="108"/>
      <c r="G721" s="107"/>
      <c r="H721" s="107"/>
      <c r="I721" s="108"/>
      <c r="J721" s="107"/>
      <c r="K721" s="107"/>
      <c r="L721" s="108"/>
      <c r="M721" s="107"/>
      <c r="N721" s="107"/>
      <c r="O721" s="109"/>
      <c r="P721" s="110"/>
      <c r="Q721" s="110"/>
      <c r="R721" s="109"/>
      <c r="S721" s="110"/>
      <c r="T721" s="110"/>
      <c r="U721" s="109"/>
      <c r="V721" s="110"/>
      <c r="W721" s="110"/>
      <c r="X721" s="109"/>
      <c r="Y721" s="110"/>
      <c r="Z721" s="110"/>
      <c r="AA721" s="109"/>
      <c r="AB721" s="110"/>
      <c r="AC721" s="110"/>
      <c r="AD721" s="109"/>
      <c r="AE721" s="110"/>
      <c r="AF721" s="110"/>
      <c r="AG721" s="109"/>
      <c r="AH721" s="110"/>
      <c r="AI721" s="110"/>
      <c r="AJ721" s="109" t="e">
        <v>#DIV/0!</v>
      </c>
      <c r="AK721" s="110"/>
      <c r="AL721" s="110">
        <v>500000</v>
      </c>
      <c r="AM721" s="109">
        <v>0</v>
      </c>
      <c r="AN721" s="110">
        <v>0</v>
      </c>
      <c r="AO721" s="110">
        <v>550000</v>
      </c>
      <c r="AP721" s="109">
        <v>0</v>
      </c>
      <c r="AQ721" s="110">
        <v>38380</v>
      </c>
      <c r="AR721" s="110">
        <v>550000</v>
      </c>
      <c r="AS721" s="109">
        <v>6.9781818181818181E-2</v>
      </c>
      <c r="AT721" s="110">
        <v>41385</v>
      </c>
      <c r="AU721" s="110">
        <v>550000</v>
      </c>
      <c r="AV721" s="109">
        <v>7.5245454545454546E-2</v>
      </c>
      <c r="AW721" s="111">
        <v>199760</v>
      </c>
      <c r="AX721" s="111">
        <v>550000</v>
      </c>
      <c r="AY721" s="112">
        <v>0.36320000000000002</v>
      </c>
      <c r="AZ721" s="111">
        <v>179275</v>
      </c>
      <c r="BA721" s="111">
        <v>550000</v>
      </c>
      <c r="BB721" s="112">
        <f t="shared" si="266"/>
        <v>0.32595454545454544</v>
      </c>
      <c r="BC721" s="92">
        <f>VLOOKUP(C721,'[1]PM SELL-OUT JUNE 202 SUMMARY'!$D$9:$H$519,4,FALSE)</f>
        <v>234180</v>
      </c>
      <c r="BD721" s="92">
        <f>VLOOKUP(C721,'[1]PM SELL-OUT JUNE 202 SUMMARY'!$D$9:$H$519,5,FALSE)</f>
        <v>550000</v>
      </c>
      <c r="BE721" s="93">
        <f t="shared" si="276"/>
        <v>0.42578181818181821</v>
      </c>
      <c r="BF721" s="113">
        <f t="shared" si="281"/>
        <v>420420</v>
      </c>
      <c r="BG721" s="114">
        <f t="shared" si="282"/>
        <v>140140</v>
      </c>
      <c r="BH721" s="115">
        <f t="shared" si="283"/>
        <v>458800</v>
      </c>
      <c r="BI721" s="110">
        <f t="shared" si="284"/>
        <v>76466.666666666672</v>
      </c>
      <c r="BJ721" s="150"/>
      <c r="BK721" s="107"/>
      <c r="BL721" s="117">
        <f t="shared" si="285"/>
        <v>0</v>
      </c>
      <c r="BM721" s="118">
        <v>550000</v>
      </c>
      <c r="BN721" s="119"/>
      <c r="BO721" s="127"/>
      <c r="BP721" s="182">
        <f t="shared" si="286"/>
        <v>0</v>
      </c>
      <c r="BQ721" s="161"/>
      <c r="BR721" s="123"/>
      <c r="BS721" s="124" t="e">
        <f t="shared" si="287"/>
        <v>#DIV/0!</v>
      </c>
    </row>
    <row r="722" spans="1:71" s="125" customFormat="1">
      <c r="A722" s="105" t="s">
        <v>66</v>
      </c>
      <c r="B722" s="105"/>
      <c r="C722" s="106" t="s">
        <v>695</v>
      </c>
      <c r="D722" s="107"/>
      <c r="E722" s="107"/>
      <c r="F722" s="108"/>
      <c r="G722" s="107">
        <v>8495</v>
      </c>
      <c r="H722" s="107">
        <v>155174</v>
      </c>
      <c r="I722" s="108">
        <v>5.4744995940041508E-2</v>
      </c>
      <c r="J722" s="107">
        <v>164810</v>
      </c>
      <c r="K722" s="107">
        <v>450000</v>
      </c>
      <c r="L722" s="108">
        <v>0.36624444444444443</v>
      </c>
      <c r="M722" s="107">
        <v>2295630</v>
      </c>
      <c r="N722" s="107">
        <v>1450000</v>
      </c>
      <c r="O722" s="109">
        <v>1.5831931034482758</v>
      </c>
      <c r="P722" s="110">
        <v>321820</v>
      </c>
      <c r="Q722" s="110">
        <v>500000</v>
      </c>
      <c r="R722" s="109">
        <v>0.6436400000000001</v>
      </c>
      <c r="S722" s="110">
        <v>248960</v>
      </c>
      <c r="T722" s="110">
        <v>500000</v>
      </c>
      <c r="U722" s="109">
        <v>0.49792000000000003</v>
      </c>
      <c r="V722" s="110">
        <v>86675</v>
      </c>
      <c r="W722" s="110">
        <v>500000</v>
      </c>
      <c r="X722" s="109">
        <v>0.17335</v>
      </c>
      <c r="Y722" s="110">
        <v>66880</v>
      </c>
      <c r="Z722" s="110">
        <v>500000</v>
      </c>
      <c r="AA722" s="109">
        <v>0.13376000000000002</v>
      </c>
      <c r="AB722" s="110">
        <v>139870</v>
      </c>
      <c r="AC722" s="110">
        <v>500000</v>
      </c>
      <c r="AD722" s="109"/>
      <c r="AE722" s="110">
        <v>68680</v>
      </c>
      <c r="AF722" s="110">
        <v>500000</v>
      </c>
      <c r="AG722" s="109">
        <v>0.13736000000000001</v>
      </c>
      <c r="AH722" s="110">
        <v>0</v>
      </c>
      <c r="AI722" s="110">
        <v>161290</v>
      </c>
      <c r="AJ722" s="109">
        <v>0</v>
      </c>
      <c r="AK722" s="110"/>
      <c r="AL722" s="110"/>
      <c r="AM722" s="109" t="e">
        <v>#DIV/0!</v>
      </c>
      <c r="AN722" s="110">
        <v>0</v>
      </c>
      <c r="AO722" s="110">
        <v>0</v>
      </c>
      <c r="AP722" s="109" t="e">
        <v>#DIV/0!</v>
      </c>
      <c r="AQ722" s="110"/>
      <c r="AR722" s="110"/>
      <c r="AS722" s="109"/>
      <c r="AT722" s="110"/>
      <c r="AU722" s="110"/>
      <c r="AV722" s="109" t="e">
        <v>#DIV/0!</v>
      </c>
      <c r="AW722" s="111"/>
      <c r="AX722" s="111"/>
      <c r="AY722" s="112" t="e">
        <v>#DIV/0!</v>
      </c>
      <c r="AZ722" s="111"/>
      <c r="BA722" s="111"/>
      <c r="BB722" s="112" t="e">
        <f t="shared" si="266"/>
        <v>#DIV/0!</v>
      </c>
      <c r="BC722" s="92" t="e">
        <f>VLOOKUP(C722,'[1]PM SELL-OUT JUNE 202 SUMMARY'!$D$9:$H$519,4,FALSE)</f>
        <v>#N/A</v>
      </c>
      <c r="BD722" s="92" t="e">
        <f>VLOOKUP(C722,'[1]PM SELL-OUT JUNE 202 SUMMARY'!$D$9:$H$519,5,FALSE)</f>
        <v>#N/A</v>
      </c>
      <c r="BE722" s="93" t="e">
        <f t="shared" si="276"/>
        <v>#N/A</v>
      </c>
      <c r="BF722" s="113">
        <f t="shared" si="281"/>
        <v>0</v>
      </c>
      <c r="BG722" s="114">
        <f t="shared" si="282"/>
        <v>0</v>
      </c>
      <c r="BH722" s="115">
        <f t="shared" si="283"/>
        <v>0</v>
      </c>
      <c r="BI722" s="110">
        <f t="shared" si="284"/>
        <v>0</v>
      </c>
      <c r="BL722" s="117">
        <f t="shared" si="285"/>
        <v>111212.23436695767</v>
      </c>
      <c r="BM722" s="118"/>
      <c r="BN722" s="119"/>
      <c r="BO722" s="127">
        <v>86675</v>
      </c>
      <c r="BP722" s="182">
        <f t="shared" si="286"/>
        <v>6.8824914341071422E-2</v>
      </c>
      <c r="BQ722" s="161"/>
      <c r="BR722" s="123"/>
      <c r="BS722" s="124" t="e">
        <f t="shared" si="287"/>
        <v>#DIV/0!</v>
      </c>
    </row>
    <row r="723" spans="1:71" s="128" customFormat="1">
      <c r="A723" s="126"/>
      <c r="B723" s="105"/>
      <c r="C723" s="106"/>
      <c r="D723" s="110"/>
      <c r="E723" s="110"/>
      <c r="F723" s="109"/>
      <c r="G723" s="110"/>
      <c r="H723" s="110"/>
      <c r="I723" s="109"/>
      <c r="J723" s="107">
        <v>1387705</v>
      </c>
      <c r="K723" s="110"/>
      <c r="L723" s="109"/>
      <c r="M723" s="151">
        <v>5333310</v>
      </c>
      <c r="N723" s="151">
        <v>3900000</v>
      </c>
      <c r="O723" s="109"/>
      <c r="P723" s="107">
        <v>6019705</v>
      </c>
      <c r="Q723" s="107">
        <v>2150000</v>
      </c>
      <c r="R723" s="108">
        <v>0.73732000000000009</v>
      </c>
      <c r="S723" s="107">
        <v>6019705</v>
      </c>
      <c r="T723" s="107">
        <v>2200000</v>
      </c>
      <c r="U723" s="109">
        <v>0.49792000000000003</v>
      </c>
      <c r="V723" s="107">
        <v>6019705</v>
      </c>
      <c r="W723" s="107">
        <v>6019705</v>
      </c>
      <c r="X723" s="108">
        <v>0.17335</v>
      </c>
      <c r="Y723" s="107">
        <v>1069625</v>
      </c>
      <c r="Z723" s="107">
        <v>2277419</v>
      </c>
      <c r="AA723" s="109">
        <v>0.46966544144928973</v>
      </c>
      <c r="AB723" s="107">
        <v>613785</v>
      </c>
      <c r="AC723" s="107">
        <v>2600000</v>
      </c>
      <c r="AD723" s="109"/>
      <c r="AE723" s="107">
        <v>826515</v>
      </c>
      <c r="AF723" s="107">
        <v>2600000</v>
      </c>
      <c r="AG723" s="109">
        <v>0.3178903846153846</v>
      </c>
      <c r="AH723" s="107">
        <v>1782745</v>
      </c>
      <c r="AI723" s="107">
        <v>2211290</v>
      </c>
      <c r="AJ723" s="109">
        <v>0.80620135757860811</v>
      </c>
      <c r="AK723" s="107">
        <v>469905</v>
      </c>
      <c r="AL723" s="107">
        <v>2650000</v>
      </c>
      <c r="AM723" s="109">
        <v>0.17732264150943397</v>
      </c>
      <c r="AN723" s="107">
        <v>476485</v>
      </c>
      <c r="AO723" s="107">
        <v>2850000</v>
      </c>
      <c r="AP723" s="109">
        <v>0.16718771929824561</v>
      </c>
      <c r="AQ723" s="151">
        <v>672445</v>
      </c>
      <c r="AR723" s="151">
        <v>2850000</v>
      </c>
      <c r="AS723" s="180">
        <v>0.23594561403508771</v>
      </c>
      <c r="AT723" s="110"/>
      <c r="AU723" s="110"/>
      <c r="AV723" s="109"/>
      <c r="AW723" s="152">
        <v>1445140</v>
      </c>
      <c r="AX723" s="152">
        <v>2260000</v>
      </c>
      <c r="AY723" s="112">
        <v>0.6394424778761062</v>
      </c>
      <c r="AZ723" s="152">
        <v>2110335</v>
      </c>
      <c r="BA723" s="152">
        <v>2200000</v>
      </c>
      <c r="BB723" s="153">
        <f t="shared" si="266"/>
        <v>0.9592431818181818</v>
      </c>
      <c r="BC723" s="92" t="e">
        <f>VLOOKUP(C723,'[1]PM SELL-OUT JUNE 202 SUMMARY'!$D$9:$H$519,4,FALSE)</f>
        <v>#N/A</v>
      </c>
      <c r="BD723" s="92" t="e">
        <f>VLOOKUP(C723,'[1]PM SELL-OUT JUNE 202 SUMMARY'!$D$9:$H$519,5,FALSE)</f>
        <v>#N/A</v>
      </c>
      <c r="BE723" s="93" t="e">
        <f t="shared" si="276"/>
        <v>#N/A</v>
      </c>
      <c r="BF723" s="107">
        <f>SUM(BF716:BF722)</f>
        <v>4137690</v>
      </c>
      <c r="BG723" s="107">
        <f>SUM(BG716:BG722)</f>
        <v>1379230</v>
      </c>
      <c r="BH723" s="107">
        <f>SUM(BH716:BH722)</f>
        <v>5756525</v>
      </c>
      <c r="BI723" s="107">
        <f>SUM(BI716:BI722)</f>
        <v>959420.83333333326</v>
      </c>
      <c r="BJ723" s="169">
        <v>1262399.7999999998</v>
      </c>
      <c r="BK723" s="155">
        <f>BJ723*128%</f>
        <v>1615871.7439999997</v>
      </c>
      <c r="BL723" s="202">
        <f>SUM(BL716:BL722)</f>
        <v>1615871.7439999997</v>
      </c>
      <c r="BM723" s="118"/>
      <c r="BN723" s="119">
        <f>SUM(BM716:BM721)</f>
        <v>2350000</v>
      </c>
      <c r="BO723" s="107">
        <f>SUM(BO716:BO722)</f>
        <v>1259355</v>
      </c>
      <c r="BP723" s="108">
        <f>SUM(BP716:BP722)</f>
        <v>1.0000000000000002</v>
      </c>
      <c r="BQ723" s="107"/>
      <c r="BR723" s="107"/>
      <c r="BS723" s="124" t="e">
        <f t="shared" si="287"/>
        <v>#DIV/0!</v>
      </c>
    </row>
    <row r="724" spans="1:71" s="128" customFormat="1">
      <c r="A724" s="126"/>
      <c r="B724" s="105"/>
      <c r="C724" s="106"/>
      <c r="D724" s="110"/>
      <c r="E724" s="110"/>
      <c r="F724" s="109"/>
      <c r="G724" s="110"/>
      <c r="H724" s="110"/>
      <c r="I724" s="109"/>
      <c r="J724" s="110"/>
      <c r="K724" s="110"/>
      <c r="L724" s="109"/>
      <c r="M724" s="110"/>
      <c r="N724" s="110"/>
      <c r="O724" s="109"/>
      <c r="P724" s="110"/>
      <c r="Q724" s="110"/>
      <c r="R724" s="109"/>
      <c r="S724" s="110"/>
      <c r="T724" s="110"/>
      <c r="U724" s="109"/>
      <c r="V724" s="110"/>
      <c r="W724" s="110"/>
      <c r="X724" s="109"/>
      <c r="Y724" s="110"/>
      <c r="Z724" s="110"/>
      <c r="AA724" s="109"/>
      <c r="AB724" s="110"/>
      <c r="AC724" s="110"/>
      <c r="AD724" s="109"/>
      <c r="AE724" s="110"/>
      <c r="AF724" s="110"/>
      <c r="AG724" s="109"/>
      <c r="AH724" s="110"/>
      <c r="AI724" s="110"/>
      <c r="AJ724" s="109"/>
      <c r="AK724" s="110"/>
      <c r="AL724" s="110"/>
      <c r="AM724" s="109"/>
      <c r="AN724" s="126"/>
      <c r="AO724" s="126"/>
      <c r="AP724" s="109"/>
      <c r="AQ724" s="110"/>
      <c r="AR724" s="110"/>
      <c r="AS724" s="109"/>
      <c r="AT724" s="110"/>
      <c r="AU724" s="110"/>
      <c r="AV724" s="109"/>
      <c r="AW724" s="111"/>
      <c r="AX724" s="111"/>
      <c r="AY724" s="112" t="e">
        <v>#DIV/0!</v>
      </c>
      <c r="AZ724" s="111"/>
      <c r="BA724" s="111"/>
      <c r="BB724" s="112"/>
      <c r="BC724" s="92" t="e">
        <f>VLOOKUP(C724,'[1]PM SELL-OUT JUNE 202 SUMMARY'!$D$9:$H$519,4,FALSE)</f>
        <v>#N/A</v>
      </c>
      <c r="BD724" s="92" t="e">
        <f>VLOOKUP(C724,'[1]PM SELL-OUT JUNE 202 SUMMARY'!$D$9:$H$519,5,FALSE)</f>
        <v>#N/A</v>
      </c>
      <c r="BE724" s="93" t="e">
        <f t="shared" si="276"/>
        <v>#N/A</v>
      </c>
      <c r="BF724" s="113"/>
      <c r="BG724" s="114"/>
      <c r="BH724" s="208"/>
      <c r="BI724" s="107"/>
      <c r="BJ724" s="115"/>
      <c r="BK724" s="110"/>
      <c r="BL724" s="117"/>
      <c r="BM724" s="209"/>
      <c r="BN724" s="119"/>
      <c r="BO724" s="120"/>
      <c r="BP724" s="121"/>
      <c r="BQ724" s="159"/>
      <c r="BR724" s="181"/>
      <c r="BS724" s="124"/>
    </row>
    <row r="725" spans="1:71" s="128" customFormat="1">
      <c r="A725" s="126" t="s">
        <v>66</v>
      </c>
      <c r="B725" s="105" t="s">
        <v>696</v>
      </c>
      <c r="C725" s="106" t="s">
        <v>696</v>
      </c>
      <c r="D725" s="110"/>
      <c r="E725" s="110"/>
      <c r="F725" s="109"/>
      <c r="G725" s="110">
        <v>802215</v>
      </c>
      <c r="H725" s="110">
        <v>170000</v>
      </c>
      <c r="I725" s="109">
        <v>4.718911764705882</v>
      </c>
      <c r="J725" s="110">
        <v>268525</v>
      </c>
      <c r="K725" s="110">
        <v>600000</v>
      </c>
      <c r="L725" s="109">
        <v>0.44754166666666667</v>
      </c>
      <c r="M725" s="110">
        <v>1704815</v>
      </c>
      <c r="N725" s="110">
        <v>700000</v>
      </c>
      <c r="O725" s="109">
        <v>2.4354499999999999</v>
      </c>
      <c r="P725" s="110">
        <v>1326030</v>
      </c>
      <c r="Q725" s="110">
        <v>700000</v>
      </c>
      <c r="R725" s="109">
        <v>1.8943285714285714</v>
      </c>
      <c r="S725" s="110">
        <v>1652880</v>
      </c>
      <c r="T725" s="110">
        <v>750000</v>
      </c>
      <c r="U725" s="109">
        <v>2.20384</v>
      </c>
      <c r="V725" s="110">
        <v>1239850</v>
      </c>
      <c r="W725" s="110">
        <v>650000</v>
      </c>
      <c r="X725" s="109">
        <v>1.9074615384615385</v>
      </c>
      <c r="Y725" s="110">
        <v>498640</v>
      </c>
      <c r="Z725" s="110">
        <v>750000</v>
      </c>
      <c r="AA725" s="109">
        <v>0.6648533333333333</v>
      </c>
      <c r="AB725" s="110">
        <v>301565</v>
      </c>
      <c r="AC725" s="110">
        <v>750000</v>
      </c>
      <c r="AD725" s="109"/>
      <c r="AE725" s="110">
        <v>392520</v>
      </c>
      <c r="AF725" s="110">
        <v>650000</v>
      </c>
      <c r="AG725" s="109">
        <v>0.6038769230769232</v>
      </c>
      <c r="AH725" s="110">
        <v>468305</v>
      </c>
      <c r="AI725" s="110">
        <v>650000</v>
      </c>
      <c r="AJ725" s="109">
        <v>0.72046923076923086</v>
      </c>
      <c r="AK725" s="110">
        <v>1419310</v>
      </c>
      <c r="AL725" s="110">
        <v>650000</v>
      </c>
      <c r="AM725" s="109">
        <v>2.183553846153846</v>
      </c>
      <c r="AN725" s="110">
        <v>448370</v>
      </c>
      <c r="AO725" s="110">
        <v>650000</v>
      </c>
      <c r="AP725" s="109">
        <v>0.68979999999999997</v>
      </c>
      <c r="AQ725" s="110">
        <v>456385</v>
      </c>
      <c r="AR725" s="110">
        <v>700000</v>
      </c>
      <c r="AS725" s="109">
        <v>0.65197857142857141</v>
      </c>
      <c r="AT725" s="110">
        <v>793295</v>
      </c>
      <c r="AU725" s="110">
        <v>700000</v>
      </c>
      <c r="AV725" s="109">
        <v>1.1332785714285714</v>
      </c>
      <c r="AW725" s="111">
        <v>726685</v>
      </c>
      <c r="AX725" s="111">
        <v>700000</v>
      </c>
      <c r="AY725" s="112">
        <v>1.0381214285714286</v>
      </c>
      <c r="AZ725" s="111">
        <v>522185</v>
      </c>
      <c r="BA725" s="111">
        <v>700000</v>
      </c>
      <c r="BB725" s="112">
        <f t="shared" si="266"/>
        <v>0.74597857142857138</v>
      </c>
      <c r="BC725" s="92">
        <f>VLOOKUP(C725,'[1]PM SELL-OUT JUNE 202 SUMMARY'!$D$9:$H$519,4,FALSE)</f>
        <v>927165</v>
      </c>
      <c r="BD725" s="92">
        <f>VLOOKUP(C725,'[1]PM SELL-OUT JUNE 202 SUMMARY'!$D$9:$H$519,5,FALSE)</f>
        <v>700000</v>
      </c>
      <c r="BE725" s="93">
        <f t="shared" si="276"/>
        <v>1.3245214285714286</v>
      </c>
      <c r="BF725" s="113">
        <f t="shared" ref="BF725" si="288">AW725+AT725+AZ725</f>
        <v>2042165</v>
      </c>
      <c r="BG725" s="114">
        <f t="shared" ref="BG725" si="289">BF725/3</f>
        <v>680721.66666666663</v>
      </c>
      <c r="BH725" s="115">
        <f t="shared" ref="BH725" si="290">SUM(AQ725+AT725+AW725+AZ725+AK725+AN725)</f>
        <v>4366230</v>
      </c>
      <c r="BI725" s="110">
        <f t="shared" ref="BI725" si="291">BH725/6</f>
        <v>727705</v>
      </c>
      <c r="BJ725" s="115"/>
      <c r="BK725" s="110"/>
      <c r="BL725" s="117"/>
      <c r="BM725" s="209">
        <v>750000</v>
      </c>
      <c r="BN725" s="209">
        <f>SUM(BM725)</f>
        <v>750000</v>
      </c>
      <c r="BO725" s="110">
        <v>1239850</v>
      </c>
      <c r="BP725" s="121">
        <f>BO725/BO$726</f>
        <v>1</v>
      </c>
      <c r="BQ725" s="159"/>
      <c r="BR725" s="123"/>
      <c r="BS725" s="124" t="e">
        <f t="shared" si="287"/>
        <v>#DIV/0!</v>
      </c>
    </row>
    <row r="726" spans="1:71" s="128" customFormat="1">
      <c r="A726" s="126"/>
      <c r="B726" s="105"/>
      <c r="C726" s="106"/>
      <c r="D726" s="110"/>
      <c r="E726" s="110"/>
      <c r="F726" s="109"/>
      <c r="G726" s="110"/>
      <c r="H726" s="110"/>
      <c r="I726" s="109"/>
      <c r="J726" s="110"/>
      <c r="K726" s="110"/>
      <c r="L726" s="109"/>
      <c r="M726" s="110"/>
      <c r="N726" s="110"/>
      <c r="O726" s="109"/>
      <c r="P726" s="110"/>
      <c r="Q726" s="110"/>
      <c r="R726" s="109"/>
      <c r="S726" s="110"/>
      <c r="T726" s="110"/>
      <c r="U726" s="109"/>
      <c r="V726" s="110"/>
      <c r="W726" s="110"/>
      <c r="X726" s="109"/>
      <c r="Y726" s="110"/>
      <c r="Z726" s="110"/>
      <c r="AA726" s="109"/>
      <c r="AB726" s="110"/>
      <c r="AC726" s="110"/>
      <c r="AD726" s="109"/>
      <c r="AE726" s="110"/>
      <c r="AF726" s="110"/>
      <c r="AG726" s="109"/>
      <c r="AH726" s="110"/>
      <c r="AI726" s="110"/>
      <c r="AJ726" s="109"/>
      <c r="AK726" s="110"/>
      <c r="AL726" s="110"/>
      <c r="AM726" s="109"/>
      <c r="AN726" s="110"/>
      <c r="AO726" s="110"/>
      <c r="AP726" s="109"/>
      <c r="AQ726" s="110"/>
      <c r="AR726" s="110"/>
      <c r="AS726" s="109"/>
      <c r="AT726" s="110"/>
      <c r="AU726" s="110"/>
      <c r="AV726" s="109"/>
      <c r="AW726" s="111"/>
      <c r="AX726" s="111"/>
      <c r="AY726" s="112" t="e">
        <v>#DIV/0!</v>
      </c>
      <c r="AZ726" s="152">
        <v>522185</v>
      </c>
      <c r="BA726" s="152">
        <v>700000</v>
      </c>
      <c r="BB726" s="153">
        <f t="shared" si="266"/>
        <v>0.74597857142857138</v>
      </c>
      <c r="BC726" s="92" t="e">
        <f>VLOOKUP(C726,'[1]PM SELL-OUT JUNE 202 SUMMARY'!$D$9:$H$519,4,FALSE)</f>
        <v>#N/A</v>
      </c>
      <c r="BD726" s="92" t="e">
        <f>VLOOKUP(C726,'[1]PM SELL-OUT JUNE 202 SUMMARY'!$D$9:$H$519,5,FALSE)</f>
        <v>#N/A</v>
      </c>
      <c r="BE726" s="93" t="e">
        <f t="shared" si="276"/>
        <v>#N/A</v>
      </c>
      <c r="BF726" s="113"/>
      <c r="BG726" s="114"/>
      <c r="BH726" s="115"/>
      <c r="BI726" s="110"/>
      <c r="BJ726" s="115"/>
      <c r="BK726" s="110"/>
      <c r="BL726" s="117"/>
      <c r="BM726" s="209"/>
      <c r="BN726" s="209"/>
      <c r="BO726" s="120">
        <f>SUM(BO725)</f>
        <v>1239850</v>
      </c>
      <c r="BP726" s="121">
        <f>SUM(BP725)</f>
        <v>1</v>
      </c>
      <c r="BQ726" s="159"/>
      <c r="BR726" s="181"/>
      <c r="BS726" s="124"/>
    </row>
    <row r="727" spans="1:71" s="128" customFormat="1">
      <c r="A727" s="126"/>
      <c r="B727" s="105"/>
      <c r="C727" s="106"/>
      <c r="D727" s="110"/>
      <c r="E727" s="110"/>
      <c r="F727" s="109"/>
      <c r="G727" s="110"/>
      <c r="H727" s="110"/>
      <c r="I727" s="109"/>
      <c r="J727" s="110"/>
      <c r="K727" s="110"/>
      <c r="L727" s="109"/>
      <c r="M727" s="110"/>
      <c r="N727" s="110"/>
      <c r="O727" s="109"/>
      <c r="P727" s="110"/>
      <c r="Q727" s="110"/>
      <c r="R727" s="109"/>
      <c r="S727" s="110"/>
      <c r="T727" s="110"/>
      <c r="U727" s="109"/>
      <c r="V727" s="110"/>
      <c r="W727" s="110"/>
      <c r="X727" s="109"/>
      <c r="Y727" s="110"/>
      <c r="Z727" s="110"/>
      <c r="AA727" s="109"/>
      <c r="AB727" s="110"/>
      <c r="AC727" s="110"/>
      <c r="AD727" s="109"/>
      <c r="AE727" s="110"/>
      <c r="AF727" s="110"/>
      <c r="AG727" s="109"/>
      <c r="AH727" s="110"/>
      <c r="AI727" s="110"/>
      <c r="AJ727" s="109"/>
      <c r="AK727" s="110"/>
      <c r="AL727" s="110"/>
      <c r="AM727" s="109"/>
      <c r="AN727" s="126"/>
      <c r="AO727" s="126"/>
      <c r="AP727" s="109"/>
      <c r="AQ727" s="110"/>
      <c r="AR727" s="110"/>
      <c r="AS727" s="109"/>
      <c r="AT727" s="110"/>
      <c r="AU727" s="110"/>
      <c r="AV727" s="109"/>
      <c r="AW727" s="111"/>
      <c r="AX727" s="111"/>
      <c r="AY727" s="112" t="e">
        <v>#DIV/0!</v>
      </c>
      <c r="AZ727" s="111"/>
      <c r="BA727" s="111"/>
      <c r="BB727" s="112"/>
      <c r="BC727" s="92" t="e">
        <f>VLOOKUP(C727,'[1]PM SELL-OUT JUNE 202 SUMMARY'!$D$9:$H$519,4,FALSE)</f>
        <v>#N/A</v>
      </c>
      <c r="BD727" s="92" t="e">
        <f>VLOOKUP(C727,'[1]PM SELL-OUT JUNE 202 SUMMARY'!$D$9:$H$519,5,FALSE)</f>
        <v>#N/A</v>
      </c>
      <c r="BE727" s="93" t="e">
        <f t="shared" si="276"/>
        <v>#N/A</v>
      </c>
      <c r="BF727" s="113"/>
      <c r="BG727" s="114"/>
      <c r="BH727" s="208"/>
      <c r="BI727" s="107"/>
      <c r="BJ727" s="115"/>
      <c r="BK727" s="110"/>
      <c r="BL727" s="117"/>
      <c r="BM727" s="209"/>
      <c r="BN727" s="209"/>
      <c r="BO727" s="120"/>
      <c r="BP727" s="121"/>
      <c r="BQ727" s="159"/>
      <c r="BR727" s="181"/>
      <c r="BS727" s="124"/>
    </row>
    <row r="728" spans="1:71" s="128" customFormat="1">
      <c r="A728" s="126" t="s">
        <v>66</v>
      </c>
      <c r="B728" s="105" t="s">
        <v>682</v>
      </c>
      <c r="C728" s="106" t="s">
        <v>697</v>
      </c>
      <c r="D728" s="110">
        <v>696165</v>
      </c>
      <c r="E728" s="110">
        <v>188710</v>
      </c>
      <c r="F728" s="109"/>
      <c r="G728" s="110">
        <v>591230</v>
      </c>
      <c r="H728" s="110">
        <v>550000</v>
      </c>
      <c r="I728" s="109">
        <v>1.0749636363636363</v>
      </c>
      <c r="J728" s="110">
        <v>152870</v>
      </c>
      <c r="K728" s="110">
        <v>600000</v>
      </c>
      <c r="L728" s="109">
        <v>0.25478333333333331</v>
      </c>
      <c r="M728" s="110">
        <v>1196675</v>
      </c>
      <c r="N728" s="110">
        <v>650000</v>
      </c>
      <c r="O728" s="109">
        <v>1.8410384615384616</v>
      </c>
      <c r="P728" s="110">
        <v>894890</v>
      </c>
      <c r="Q728" s="110">
        <v>650000</v>
      </c>
      <c r="R728" s="109">
        <v>1.3767538461538462</v>
      </c>
      <c r="S728" s="110">
        <v>469230</v>
      </c>
      <c r="T728" s="110">
        <v>650000</v>
      </c>
      <c r="U728" s="109">
        <v>0.72189230769230772</v>
      </c>
      <c r="V728" s="110">
        <v>227660</v>
      </c>
      <c r="W728" s="110">
        <v>600000</v>
      </c>
      <c r="X728" s="109">
        <v>0.37943333333333329</v>
      </c>
      <c r="Y728" s="110">
        <v>599415</v>
      </c>
      <c r="Z728" s="110">
        <v>600000</v>
      </c>
      <c r="AA728" s="109">
        <v>0.99902500000000005</v>
      </c>
      <c r="AB728" s="110">
        <v>332350</v>
      </c>
      <c r="AC728" s="110">
        <v>550000</v>
      </c>
      <c r="AD728" s="109"/>
      <c r="AE728" s="110">
        <v>544920</v>
      </c>
      <c r="AF728" s="110">
        <v>550000</v>
      </c>
      <c r="AG728" s="109"/>
      <c r="AH728" s="110">
        <v>103585</v>
      </c>
      <c r="AI728" s="110">
        <v>550000</v>
      </c>
      <c r="AJ728" s="109">
        <v>0.18833636363636366</v>
      </c>
      <c r="AK728" s="110">
        <v>246565</v>
      </c>
      <c r="AL728" s="110">
        <v>550000</v>
      </c>
      <c r="AM728" s="109">
        <v>0.44830000000000003</v>
      </c>
      <c r="AN728" s="110">
        <v>143680</v>
      </c>
      <c r="AO728" s="110">
        <v>600000</v>
      </c>
      <c r="AP728" s="109">
        <v>0.23946666666666666</v>
      </c>
      <c r="AQ728" s="110">
        <v>196465</v>
      </c>
      <c r="AR728" s="110">
        <v>600000</v>
      </c>
      <c r="AS728" s="109">
        <v>0.32744166666666669</v>
      </c>
      <c r="AT728" s="110">
        <v>289345</v>
      </c>
      <c r="AU728" s="110">
        <v>600000</v>
      </c>
      <c r="AV728" s="109">
        <v>0.48224166666666668</v>
      </c>
      <c r="AW728" s="111">
        <v>340450</v>
      </c>
      <c r="AX728" s="111">
        <v>600000</v>
      </c>
      <c r="AY728" s="112">
        <v>0.56741666666666668</v>
      </c>
      <c r="AZ728" s="111">
        <v>647205</v>
      </c>
      <c r="BA728" s="111">
        <v>600000</v>
      </c>
      <c r="BB728" s="112">
        <f t="shared" si="266"/>
        <v>1.0786750000000001</v>
      </c>
      <c r="BC728" s="92">
        <f>VLOOKUP(C728,'[1]PM SELL-OUT JUNE 202 SUMMARY'!$D$9:$H$519,4,FALSE)</f>
        <v>761290</v>
      </c>
      <c r="BD728" s="92">
        <f>VLOOKUP(C728,'[1]PM SELL-OUT JUNE 202 SUMMARY'!$D$9:$H$519,5,FALSE)</f>
        <v>600000</v>
      </c>
      <c r="BE728" s="93">
        <f t="shared" si="276"/>
        <v>1.2688166666666667</v>
      </c>
      <c r="BF728" s="113">
        <f t="shared" ref="BF728" si="292">AW728+AT728+AZ728</f>
        <v>1277000</v>
      </c>
      <c r="BG728" s="114">
        <f t="shared" ref="BG728" si="293">BF728/3</f>
        <v>425666.66666666669</v>
      </c>
      <c r="BH728" s="115">
        <f t="shared" ref="BH728" si="294">SUM(AQ728+AT728+AW728+AZ728+AK728+AN728)</f>
        <v>1863710</v>
      </c>
      <c r="BI728" s="110">
        <f t="shared" ref="BI728" si="295">BH728/6</f>
        <v>310618.33333333331</v>
      </c>
      <c r="BJ728" s="169">
        <v>166951.09999999998</v>
      </c>
      <c r="BK728" s="155">
        <f>BJ728*130%</f>
        <v>217036.42999999996</v>
      </c>
      <c r="BL728" s="117">
        <f>BK$728*BP728</f>
        <v>217036.42999999996</v>
      </c>
      <c r="BM728" s="209">
        <v>600000</v>
      </c>
      <c r="BN728" s="209">
        <v>600000</v>
      </c>
      <c r="BO728" s="120">
        <v>227660</v>
      </c>
      <c r="BP728" s="121">
        <f>BO728/BO$729</f>
        <v>1</v>
      </c>
      <c r="BQ728" s="159"/>
      <c r="BR728" s="123"/>
      <c r="BS728" s="124" t="e">
        <f t="shared" si="287"/>
        <v>#DIV/0!</v>
      </c>
    </row>
    <row r="729" spans="1:71">
      <c r="AN729" s="73"/>
      <c r="AO729" s="73"/>
      <c r="AZ729" s="210">
        <v>647205</v>
      </c>
      <c r="BA729" s="210">
        <v>600000</v>
      </c>
      <c r="BB729" s="211">
        <f t="shared" si="266"/>
        <v>1.0786750000000001</v>
      </c>
      <c r="BC729" s="210"/>
      <c r="BD729" s="210"/>
      <c r="BE729" s="211"/>
      <c r="BF729" s="94"/>
      <c r="BG729" s="95"/>
      <c r="BH729" s="96"/>
      <c r="BI729" s="73"/>
      <c r="BJ729" s="212"/>
      <c r="BK729" s="213"/>
      <c r="BL729" s="79"/>
      <c r="BM729" s="214"/>
      <c r="BO729" s="86">
        <f>SUM(BO728)</f>
        <v>227660</v>
      </c>
      <c r="BP729" s="100">
        <f>SUM(BP728)</f>
        <v>1</v>
      </c>
      <c r="BQ729" s="215"/>
      <c r="BR729" s="216"/>
    </row>
    <row r="730" spans="1:71" ht="16.2" thickBot="1">
      <c r="BH730" s="80"/>
      <c r="BJ730" s="96"/>
      <c r="BK730" s="73"/>
      <c r="BP730" s="100"/>
      <c r="BQ730" s="217"/>
      <c r="BR730" s="218"/>
      <c r="BS730" s="219"/>
    </row>
    <row r="731" spans="1:71" s="220" customFormat="1" ht="16.2" thickBot="1">
      <c r="C731" s="221"/>
      <c r="D731" s="222">
        <v>293521215</v>
      </c>
      <c r="E731" s="222">
        <v>354327239</v>
      </c>
      <c r="F731" s="223"/>
      <c r="G731" s="224">
        <v>305143698</v>
      </c>
      <c r="H731" s="224">
        <v>395420779.20171893</v>
      </c>
      <c r="I731" s="223"/>
      <c r="J731" s="222">
        <v>745882546</v>
      </c>
      <c r="K731" s="222">
        <v>376983259</v>
      </c>
      <c r="L731" s="223"/>
      <c r="M731" s="222">
        <v>825416674</v>
      </c>
      <c r="N731" s="222">
        <v>441450283</v>
      </c>
      <c r="O731" s="223"/>
      <c r="P731" s="222"/>
      <c r="Q731" s="222"/>
      <c r="R731" s="223"/>
      <c r="S731" s="222"/>
      <c r="T731" s="222"/>
      <c r="U731" s="223"/>
      <c r="V731" s="222"/>
      <c r="W731" s="222"/>
      <c r="X731" s="223"/>
      <c r="Y731" s="222"/>
      <c r="Z731" s="222"/>
      <c r="AA731" s="223"/>
      <c r="AB731" s="222"/>
      <c r="AC731" s="222"/>
      <c r="AD731" s="223"/>
      <c r="AE731" s="222">
        <v>379809884</v>
      </c>
      <c r="AF731" s="222">
        <v>408662325</v>
      </c>
      <c r="AG731" s="223">
        <v>0.92939784454072194</v>
      </c>
      <c r="AH731" s="222"/>
      <c r="AI731" s="222"/>
      <c r="AJ731" s="223"/>
      <c r="AK731" s="222"/>
      <c r="AL731" s="222"/>
      <c r="AM731" s="223"/>
      <c r="AN731" s="225"/>
      <c r="AO731" s="225"/>
      <c r="AP731" s="226"/>
      <c r="AQ731" s="225">
        <v>332581750</v>
      </c>
      <c r="AR731" s="225">
        <v>418575453</v>
      </c>
      <c r="AS731" s="226">
        <v>0.79455626844892879</v>
      </c>
      <c r="AT731" s="225">
        <v>454289574</v>
      </c>
      <c r="AU731" s="225">
        <v>437494071</v>
      </c>
      <c r="AV731" s="226"/>
      <c r="AW731" s="227"/>
      <c r="AX731" s="227"/>
      <c r="AY731" s="228"/>
      <c r="AZ731" s="227"/>
      <c r="BA731" s="227"/>
      <c r="BB731" s="228"/>
      <c r="BC731" s="227"/>
      <c r="BD731" s="227"/>
      <c r="BE731" s="228"/>
      <c r="BF731" s="229">
        <v>1932679867</v>
      </c>
      <c r="BG731" s="230">
        <v>1928828087</v>
      </c>
      <c r="BH731" s="229">
        <v>4587173272.8246603</v>
      </c>
      <c r="BI731" s="230">
        <v>1928828087</v>
      </c>
      <c r="BJ731" s="229">
        <f>SUM(BJ44:BJ728)</f>
        <v>306068376.20000011</v>
      </c>
      <c r="BK731" s="229">
        <f>SUM(BK44:BK728)</f>
        <v>410151027.13175005</v>
      </c>
      <c r="BL731" s="224">
        <f>SUM(BL728+BL723+BL713+BL707+BL701+BL696+BL687+BL663+BL659+BL654+BL617+BL604+BL595+BL509+BL502+BL495+BL490+BL483+BL480+BL464+BL379+BL369+BL322+BL310+BL307+BL290+BL287+BL274+BL265+BL262+BL247+BL217+BL211+BL188+BL140+BL44)</f>
        <v>408693210.20846671</v>
      </c>
      <c r="BM731" s="231">
        <f>SUM(BM4:BM730)</f>
        <v>482235484</v>
      </c>
      <c r="BN731" s="231">
        <f>SUM(BN4:BN730)</f>
        <v>482235484.97262549</v>
      </c>
      <c r="BO731" s="229">
        <f>SUM(BO729+BO726+BO723+BO713+BO707+BO701+BO687+BO663+BO659+BO654+BO604+BO595+BO509+BO502+BO495+BO490+BO485+BO480+BO464+BO379+BO369+BO322+BO311+BO307+BO291+BO287+BO274+BO266+BO262+BO247+BO217+BO211+BO188+BO140+BO44)</f>
        <v>388617369.91233003</v>
      </c>
      <c r="BP731" s="232"/>
      <c r="BQ731" s="233"/>
      <c r="BR731" s="222"/>
      <c r="BS731" s="234"/>
    </row>
    <row r="732" spans="1:71">
      <c r="BK732" s="236"/>
      <c r="BL732" s="97">
        <f>BK731</f>
        <v>410151027.13175005</v>
      </c>
      <c r="BM732" s="98">
        <f>BM731-BL731</f>
        <v>73542273.791533291</v>
      </c>
      <c r="BO732" s="86">
        <v>170548680</v>
      </c>
    </row>
    <row r="734" spans="1:71">
      <c r="BN734" s="239"/>
    </row>
    <row r="736" spans="1:71">
      <c r="BN736" s="239"/>
    </row>
    <row r="737" spans="1:71">
      <c r="BM737" s="98">
        <f>BM731-BL732</f>
        <v>72084456.868249953</v>
      </c>
      <c r="BN737" s="239"/>
    </row>
    <row r="738" spans="1:71" s="241" customFormat="1">
      <c r="A738" s="74"/>
      <c r="B738" s="76"/>
      <c r="C738" s="240"/>
      <c r="D738" s="73"/>
      <c r="E738" s="73"/>
      <c r="F738" s="74"/>
      <c r="G738" s="73"/>
      <c r="H738" s="73"/>
      <c r="I738" s="74"/>
      <c r="J738" s="73"/>
      <c r="K738" s="73"/>
      <c r="L738" s="74"/>
      <c r="M738" s="73"/>
      <c r="N738" s="73"/>
      <c r="O738" s="74"/>
      <c r="P738" s="73"/>
      <c r="Q738" s="73"/>
      <c r="R738" s="74"/>
      <c r="S738" s="73"/>
      <c r="T738" s="73"/>
      <c r="U738" s="74"/>
      <c r="V738" s="73"/>
      <c r="W738" s="73"/>
      <c r="X738" s="74"/>
      <c r="Y738" s="73"/>
      <c r="Z738" s="73"/>
      <c r="AA738" s="74"/>
      <c r="AB738" s="73"/>
      <c r="AC738" s="73"/>
      <c r="AD738" s="74"/>
      <c r="AE738" s="73"/>
      <c r="AF738" s="73"/>
      <c r="AG738" s="74"/>
      <c r="AH738" s="73"/>
      <c r="AI738" s="73"/>
      <c r="AJ738" s="74"/>
      <c r="AK738" s="73"/>
      <c r="AL738" s="73"/>
      <c r="AM738" s="74"/>
      <c r="AN738" s="74"/>
      <c r="AO738" s="74"/>
      <c r="AP738" s="74"/>
      <c r="AQ738" s="73"/>
      <c r="AR738" s="73"/>
      <c r="AS738" s="74"/>
      <c r="AT738" s="73"/>
      <c r="AU738" s="73"/>
      <c r="AV738" s="74"/>
      <c r="AW738" s="92"/>
      <c r="AX738" s="92"/>
      <c r="AY738" s="93"/>
      <c r="AZ738" s="92"/>
      <c r="BA738" s="92"/>
      <c r="BB738" s="93"/>
      <c r="BC738" s="92"/>
      <c r="BD738" s="92"/>
      <c r="BE738" s="93"/>
      <c r="BF738" s="78"/>
      <c r="BG738" s="79"/>
      <c r="BH738" s="74"/>
      <c r="BI738" s="77"/>
      <c r="BJ738" s="235">
        <v>330525037.85000002</v>
      </c>
      <c r="BK738" s="238"/>
      <c r="BL738" s="97"/>
      <c r="BM738" s="98"/>
      <c r="BN738" s="239"/>
      <c r="BO738" s="86"/>
      <c r="BP738" s="87"/>
      <c r="BQ738" s="237"/>
      <c r="BR738" s="102"/>
      <c r="BS738" s="103"/>
    </row>
    <row r="739" spans="1:71">
      <c r="BJ739" s="242">
        <f>BJ738*132%</f>
        <v>436293049.96200007</v>
      </c>
    </row>
  </sheetData>
  <sheetProtection selectLockedCells="1" selectUnlockedCells="1"/>
  <mergeCells count="29">
    <mergeCell ref="BI1:BI2"/>
    <mergeCell ref="BJ1:BL1"/>
    <mergeCell ref="BM1:BN1"/>
    <mergeCell ref="BO1:BP1"/>
    <mergeCell ref="BQ1:BS1"/>
    <mergeCell ref="AW1:AY1"/>
    <mergeCell ref="AZ1:BB1"/>
    <mergeCell ref="BC1:BE1"/>
    <mergeCell ref="BF1:BF2"/>
    <mergeCell ref="BG1:BG2"/>
    <mergeCell ref="BH1:BH2"/>
    <mergeCell ref="AE1:AG1"/>
    <mergeCell ref="AH1:AJ1"/>
    <mergeCell ref="AK1:AM1"/>
    <mergeCell ref="AN1:AP1"/>
    <mergeCell ref="AQ1:AS1"/>
    <mergeCell ref="AT1:AV1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conditionalFormatting sqref="C1:C1048576">
    <cfRule type="duplicateValues" dxfId="0" priority="1"/>
  </conditionalFormatting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 TARGET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2025-07-28T07:37:39Z</dcterms:created>
  <dcterms:modified xsi:type="dcterms:W3CDTF">2025-07-28T07:38:36Z</dcterms:modified>
</cp:coreProperties>
</file>