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50" yWindow="270" windowWidth="15540" windowHeight="8265" activeTab="8"/>
  </bookViews>
  <sheets>
    <sheet name="TUGUEGARAO" sheetId="1" r:id="rId1"/>
    <sheet name="DAGUPAN" sheetId="2" r:id="rId2"/>
    <sheet name="1MS PAMPANGA" sheetId="6" state="hidden" r:id="rId3"/>
    <sheet name="SAVERS PAMPANGA" sheetId="4" state="hidden" r:id="rId4"/>
    <sheet name="1ST MEGA SAVER" sheetId="15" state="hidden" r:id="rId5"/>
    <sheet name="CEBU" sheetId="5" state="hidden" r:id="rId6"/>
    <sheet name="-CEBU " sheetId="8" state="hidden" r:id="rId7"/>
    <sheet name="--1ST MEGA SAVER--" sheetId="18" state="hidden" r:id="rId8"/>
    <sheet name="---1ST MEGA SAVER---" sheetId="19" r:id="rId9"/>
    <sheet name="SAVERS - PAMPANGA" sheetId="7" r:id="rId10"/>
    <sheet name="-CEBU-" sheetId="11" state="hidden" r:id="rId11"/>
    <sheet name=" --CEBU--" sheetId="17" state="hidden" r:id="rId12"/>
    <sheet name=" ---CEBU---" sheetId="20" r:id="rId13"/>
    <sheet name="1ST MEGA SAVER (2)" sheetId="14" state="hidden" r:id="rId14"/>
    <sheet name="-CEBU  (2)" sheetId="13" state="hidden" r:id="rId15"/>
  </sheets>
  <definedNames>
    <definedName name="_xlnm.Print_Area" localSheetId="11">' --CEBU--'!$A$1:$BI$70</definedName>
    <definedName name="_xlnm.Print_Area" localSheetId="12">' ---CEBU---'!$A$1:$BH$76</definedName>
    <definedName name="_xlnm.Print_Area" localSheetId="2">'1MS PAMPANGA'!$A$1:$AX$53</definedName>
    <definedName name="_xlnm.Print_Area" localSheetId="4">'1ST MEGA SAVER'!$A$1:$AW$58</definedName>
    <definedName name="_xlnm.Print_Area" localSheetId="7">'--1ST MEGA SAVER--'!$A$1:$AZ$58</definedName>
    <definedName name="_xlnm.Print_Area" localSheetId="8">'---1ST MEGA SAVER---'!$A$1:$AZ$60</definedName>
    <definedName name="_xlnm.Print_Area" localSheetId="13">'1ST MEGA SAVER (2)'!$A$1:$AX$56</definedName>
    <definedName name="_xlnm.Print_Area" localSheetId="5">CEBU!$A$1:$BI$58</definedName>
    <definedName name="_xlnm.Print_Area" localSheetId="10">'-CEBU-'!$A$1:$BI$70</definedName>
    <definedName name="_xlnm.Print_Area" localSheetId="6">'-CEBU '!$A$1:$BI$58</definedName>
    <definedName name="_xlnm.Print_Area" localSheetId="14">'-CEBU  (2)'!$A$1:$BI$58</definedName>
    <definedName name="_xlnm.Print_Area" localSheetId="1">DAGUPAN!$A$1:$BA$40</definedName>
    <definedName name="_xlnm.Print_Area" localSheetId="9">'SAVERS - PAMPANGA'!$A$1:$AW$38</definedName>
    <definedName name="_xlnm.Print_Area" localSheetId="3">'SAVERS PAMPANGA'!$A$1:$AU$35</definedName>
    <definedName name="_xlnm.Print_Area" localSheetId="0">TUGUEGARAO!$A$1:$BD$44</definedName>
    <definedName name="_xlnm.Print_Titles" localSheetId="11">' --CEBU--'!$C:$BE,' --CEBU--'!$5:$7</definedName>
    <definedName name="_xlnm.Print_Titles" localSheetId="12">' ---CEBU---'!$C:$BD,' ---CEBU---'!$5:$7</definedName>
    <definedName name="_xlnm.Print_Titles" localSheetId="5">CEBU!$B:$BE,CEBU!$5:$7</definedName>
    <definedName name="_xlnm.Print_Titles" localSheetId="10">'-CEBU-'!$C:$BE,'-CEBU-'!$5:$7</definedName>
    <definedName name="_xlnm.Print_Titles" localSheetId="6">'-CEBU '!$B:$BE,'-CEBU '!$5:$7</definedName>
    <definedName name="_xlnm.Print_Titles" localSheetId="14">'-CEBU  (2)'!$B:$BE,'-CEBU  (2)'!$5:$7</definedName>
  </definedNames>
  <calcPr calcId="124519"/>
</workbook>
</file>

<file path=xl/calcChain.xml><?xml version="1.0" encoding="utf-8"?>
<calcChain xmlns="http://schemas.openxmlformats.org/spreadsheetml/2006/main">
  <c r="AV13" i="19"/>
  <c r="AV14"/>
  <c r="AV28"/>
  <c r="BC58" i="20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12"/>
  <c r="BD57"/>
  <c r="BD56"/>
  <c r="BD54"/>
  <c r="BD50"/>
  <c r="BD51"/>
  <c r="BD52"/>
  <c r="BD49"/>
  <c r="BD48"/>
  <c r="BD41"/>
  <c r="BD42"/>
  <c r="BD43"/>
  <c r="BD44"/>
  <c r="BD45"/>
  <c r="BD46"/>
  <c r="BD40"/>
  <c r="BD39"/>
  <c r="BD36"/>
  <c r="BD37"/>
  <c r="BD35"/>
  <c r="BD34"/>
  <c r="BD29"/>
  <c r="BD30"/>
  <c r="BD31"/>
  <c r="BD32"/>
  <c r="BD28"/>
  <c r="BD26"/>
  <c r="BD24"/>
  <c r="BD23"/>
  <c r="BD22"/>
  <c r="BD20"/>
  <c r="BD19"/>
  <c r="BD18"/>
  <c r="BD17"/>
  <c r="BD16"/>
  <c r="BD14"/>
  <c r="BD13"/>
  <c r="BD12"/>
  <c r="BD9"/>
  <c r="BD10"/>
  <c r="BD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48"/>
  <c r="AZ49"/>
  <c r="AZ50"/>
  <c r="AZ51"/>
  <c r="AZ52"/>
  <c r="AZ53"/>
  <c r="AZ54"/>
  <c r="AZ55"/>
  <c r="AZ56"/>
  <c r="AZ57"/>
  <c r="AZ8"/>
  <c r="W54"/>
  <c r="W48"/>
  <c r="W19"/>
  <c r="W16"/>
  <c r="W39"/>
  <c r="W34"/>
  <c r="W35"/>
  <c r="W22"/>
  <c r="W23"/>
  <c r="W14"/>
  <c r="W12"/>
  <c r="AW20" i="7" l="1"/>
  <c r="AW30"/>
  <c r="AW31"/>
  <c r="AW29"/>
  <c r="AW28"/>
  <c r="AW25"/>
  <c r="AW26"/>
  <c r="AW24"/>
  <c r="AW21"/>
  <c r="AW10"/>
  <c r="AW11"/>
  <c r="AW12"/>
  <c r="AW13"/>
  <c r="AW14"/>
  <c r="AW15"/>
  <c r="AW16"/>
  <c r="AW17"/>
  <c r="AW18"/>
  <c r="AW9"/>
  <c r="AW8"/>
  <c r="V32"/>
  <c r="U32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9"/>
  <c r="AU8"/>
  <c r="AS10"/>
  <c r="AS11"/>
  <c r="AS12"/>
  <c r="AS13"/>
  <c r="AS14"/>
  <c r="AS15"/>
  <c r="AS16"/>
  <c r="AS17"/>
  <c r="AS18"/>
  <c r="AS19"/>
  <c r="AW19" s="1"/>
  <c r="AS20"/>
  <c r="AS21"/>
  <c r="AS22"/>
  <c r="AS23"/>
  <c r="AS24"/>
  <c r="AS25"/>
  <c r="AS26"/>
  <c r="AS27"/>
  <c r="AW27" s="1"/>
  <c r="AS28"/>
  <c r="AS29"/>
  <c r="AS30"/>
  <c r="AS31"/>
  <c r="AS9"/>
  <c r="AS8"/>
  <c r="W8"/>
  <c r="AV20"/>
  <c r="W28"/>
  <c r="W19"/>
  <c r="W20"/>
  <c r="AW49" i="19"/>
  <c r="AW46"/>
  <c r="AW47"/>
  <c r="AW48"/>
  <c r="AW45"/>
  <c r="AV22"/>
  <c r="AV44"/>
  <c r="AW44"/>
  <c r="AW40"/>
  <c r="AW41"/>
  <c r="AW42"/>
  <c r="AW43"/>
  <c r="AW39"/>
  <c r="AW38"/>
  <c r="AW36"/>
  <c r="AW35"/>
  <c r="AW32"/>
  <c r="AW33"/>
  <c r="AW34"/>
  <c r="AW31"/>
  <c r="AW30"/>
  <c r="AW28"/>
  <c r="AW26"/>
  <c r="AW27"/>
  <c r="AW25"/>
  <c r="AW24"/>
  <c r="AW23"/>
  <c r="AW22"/>
  <c r="AW19"/>
  <c r="AW20"/>
  <c r="AW18"/>
  <c r="AW17"/>
  <c r="AW14"/>
  <c r="AW9"/>
  <c r="AW10"/>
  <c r="AW11"/>
  <c r="AW12"/>
  <c r="AW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8"/>
  <c r="V50"/>
  <c r="U50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8"/>
  <c r="W49"/>
  <c r="W44"/>
  <c r="W38"/>
  <c r="W36"/>
  <c r="W35"/>
  <c r="W28"/>
  <c r="W24"/>
  <c r="W22"/>
  <c r="W17"/>
  <c r="W14"/>
  <c r="BD11" i="1" l="1"/>
  <c r="BB11"/>
  <c r="BA11"/>
  <c r="AZ11"/>
  <c r="AW22" i="2"/>
  <c r="AW9"/>
  <c r="AW10"/>
  <c r="AW11"/>
  <c r="AW12"/>
  <c r="AW13"/>
  <c r="AW14"/>
  <c r="AW15"/>
  <c r="AW16"/>
  <c r="AW17"/>
  <c r="AW18"/>
  <c r="AW19"/>
  <c r="AW20"/>
  <c r="AW21"/>
  <c r="AW8"/>
  <c r="AU22"/>
  <c r="AU21"/>
  <c r="AU20"/>
  <c r="AU9"/>
  <c r="AU10"/>
  <c r="AU11"/>
  <c r="AU12"/>
  <c r="AU13"/>
  <c r="AU14"/>
  <c r="AU15"/>
  <c r="AU16"/>
  <c r="AU17"/>
  <c r="AU18"/>
  <c r="AU19"/>
  <c r="AU8"/>
  <c r="AS9"/>
  <c r="AS10"/>
  <c r="AS11"/>
  <c r="AS12"/>
  <c r="AS13"/>
  <c r="AS14"/>
  <c r="AS15"/>
  <c r="AS16"/>
  <c r="AS17"/>
  <c r="AS18"/>
  <c r="AS19"/>
  <c r="AS20"/>
  <c r="AS21"/>
  <c r="AS8"/>
  <c r="BD9" i="1"/>
  <c r="BB9"/>
  <c r="AZ9"/>
  <c r="AX58" i="20"/>
  <c r="AV58"/>
  <c r="AT58"/>
  <c r="AR58"/>
  <c r="AP58"/>
  <c r="AN58"/>
  <c r="AL58"/>
  <c r="AJ58"/>
  <c r="AH58"/>
  <c r="AF58"/>
  <c r="AD58"/>
  <c r="AB58"/>
  <c r="Z58"/>
  <c r="X58"/>
  <c r="V58"/>
  <c r="U58"/>
  <c r="S58"/>
  <c r="R58"/>
  <c r="P58"/>
  <c r="O58"/>
  <c r="N58"/>
  <c r="L58"/>
  <c r="K58"/>
  <c r="J58"/>
  <c r="H58"/>
  <c r="F58"/>
  <c r="BA57"/>
  <c r="AY57"/>
  <c r="AU57"/>
  <c r="AQ57"/>
  <c r="AM57"/>
  <c r="AI57"/>
  <c r="AE57"/>
  <c r="AA57"/>
  <c r="W57"/>
  <c r="I57"/>
  <c r="BA56"/>
  <c r="AY56"/>
  <c r="AU56"/>
  <c r="AQ56"/>
  <c r="AM56"/>
  <c r="AI56"/>
  <c r="AE56"/>
  <c r="AA56"/>
  <c r="W56"/>
  <c r="I56"/>
  <c r="BA55"/>
  <c r="AY55"/>
  <c r="AU55"/>
  <c r="AQ55"/>
  <c r="AM55"/>
  <c r="AI55"/>
  <c r="AE55"/>
  <c r="AA55"/>
  <c r="W55"/>
  <c r="I55"/>
  <c r="BA54"/>
  <c r="BA53"/>
  <c r="AY53"/>
  <c r="AU53"/>
  <c r="AQ53"/>
  <c r="AM53"/>
  <c r="AI53"/>
  <c r="AE53"/>
  <c r="AA53"/>
  <c r="W53"/>
  <c r="T53"/>
  <c r="I53"/>
  <c r="BA52"/>
  <c r="AY52"/>
  <c r="AU52"/>
  <c r="AQ52"/>
  <c r="AM52"/>
  <c r="AI52"/>
  <c r="AE52"/>
  <c r="AA52"/>
  <c r="W52"/>
  <c r="I52"/>
  <c r="BA51"/>
  <c r="AY51"/>
  <c r="AU51"/>
  <c r="AQ51"/>
  <c r="AM51"/>
  <c r="AI51"/>
  <c r="AE51"/>
  <c r="AA51"/>
  <c r="W51"/>
  <c r="I51"/>
  <c r="BA50"/>
  <c r="AY50"/>
  <c r="AU50"/>
  <c r="AQ50"/>
  <c r="AM50"/>
  <c r="AI50"/>
  <c r="AE50"/>
  <c r="AA50"/>
  <c r="W50"/>
  <c r="I50"/>
  <c r="BA49"/>
  <c r="AY49"/>
  <c r="AU49"/>
  <c r="AQ49"/>
  <c r="AM49"/>
  <c r="AI49"/>
  <c r="AE49"/>
  <c r="AA49"/>
  <c r="W49"/>
  <c r="I49"/>
  <c r="BA48"/>
  <c r="BA47"/>
  <c r="AY47"/>
  <c r="AU47"/>
  <c r="AQ47"/>
  <c r="AM47"/>
  <c r="AI47"/>
  <c r="AE47"/>
  <c r="AA47"/>
  <c r="W47"/>
  <c r="I47"/>
  <c r="BA46"/>
  <c r="AY46"/>
  <c r="AU46"/>
  <c r="AQ46"/>
  <c r="AM46"/>
  <c r="AI46"/>
  <c r="AE46"/>
  <c r="AA46"/>
  <c r="W46"/>
  <c r="I46"/>
  <c r="BA45"/>
  <c r="AY45"/>
  <c r="AU45"/>
  <c r="AQ45"/>
  <c r="AM45"/>
  <c r="AI45"/>
  <c r="AE45"/>
  <c r="AA45"/>
  <c r="W45"/>
  <c r="I45"/>
  <c r="BA44"/>
  <c r="AY44"/>
  <c r="AU44"/>
  <c r="AQ44"/>
  <c r="AM44"/>
  <c r="AI44"/>
  <c r="AE44"/>
  <c r="AA44"/>
  <c r="W44"/>
  <c r="I44"/>
  <c r="BA43"/>
  <c r="AY43"/>
  <c r="AU43"/>
  <c r="AQ43"/>
  <c r="AM43"/>
  <c r="AI43"/>
  <c r="AE43"/>
  <c r="AA43"/>
  <c r="W43"/>
  <c r="I43"/>
  <c r="BA42"/>
  <c r="AY42"/>
  <c r="AU42"/>
  <c r="AQ42"/>
  <c r="AM42"/>
  <c r="AI42"/>
  <c r="AE42"/>
  <c r="AA42"/>
  <c r="W42"/>
  <c r="I42"/>
  <c r="BA41"/>
  <c r="BA67" s="1"/>
  <c r="AY41"/>
  <c r="AU41"/>
  <c r="AQ41"/>
  <c r="AM41"/>
  <c r="AI41"/>
  <c r="AE41"/>
  <c r="AA41"/>
  <c r="W41"/>
  <c r="I41"/>
  <c r="BA40"/>
  <c r="AY40"/>
  <c r="AU40"/>
  <c r="AQ40"/>
  <c r="AM40"/>
  <c r="AI40"/>
  <c r="AE40"/>
  <c r="AA40"/>
  <c r="T40"/>
  <c r="I40"/>
  <c r="BA38"/>
  <c r="BD38"/>
  <c r="AY38"/>
  <c r="AU38"/>
  <c r="AQ38"/>
  <c r="AM38"/>
  <c r="AI38"/>
  <c r="AE38"/>
  <c r="AA38"/>
  <c r="W38"/>
  <c r="I38"/>
  <c r="BA37"/>
  <c r="AY37"/>
  <c r="AU37"/>
  <c r="AQ37"/>
  <c r="AM37"/>
  <c r="AI37"/>
  <c r="AE37"/>
  <c r="AA37"/>
  <c r="W37"/>
  <c r="I37"/>
  <c r="BA36"/>
  <c r="AY36"/>
  <c r="AU36"/>
  <c r="AQ36"/>
  <c r="AM36"/>
  <c r="AI36"/>
  <c r="AE36"/>
  <c r="AA36"/>
  <c r="W36"/>
  <c r="I36"/>
  <c r="BA35"/>
  <c r="AY35"/>
  <c r="AU35"/>
  <c r="AQ35"/>
  <c r="AM35"/>
  <c r="AI35"/>
  <c r="AE35"/>
  <c r="AA35"/>
  <c r="I35"/>
  <c r="BA34"/>
  <c r="BA33"/>
  <c r="BD33"/>
  <c r="AY33"/>
  <c r="AU33"/>
  <c r="AQ33"/>
  <c r="AM33"/>
  <c r="AI33"/>
  <c r="AE33"/>
  <c r="AA33"/>
  <c r="W33"/>
  <c r="M33"/>
  <c r="I33"/>
  <c r="BA32"/>
  <c r="AY32"/>
  <c r="AU32"/>
  <c r="AQ32"/>
  <c r="AM32"/>
  <c r="AI32"/>
  <c r="AE32"/>
  <c r="AA32"/>
  <c r="W32"/>
  <c r="I32"/>
  <c r="BA31"/>
  <c r="AY31"/>
  <c r="AU31"/>
  <c r="AQ31"/>
  <c r="AM31"/>
  <c r="AI31"/>
  <c r="AE31"/>
  <c r="AA31"/>
  <c r="W31"/>
  <c r="I31"/>
  <c r="BA30"/>
  <c r="AY30"/>
  <c r="AU30"/>
  <c r="AQ30"/>
  <c r="AM30"/>
  <c r="AI30"/>
  <c r="AE30"/>
  <c r="AA30"/>
  <c r="W30"/>
  <c r="I30"/>
  <c r="BA29"/>
  <c r="AY29"/>
  <c r="AU29"/>
  <c r="AQ29"/>
  <c r="AM29"/>
  <c r="AI29"/>
  <c r="AE29"/>
  <c r="AA29"/>
  <c r="W29"/>
  <c r="I29"/>
  <c r="BA28"/>
  <c r="AY28"/>
  <c r="AU28"/>
  <c r="AQ28"/>
  <c r="AM28"/>
  <c r="AI28"/>
  <c r="AE28"/>
  <c r="AA28"/>
  <c r="W28"/>
  <c r="I28"/>
  <c r="BA27"/>
  <c r="AY27"/>
  <c r="AU27"/>
  <c r="AQ27"/>
  <c r="AM27"/>
  <c r="AI27"/>
  <c r="AE27"/>
  <c r="AA27"/>
  <c r="W27"/>
  <c r="I27"/>
  <c r="BA26"/>
  <c r="AY26"/>
  <c r="AU26"/>
  <c r="AQ26"/>
  <c r="AM26"/>
  <c r="AI26"/>
  <c r="AE26"/>
  <c r="AA26"/>
  <c r="W26"/>
  <c r="I26"/>
  <c r="BA25"/>
  <c r="AY25"/>
  <c r="AU25"/>
  <c r="AQ25"/>
  <c r="AM25"/>
  <c r="AI25"/>
  <c r="AE25"/>
  <c r="AA25"/>
  <c r="W25"/>
  <c r="M25"/>
  <c r="I25"/>
  <c r="BA24"/>
  <c r="AY24"/>
  <c r="AU24"/>
  <c r="AQ24"/>
  <c r="AM24"/>
  <c r="AI24"/>
  <c r="AE24"/>
  <c r="AA24"/>
  <c r="W24"/>
  <c r="I24"/>
  <c r="BA23"/>
  <c r="AY23"/>
  <c r="AU23"/>
  <c r="AQ23"/>
  <c r="AM23"/>
  <c r="AI23"/>
  <c r="AE23"/>
  <c r="AA23"/>
  <c r="I23"/>
  <c r="BA21"/>
  <c r="BD21"/>
  <c r="AY21"/>
  <c r="AU21"/>
  <c r="AQ21"/>
  <c r="AM21"/>
  <c r="AI21"/>
  <c r="AE21"/>
  <c r="AA21"/>
  <c r="W21"/>
  <c r="I21"/>
  <c r="BA20"/>
  <c r="AY20"/>
  <c r="AU20"/>
  <c r="AQ20"/>
  <c r="AM20"/>
  <c r="AI20"/>
  <c r="AE20"/>
  <c r="AA20"/>
  <c r="W20"/>
  <c r="I20"/>
  <c r="BA18"/>
  <c r="AY18"/>
  <c r="AU18"/>
  <c r="AQ18"/>
  <c r="AM18"/>
  <c r="AI18"/>
  <c r="AE18"/>
  <c r="AA18"/>
  <c r="W18"/>
  <c r="I18"/>
  <c r="BA17"/>
  <c r="AY17"/>
  <c r="AU17"/>
  <c r="AQ17"/>
  <c r="AM17"/>
  <c r="AI17"/>
  <c r="AE17"/>
  <c r="AA17"/>
  <c r="W17"/>
  <c r="I17"/>
  <c r="BA15"/>
  <c r="BD15"/>
  <c r="AY15"/>
  <c r="AU15"/>
  <c r="AQ15"/>
  <c r="AM15"/>
  <c r="AI15"/>
  <c r="AE15"/>
  <c r="AA15"/>
  <c r="W15"/>
  <c r="I15"/>
  <c r="BA13"/>
  <c r="AY13"/>
  <c r="AU13"/>
  <c r="AQ13"/>
  <c r="AM13"/>
  <c r="AI13"/>
  <c r="AE13"/>
  <c r="AA13"/>
  <c r="W13"/>
  <c r="I13"/>
  <c r="BA11"/>
  <c r="BD11"/>
  <c r="AY11"/>
  <c r="AU11"/>
  <c r="AQ11"/>
  <c r="AM11"/>
  <c r="AI11"/>
  <c r="AE11"/>
  <c r="AA11"/>
  <c r="W11"/>
  <c r="I11"/>
  <c r="BA10"/>
  <c r="BC10"/>
  <c r="AY10"/>
  <c r="AU10"/>
  <c r="AQ10"/>
  <c r="AM10"/>
  <c r="AI10"/>
  <c r="AE10"/>
  <c r="AA10"/>
  <c r="W10"/>
  <c r="I10"/>
  <c r="BA9"/>
  <c r="AY9"/>
  <c r="AU9"/>
  <c r="AQ9"/>
  <c r="AM9"/>
  <c r="AI9"/>
  <c r="AE9"/>
  <c r="AA9"/>
  <c r="W9"/>
  <c r="I9"/>
  <c r="BA8"/>
  <c r="BC8"/>
  <c r="AY8"/>
  <c r="AU8"/>
  <c r="AQ8"/>
  <c r="AM8"/>
  <c r="AI8"/>
  <c r="AE8"/>
  <c r="AA8"/>
  <c r="W8"/>
  <c r="I8"/>
  <c r="AQ50" i="19"/>
  <c r="AP50"/>
  <c r="AN50"/>
  <c r="AM50"/>
  <c r="AO50" s="1"/>
  <c r="AK50"/>
  <c r="AJ50"/>
  <c r="AH50"/>
  <c r="AG50"/>
  <c r="AE50"/>
  <c r="AD50"/>
  <c r="AB50"/>
  <c r="AA50"/>
  <c r="Y50"/>
  <c r="X50"/>
  <c r="S50"/>
  <c r="R50"/>
  <c r="P50"/>
  <c r="O50"/>
  <c r="AT50" s="1"/>
  <c r="N50"/>
  <c r="L50"/>
  <c r="J50"/>
  <c r="H50"/>
  <c r="F50"/>
  <c r="AT49"/>
  <c r="AT48"/>
  <c r="AR48"/>
  <c r="AO48"/>
  <c r="AL48"/>
  <c r="AI48"/>
  <c r="AF48"/>
  <c r="AC48"/>
  <c r="Z48"/>
  <c r="W48"/>
  <c r="M48"/>
  <c r="I48"/>
  <c r="AT47"/>
  <c r="AR47"/>
  <c r="AO47"/>
  <c r="AL47"/>
  <c r="AI47"/>
  <c r="AF47"/>
  <c r="AC47"/>
  <c r="Z47"/>
  <c r="W47"/>
  <c r="M47"/>
  <c r="I47"/>
  <c r="AT46"/>
  <c r="AR46"/>
  <c r="AO46"/>
  <c r="AL46"/>
  <c r="AI46"/>
  <c r="AF46"/>
  <c r="AC46"/>
  <c r="Z46"/>
  <c r="W46"/>
  <c r="M46"/>
  <c r="I46"/>
  <c r="AT45"/>
  <c r="AR45"/>
  <c r="AO45"/>
  <c r="AL45"/>
  <c r="AI45"/>
  <c r="AF45"/>
  <c r="AC45"/>
  <c r="Z45"/>
  <c r="W45"/>
  <c r="M45"/>
  <c r="I45"/>
  <c r="AT43"/>
  <c r="AR43"/>
  <c r="AO43"/>
  <c r="AL43"/>
  <c r="AI43"/>
  <c r="AF43"/>
  <c r="AC43"/>
  <c r="Z43"/>
  <c r="W43"/>
  <c r="M43"/>
  <c r="I43"/>
  <c r="AV42"/>
  <c r="AT42"/>
  <c r="AR42"/>
  <c r="AO42"/>
  <c r="AL42"/>
  <c r="AI42"/>
  <c r="AF42"/>
  <c r="AC42"/>
  <c r="Z42"/>
  <c r="W42"/>
  <c r="M42"/>
  <c r="I42"/>
  <c r="AT41"/>
  <c r="AR41"/>
  <c r="AO41"/>
  <c r="AL41"/>
  <c r="AI41"/>
  <c r="AF41"/>
  <c r="AC41"/>
  <c r="Z41"/>
  <c r="W41"/>
  <c r="M41"/>
  <c r="I41"/>
  <c r="AV40"/>
  <c r="AT40"/>
  <c r="AR40"/>
  <c r="AO40"/>
  <c r="AL40"/>
  <c r="AI40"/>
  <c r="AF40"/>
  <c r="AC40"/>
  <c r="Z40"/>
  <c r="W40"/>
  <c r="M40"/>
  <c r="I40"/>
  <c r="AT39"/>
  <c r="AR39"/>
  <c r="AO39"/>
  <c r="AL39"/>
  <c r="AI39"/>
  <c r="AF39"/>
  <c r="AC39"/>
  <c r="Z39"/>
  <c r="W39"/>
  <c r="M39"/>
  <c r="I39"/>
  <c r="AT38"/>
  <c r="AT37"/>
  <c r="AW37"/>
  <c r="AR37"/>
  <c r="AO37"/>
  <c r="AL37"/>
  <c r="AI37"/>
  <c r="AF37"/>
  <c r="AC37"/>
  <c r="Z37"/>
  <c r="W37"/>
  <c r="T37"/>
  <c r="M37"/>
  <c r="I37"/>
  <c r="AV36"/>
  <c r="AT36"/>
  <c r="T36"/>
  <c r="AT35"/>
  <c r="M35"/>
  <c r="AT34"/>
  <c r="AR34"/>
  <c r="AO34"/>
  <c r="AL34"/>
  <c r="AI34"/>
  <c r="AF34"/>
  <c r="AC34"/>
  <c r="Z34"/>
  <c r="W34"/>
  <c r="M34"/>
  <c r="I34"/>
  <c r="AT33"/>
  <c r="AR33"/>
  <c r="AO33"/>
  <c r="AL33"/>
  <c r="AI33"/>
  <c r="AF33"/>
  <c r="AC33"/>
  <c r="Z33"/>
  <c r="W33"/>
  <c r="M33"/>
  <c r="I33"/>
  <c r="AV32"/>
  <c r="AT32"/>
  <c r="AR32"/>
  <c r="AO32"/>
  <c r="AL32"/>
  <c r="AI32"/>
  <c r="AF32"/>
  <c r="AC32"/>
  <c r="Z32"/>
  <c r="W32"/>
  <c r="M32"/>
  <c r="I32"/>
  <c r="AT31"/>
  <c r="AR31"/>
  <c r="AO31"/>
  <c r="AL31"/>
  <c r="AI31"/>
  <c r="AF31"/>
  <c r="AC31"/>
  <c r="Z31"/>
  <c r="W31"/>
  <c r="M31"/>
  <c r="I31"/>
  <c r="AT30"/>
  <c r="AR30"/>
  <c r="AO30"/>
  <c r="AL30"/>
  <c r="AI30"/>
  <c r="AF30"/>
  <c r="AC30"/>
  <c r="Z30"/>
  <c r="W30"/>
  <c r="M30"/>
  <c r="I30"/>
  <c r="AT29"/>
  <c r="AW29"/>
  <c r="AR29"/>
  <c r="AO29"/>
  <c r="AL29"/>
  <c r="AI29"/>
  <c r="AF29"/>
  <c r="AC29"/>
  <c r="Z29"/>
  <c r="W29"/>
  <c r="M29"/>
  <c r="I29"/>
  <c r="AT28"/>
  <c r="T28"/>
  <c r="AT27"/>
  <c r="AR27"/>
  <c r="AO27"/>
  <c r="AL27"/>
  <c r="AI27"/>
  <c r="AF27"/>
  <c r="AC27"/>
  <c r="Z27"/>
  <c r="W27"/>
  <c r="M27"/>
  <c r="I27"/>
  <c r="AT26"/>
  <c r="AR26"/>
  <c r="AO26"/>
  <c r="AL26"/>
  <c r="AI26"/>
  <c r="AF26"/>
  <c r="AC26"/>
  <c r="Z26"/>
  <c r="W26"/>
  <c r="M26"/>
  <c r="I26"/>
  <c r="AT25"/>
  <c r="AV25"/>
  <c r="AR25"/>
  <c r="AO25"/>
  <c r="AL25"/>
  <c r="AI25"/>
  <c r="AF25"/>
  <c r="AC25"/>
  <c r="Z25"/>
  <c r="W25"/>
  <c r="M25"/>
  <c r="I25"/>
  <c r="AT24"/>
  <c r="M24"/>
  <c r="AT23"/>
  <c r="AR23"/>
  <c r="AO23"/>
  <c r="AL23"/>
  <c r="AI23"/>
  <c r="AF23"/>
  <c r="AC23"/>
  <c r="Z23"/>
  <c r="W23"/>
  <c r="M23"/>
  <c r="I23"/>
  <c r="AT21"/>
  <c r="AW21"/>
  <c r="AR21"/>
  <c r="AO21"/>
  <c r="AL21"/>
  <c r="AI21"/>
  <c r="AF21"/>
  <c r="AC21"/>
  <c r="Z21"/>
  <c r="W21"/>
  <c r="T21"/>
  <c r="Q21"/>
  <c r="I21"/>
  <c r="AT20"/>
  <c r="AR20"/>
  <c r="AO20"/>
  <c r="AL20"/>
  <c r="AI20"/>
  <c r="AF20"/>
  <c r="AC20"/>
  <c r="Z20"/>
  <c r="W20"/>
  <c r="M20"/>
  <c r="I20"/>
  <c r="AT19"/>
  <c r="AR19"/>
  <c r="AO19"/>
  <c r="AL19"/>
  <c r="AI19"/>
  <c r="AF19"/>
  <c r="AC19"/>
  <c r="Z19"/>
  <c r="W19"/>
  <c r="M19"/>
  <c r="I19"/>
  <c r="AT18"/>
  <c r="AR18"/>
  <c r="AO18"/>
  <c r="AL18"/>
  <c r="AI18"/>
  <c r="AF18"/>
  <c r="AC18"/>
  <c r="Z18"/>
  <c r="W18"/>
  <c r="M18"/>
  <c r="I18"/>
  <c r="AT17"/>
  <c r="I17"/>
  <c r="AT16"/>
  <c r="AW16"/>
  <c r="AR16"/>
  <c r="AO16"/>
  <c r="AL16"/>
  <c r="AI16"/>
  <c r="AF16"/>
  <c r="AC16"/>
  <c r="Z16"/>
  <c r="W16"/>
  <c r="T16"/>
  <c r="I16"/>
  <c r="AT15"/>
  <c r="AW15"/>
  <c r="AR15"/>
  <c r="AO15"/>
  <c r="AL15"/>
  <c r="AI15"/>
  <c r="AF15"/>
  <c r="AC15"/>
  <c r="Z15"/>
  <c r="W15"/>
  <c r="T15"/>
  <c r="I15"/>
  <c r="AT14"/>
  <c r="AT13"/>
  <c r="AW13"/>
  <c r="AR13"/>
  <c r="AO13"/>
  <c r="AL13"/>
  <c r="AI13"/>
  <c r="AF13"/>
  <c r="AC13"/>
  <c r="Z13"/>
  <c r="W13"/>
  <c r="T13"/>
  <c r="I13"/>
  <c r="AT12"/>
  <c r="AR12"/>
  <c r="AO12"/>
  <c r="AL12"/>
  <c r="AI12"/>
  <c r="AF12"/>
  <c r="AC12"/>
  <c r="Z12"/>
  <c r="W12"/>
  <c r="I12"/>
  <c r="AV11"/>
  <c r="AT11"/>
  <c r="AR11"/>
  <c r="AO11"/>
  <c r="AL11"/>
  <c r="AI11"/>
  <c r="AF11"/>
  <c r="AC11"/>
  <c r="Z11"/>
  <c r="W11"/>
  <c r="I11"/>
  <c r="AV10"/>
  <c r="AT10"/>
  <c r="AR10"/>
  <c r="AO10"/>
  <c r="AL10"/>
  <c r="AI10"/>
  <c r="AF10"/>
  <c r="AC10"/>
  <c r="Z10"/>
  <c r="W10"/>
  <c r="I10"/>
  <c r="AV9"/>
  <c r="AT9"/>
  <c r="AR9"/>
  <c r="AO9"/>
  <c r="AL9"/>
  <c r="AI9"/>
  <c r="AF9"/>
  <c r="AC9"/>
  <c r="Z9"/>
  <c r="W9"/>
  <c r="I9"/>
  <c r="AT8"/>
  <c r="AR8"/>
  <c r="AO8"/>
  <c r="AL8"/>
  <c r="AI8"/>
  <c r="AF8"/>
  <c r="AC8"/>
  <c r="Z8"/>
  <c r="W8"/>
  <c r="I8"/>
  <c r="W9" i="1"/>
  <c r="AZ58" i="20" l="1"/>
  <c r="BD58" s="1"/>
  <c r="T58"/>
  <c r="AA58"/>
  <c r="AI58"/>
  <c r="AQ58"/>
  <c r="AY58"/>
  <c r="AE58"/>
  <c r="AM58"/>
  <c r="AU58"/>
  <c r="BB58"/>
  <c r="Q58"/>
  <c r="W58"/>
  <c r="M58"/>
  <c r="BA68"/>
  <c r="BA66"/>
  <c r="AU50" i="19"/>
  <c r="AS50"/>
  <c r="AW50" s="1"/>
  <c r="T50"/>
  <c r="M50"/>
  <c r="Z50"/>
  <c r="AL50"/>
  <c r="AR50"/>
  <c r="AV24"/>
  <c r="AV29"/>
  <c r="AV47"/>
  <c r="AI50"/>
  <c r="AV23"/>
  <c r="AV27"/>
  <c r="AV46"/>
  <c r="AV16"/>
  <c r="AV17"/>
  <c r="AV35"/>
  <c r="AV39"/>
  <c r="AF50"/>
  <c r="AV19"/>
  <c r="AV15"/>
  <c r="AV26"/>
  <c r="AV30"/>
  <c r="AV38"/>
  <c r="AV41"/>
  <c r="AV48"/>
  <c r="AV34"/>
  <c r="AV37"/>
  <c r="AV18"/>
  <c r="AV33"/>
  <c r="AV43"/>
  <c r="AV49"/>
  <c r="W50"/>
  <c r="AC50"/>
  <c r="BC9" i="20"/>
  <c r="BC11"/>
  <c r="BD25"/>
  <c r="BD27"/>
  <c r="BD47"/>
  <c r="BD53"/>
  <c r="BD55"/>
  <c r="BA58"/>
  <c r="I58"/>
  <c r="AV8" i="19"/>
  <c r="AV12"/>
  <c r="AV20"/>
  <c r="AV21"/>
  <c r="AV31"/>
  <c r="AV45"/>
  <c r="I50"/>
  <c r="AQ48" i="18"/>
  <c r="AP48"/>
  <c r="AN48"/>
  <c r="AM48"/>
  <c r="AK48"/>
  <c r="AJ48"/>
  <c r="AH48"/>
  <c r="AI48" s="1"/>
  <c r="AG48"/>
  <c r="AE48"/>
  <c r="AD48"/>
  <c r="AB48"/>
  <c r="AA48"/>
  <c r="Y48"/>
  <c r="X48"/>
  <c r="V48"/>
  <c r="U48"/>
  <c r="S48"/>
  <c r="R48"/>
  <c r="P48"/>
  <c r="O48"/>
  <c r="AT48" s="1"/>
  <c r="N48"/>
  <c r="L48"/>
  <c r="J48"/>
  <c r="H48"/>
  <c r="F48"/>
  <c r="AU47"/>
  <c r="AT47"/>
  <c r="AS47"/>
  <c r="AV47" s="1"/>
  <c r="AU46"/>
  <c r="AT46"/>
  <c r="AS46"/>
  <c r="AV46" s="1"/>
  <c r="AR46"/>
  <c r="AO46"/>
  <c r="AL46"/>
  <c r="AI46"/>
  <c r="AF46"/>
  <c r="AC46"/>
  <c r="Z46"/>
  <c r="W46"/>
  <c r="M46"/>
  <c r="I46"/>
  <c r="AU45"/>
  <c r="AT45"/>
  <c r="AS45"/>
  <c r="AV45" s="1"/>
  <c r="AR45"/>
  <c r="AO45"/>
  <c r="AL45"/>
  <c r="AI45"/>
  <c r="AF45"/>
  <c r="AC45"/>
  <c r="Z45"/>
  <c r="W45"/>
  <c r="M45"/>
  <c r="I45"/>
  <c r="AU44"/>
  <c r="AT44"/>
  <c r="AS44"/>
  <c r="AR44"/>
  <c r="AO44"/>
  <c r="AL44"/>
  <c r="AI44"/>
  <c r="AF44"/>
  <c r="AC44"/>
  <c r="Z44"/>
  <c r="W44"/>
  <c r="M44"/>
  <c r="I44"/>
  <c r="AU43"/>
  <c r="AT43"/>
  <c r="AS43"/>
  <c r="AW43" s="1"/>
  <c r="AR43"/>
  <c r="AO43"/>
  <c r="AL43"/>
  <c r="AI43"/>
  <c r="AF43"/>
  <c r="AC43"/>
  <c r="Z43"/>
  <c r="W43"/>
  <c r="M43"/>
  <c r="I43"/>
  <c r="AU42"/>
  <c r="AT42"/>
  <c r="AS42"/>
  <c r="AV42" s="1"/>
  <c r="AR42"/>
  <c r="AO42"/>
  <c r="AL42"/>
  <c r="AI42"/>
  <c r="AF42"/>
  <c r="AC42"/>
  <c r="Z42"/>
  <c r="W42"/>
  <c r="M42"/>
  <c r="I42"/>
  <c r="AU41"/>
  <c r="AT41"/>
  <c r="AS41"/>
  <c r="AV41" s="1"/>
  <c r="AR41"/>
  <c r="AO41"/>
  <c r="AL41"/>
  <c r="AI41"/>
  <c r="AF41"/>
  <c r="AC41"/>
  <c r="Z41"/>
  <c r="W41"/>
  <c r="M41"/>
  <c r="I41"/>
  <c r="AU40"/>
  <c r="AT40"/>
  <c r="AS40"/>
  <c r="AV40" s="1"/>
  <c r="AR40"/>
  <c r="AO40"/>
  <c r="AL40"/>
  <c r="AI40"/>
  <c r="AF40"/>
  <c r="AC40"/>
  <c r="Z40"/>
  <c r="W40"/>
  <c r="M40"/>
  <c r="I40"/>
  <c r="AU39"/>
  <c r="AT39"/>
  <c r="AS39"/>
  <c r="AW39" s="1"/>
  <c r="AR39"/>
  <c r="AO39"/>
  <c r="AL39"/>
  <c r="AI39"/>
  <c r="AF39"/>
  <c r="AC39"/>
  <c r="Z39"/>
  <c r="W39"/>
  <c r="M39"/>
  <c r="I39"/>
  <c r="AU38"/>
  <c r="AT38"/>
  <c r="AS38"/>
  <c r="AR38"/>
  <c r="AO38"/>
  <c r="AL38"/>
  <c r="AI38"/>
  <c r="AF38"/>
  <c r="AC38"/>
  <c r="Z38"/>
  <c r="W38"/>
  <c r="M38"/>
  <c r="I38"/>
  <c r="AU37"/>
  <c r="AT37"/>
  <c r="AS37"/>
  <c r="AW37" s="1"/>
  <c r="AU36"/>
  <c r="AT36"/>
  <c r="AS36"/>
  <c r="AV36" s="1"/>
  <c r="AR36"/>
  <c r="AO36"/>
  <c r="AL36"/>
  <c r="AI36"/>
  <c r="AF36"/>
  <c r="AC36"/>
  <c r="Z36"/>
  <c r="W36"/>
  <c r="T36"/>
  <c r="M36"/>
  <c r="I36"/>
  <c r="AU35"/>
  <c r="AT35"/>
  <c r="AS35"/>
  <c r="AV35" s="1"/>
  <c r="T35"/>
  <c r="AU34"/>
  <c r="AT34"/>
  <c r="AS34"/>
  <c r="AV34" s="1"/>
  <c r="M34"/>
  <c r="AU33"/>
  <c r="AT33"/>
  <c r="AS33"/>
  <c r="AV33" s="1"/>
  <c r="AR33"/>
  <c r="AO33"/>
  <c r="AL33"/>
  <c r="AI33"/>
  <c r="AF33"/>
  <c r="AC33"/>
  <c r="Z33"/>
  <c r="W33"/>
  <c r="M33"/>
  <c r="I33"/>
  <c r="AU32"/>
  <c r="AT32"/>
  <c r="AS32"/>
  <c r="AR32"/>
  <c r="AO32"/>
  <c r="AL32"/>
  <c r="AI32"/>
  <c r="AF32"/>
  <c r="AC32"/>
  <c r="Z32"/>
  <c r="W32"/>
  <c r="M32"/>
  <c r="I32"/>
  <c r="AU31"/>
  <c r="AT31"/>
  <c r="AS31"/>
  <c r="AR31"/>
  <c r="AO31"/>
  <c r="AL31"/>
  <c r="AI31"/>
  <c r="AF31"/>
  <c r="AC31"/>
  <c r="Z31"/>
  <c r="W31"/>
  <c r="M31"/>
  <c r="I31"/>
  <c r="AU30"/>
  <c r="AT30"/>
  <c r="AS30"/>
  <c r="AW30" s="1"/>
  <c r="AR30"/>
  <c r="AO30"/>
  <c r="AL30"/>
  <c r="AI30"/>
  <c r="AF30"/>
  <c r="AC30"/>
  <c r="Z30"/>
  <c r="W30"/>
  <c r="M30"/>
  <c r="I30"/>
  <c r="AU29"/>
  <c r="AT29"/>
  <c r="AS29"/>
  <c r="AV29" s="1"/>
  <c r="AR29"/>
  <c r="AO29"/>
  <c r="AL29"/>
  <c r="AI29"/>
  <c r="AF29"/>
  <c r="AC29"/>
  <c r="Z29"/>
  <c r="W29"/>
  <c r="M29"/>
  <c r="I29"/>
  <c r="AU28"/>
  <c r="AT28"/>
  <c r="AS28"/>
  <c r="AR28"/>
  <c r="AO28"/>
  <c r="AL28"/>
  <c r="AI28"/>
  <c r="AF28"/>
  <c r="AC28"/>
  <c r="Z28"/>
  <c r="W28"/>
  <c r="M28"/>
  <c r="I28"/>
  <c r="AU27"/>
  <c r="AT27"/>
  <c r="AS27"/>
  <c r="AW27" s="1"/>
  <c r="T27"/>
  <c r="AU26"/>
  <c r="AT26"/>
  <c r="AS26"/>
  <c r="AR26"/>
  <c r="AO26"/>
  <c r="AL26"/>
  <c r="AI26"/>
  <c r="AF26"/>
  <c r="AC26"/>
  <c r="Z26"/>
  <c r="W26"/>
  <c r="M26"/>
  <c r="I26"/>
  <c r="AU25"/>
  <c r="AT25"/>
  <c r="AS25"/>
  <c r="AV25" s="1"/>
  <c r="AR25"/>
  <c r="AO25"/>
  <c r="AL25"/>
  <c r="AI25"/>
  <c r="AF25"/>
  <c r="AC25"/>
  <c r="Z25"/>
  <c r="W25"/>
  <c r="M25"/>
  <c r="I25"/>
  <c r="AU24"/>
  <c r="AT24"/>
  <c r="AS24"/>
  <c r="AW24" s="1"/>
  <c r="AR24"/>
  <c r="AO24"/>
  <c r="AL24"/>
  <c r="AI24"/>
  <c r="AF24"/>
  <c r="AC24"/>
  <c r="Z24"/>
  <c r="W24"/>
  <c r="M24"/>
  <c r="I24"/>
  <c r="AU23"/>
  <c r="AT23"/>
  <c r="AS23"/>
  <c r="M23"/>
  <c r="AU22"/>
  <c r="AT22"/>
  <c r="AS22"/>
  <c r="AR22"/>
  <c r="AO22"/>
  <c r="AL22"/>
  <c r="AI22"/>
  <c r="AF22"/>
  <c r="AC22"/>
  <c r="Z22"/>
  <c r="W22"/>
  <c r="M22"/>
  <c r="I22"/>
  <c r="AU21"/>
  <c r="AT21"/>
  <c r="AS21"/>
  <c r="AW21" s="1"/>
  <c r="AR21"/>
  <c r="AO21"/>
  <c r="AL21"/>
  <c r="AI21"/>
  <c r="AF21"/>
  <c r="AC21"/>
  <c r="Z21"/>
  <c r="W21"/>
  <c r="T21"/>
  <c r="Q21"/>
  <c r="I21"/>
  <c r="AU20"/>
  <c r="AT20"/>
  <c r="AS20"/>
  <c r="AW20" s="1"/>
  <c r="AR20"/>
  <c r="AO20"/>
  <c r="AL20"/>
  <c r="AI20"/>
  <c r="AF20"/>
  <c r="AC20"/>
  <c r="Z20"/>
  <c r="W20"/>
  <c r="M20"/>
  <c r="I20"/>
  <c r="AU19"/>
  <c r="AT19"/>
  <c r="AS19"/>
  <c r="AR19"/>
  <c r="AO19"/>
  <c r="AL19"/>
  <c r="AI19"/>
  <c r="AF19"/>
  <c r="AC19"/>
  <c r="Z19"/>
  <c r="W19"/>
  <c r="M19"/>
  <c r="I19"/>
  <c r="AU18"/>
  <c r="AT18"/>
  <c r="AS18"/>
  <c r="AR18"/>
  <c r="AO18"/>
  <c r="AL18"/>
  <c r="AI18"/>
  <c r="AF18"/>
  <c r="AC18"/>
  <c r="Z18"/>
  <c r="W18"/>
  <c r="M18"/>
  <c r="I18"/>
  <c r="AU17"/>
  <c r="AT17"/>
  <c r="AS17"/>
  <c r="AV17" s="1"/>
  <c r="I17"/>
  <c r="AU16"/>
  <c r="AT16"/>
  <c r="AS16"/>
  <c r="AR16"/>
  <c r="AO16"/>
  <c r="AL16"/>
  <c r="AI16"/>
  <c r="AF16"/>
  <c r="AC16"/>
  <c r="Z16"/>
  <c r="W16"/>
  <c r="T16"/>
  <c r="I16"/>
  <c r="AU15"/>
  <c r="AT15"/>
  <c r="AS15"/>
  <c r="AV15" s="1"/>
  <c r="AR15"/>
  <c r="AO15"/>
  <c r="AL15"/>
  <c r="AI15"/>
  <c r="AF15"/>
  <c r="AC15"/>
  <c r="Z15"/>
  <c r="W15"/>
  <c r="T15"/>
  <c r="I15"/>
  <c r="AU14"/>
  <c r="AT14"/>
  <c r="AS14"/>
  <c r="AW14" s="1"/>
  <c r="AU13"/>
  <c r="AT13"/>
  <c r="AS13"/>
  <c r="AV13" s="1"/>
  <c r="AR13"/>
  <c r="AO13"/>
  <c r="AL13"/>
  <c r="AI13"/>
  <c r="AF13"/>
  <c r="AC13"/>
  <c r="Z13"/>
  <c r="W13"/>
  <c r="T13"/>
  <c r="I13"/>
  <c r="AU12"/>
  <c r="AT12"/>
  <c r="AS12"/>
  <c r="AW12" s="1"/>
  <c r="AR12"/>
  <c r="AO12"/>
  <c r="AL12"/>
  <c r="AI12"/>
  <c r="AF12"/>
  <c r="AC12"/>
  <c r="Z12"/>
  <c r="W12"/>
  <c r="I12"/>
  <c r="AU11"/>
  <c r="AT11"/>
  <c r="AS11"/>
  <c r="AR11"/>
  <c r="AO11"/>
  <c r="AL11"/>
  <c r="AI11"/>
  <c r="AF11"/>
  <c r="AC11"/>
  <c r="Z11"/>
  <c r="W11"/>
  <c r="I11"/>
  <c r="AU10"/>
  <c r="AV10" s="1"/>
  <c r="AT10"/>
  <c r="AS10"/>
  <c r="AW10" s="1"/>
  <c r="AR10"/>
  <c r="AO10"/>
  <c r="AL10"/>
  <c r="AI10"/>
  <c r="AF10"/>
  <c r="AC10"/>
  <c r="Z10"/>
  <c r="W10"/>
  <c r="I10"/>
  <c r="AU9"/>
  <c r="AT9"/>
  <c r="AS9"/>
  <c r="AR9"/>
  <c r="AO9"/>
  <c r="AL9"/>
  <c r="AI9"/>
  <c r="AF9"/>
  <c r="AC9"/>
  <c r="Z9"/>
  <c r="W9"/>
  <c r="I9"/>
  <c r="AU8"/>
  <c r="AT8"/>
  <c r="AS8"/>
  <c r="AW8" s="1"/>
  <c r="AR8"/>
  <c r="AO8"/>
  <c r="AL8"/>
  <c r="AI8"/>
  <c r="AF8"/>
  <c r="AC8"/>
  <c r="Z8"/>
  <c r="W8"/>
  <c r="I8"/>
  <c r="Z48" l="1"/>
  <c r="AR48"/>
  <c r="AL48"/>
  <c r="AV16"/>
  <c r="T48"/>
  <c r="M48"/>
  <c r="AO48"/>
  <c r="AU48"/>
  <c r="AV44"/>
  <c r="I48"/>
  <c r="AF48"/>
  <c r="AV9"/>
  <c r="AV11"/>
  <c r="AV19"/>
  <c r="AV22"/>
  <c r="AV23"/>
  <c r="AV28"/>
  <c r="AV32"/>
  <c r="AV37"/>
  <c r="AV18"/>
  <c r="AV26"/>
  <c r="AV31"/>
  <c r="AV38"/>
  <c r="W48"/>
  <c r="AC48"/>
  <c r="AV50" i="19"/>
  <c r="AV8" i="18"/>
  <c r="AV12"/>
  <c r="AW13"/>
  <c r="AW17"/>
  <c r="AV20"/>
  <c r="AV21"/>
  <c r="AW22"/>
  <c r="AV24"/>
  <c r="AW25"/>
  <c r="AV30"/>
  <c r="AW31"/>
  <c r="AW34"/>
  <c r="AV39"/>
  <c r="AW40"/>
  <c r="AV43"/>
  <c r="AW44"/>
  <c r="AS48"/>
  <c r="AW48" s="1"/>
  <c r="AW9"/>
  <c r="AW11"/>
  <c r="AW15"/>
  <c r="AW18"/>
  <c r="AW26"/>
  <c r="AW28"/>
  <c r="AW32"/>
  <c r="AW41"/>
  <c r="AW45"/>
  <c r="AW47"/>
  <c r="AW16"/>
  <c r="AW19"/>
  <c r="AW23"/>
  <c r="AW29"/>
  <c r="AW33"/>
  <c r="AW35"/>
  <c r="AW36"/>
  <c r="AW38"/>
  <c r="AW42"/>
  <c r="AW46"/>
  <c r="AV48" l="1"/>
  <c r="BE19" i="11" l="1"/>
  <c r="BE29"/>
  <c r="BE29" i="17"/>
  <c r="BE19"/>
  <c r="AY52"/>
  <c r="AW52"/>
  <c r="AU52"/>
  <c r="AS52"/>
  <c r="AV52" s="1"/>
  <c r="AR52"/>
  <c r="AQ52"/>
  <c r="AO52"/>
  <c r="AM52"/>
  <c r="AK52"/>
  <c r="AI52"/>
  <c r="AG52"/>
  <c r="AJ52" s="1"/>
  <c r="AE52"/>
  <c r="AC52"/>
  <c r="AF52" s="1"/>
  <c r="AA52"/>
  <c r="Y52"/>
  <c r="AB52" s="1"/>
  <c r="W52"/>
  <c r="U52"/>
  <c r="S52"/>
  <c r="R52"/>
  <c r="T52" s="1"/>
  <c r="P52"/>
  <c r="O52"/>
  <c r="N52"/>
  <c r="L52"/>
  <c r="K52"/>
  <c r="J52"/>
  <c r="H52"/>
  <c r="F52"/>
  <c r="BC51"/>
  <c r="BB51"/>
  <c r="BA51"/>
  <c r="BE51" s="1"/>
  <c r="AZ51"/>
  <c r="AV51"/>
  <c r="AR51"/>
  <c r="AN51"/>
  <c r="AJ51"/>
  <c r="AF51"/>
  <c r="AB51"/>
  <c r="X51"/>
  <c r="I51"/>
  <c r="BD50"/>
  <c r="BC50"/>
  <c r="BB50"/>
  <c r="BB62" s="1"/>
  <c r="BA50"/>
  <c r="BE50" s="1"/>
  <c r="AZ50"/>
  <c r="AV50"/>
  <c r="AR50"/>
  <c r="AN50"/>
  <c r="AJ50"/>
  <c r="AF50"/>
  <c r="AB50"/>
  <c r="X50"/>
  <c r="I50"/>
  <c r="BC49"/>
  <c r="BB49"/>
  <c r="BA49"/>
  <c r="BE49" s="1"/>
  <c r="AZ49"/>
  <c r="AV49"/>
  <c r="AR49"/>
  <c r="AN49"/>
  <c r="AJ49"/>
  <c r="AF49"/>
  <c r="AB49"/>
  <c r="X49"/>
  <c r="I49"/>
  <c r="BC48"/>
  <c r="BD48" s="1"/>
  <c r="BB48"/>
  <c r="BA48"/>
  <c r="BE48" s="1"/>
  <c r="BC47"/>
  <c r="BB47"/>
  <c r="BA47"/>
  <c r="BD47" s="1"/>
  <c r="AZ47"/>
  <c r="AV47"/>
  <c r="AR47"/>
  <c r="AN47"/>
  <c r="AJ47"/>
  <c r="AF47"/>
  <c r="AB47"/>
  <c r="X47"/>
  <c r="T47"/>
  <c r="I47"/>
  <c r="BC46"/>
  <c r="BD46" s="1"/>
  <c r="BB46"/>
  <c r="BA46"/>
  <c r="BE46" s="1"/>
  <c r="AZ46"/>
  <c r="AV46"/>
  <c r="AR46"/>
  <c r="AN46"/>
  <c r="AJ46"/>
  <c r="AF46"/>
  <c r="AB46"/>
  <c r="X46"/>
  <c r="I46"/>
  <c r="BC45"/>
  <c r="BB45"/>
  <c r="BA45"/>
  <c r="BE45" s="1"/>
  <c r="AZ45"/>
  <c r="AV45"/>
  <c r="AR45"/>
  <c r="AN45"/>
  <c r="AJ45"/>
  <c r="AF45"/>
  <c r="AB45"/>
  <c r="X45"/>
  <c r="I45"/>
  <c r="BC44"/>
  <c r="BD44" s="1"/>
  <c r="BB44"/>
  <c r="BA44"/>
  <c r="BE44" s="1"/>
  <c r="AZ44"/>
  <c r="AV44"/>
  <c r="AR44"/>
  <c r="AN44"/>
  <c r="AJ44"/>
  <c r="AF44"/>
  <c r="AB44"/>
  <c r="X44"/>
  <c r="I44"/>
  <c r="BC43"/>
  <c r="BB43"/>
  <c r="BA43"/>
  <c r="BE43" s="1"/>
  <c r="AZ43"/>
  <c r="AV43"/>
  <c r="AR43"/>
  <c r="AN43"/>
  <c r="AJ43"/>
  <c r="AF43"/>
  <c r="AB43"/>
  <c r="X43"/>
  <c r="I43"/>
  <c r="BC42"/>
  <c r="BD42" s="1"/>
  <c r="BB42"/>
  <c r="BA42"/>
  <c r="BE42" s="1"/>
  <c r="BC41"/>
  <c r="BB41"/>
  <c r="BA41"/>
  <c r="BD41" s="1"/>
  <c r="AZ41"/>
  <c r="AV41"/>
  <c r="AR41"/>
  <c r="AN41"/>
  <c r="AJ41"/>
  <c r="AF41"/>
  <c r="AB41"/>
  <c r="X41"/>
  <c r="I41"/>
  <c r="BC40"/>
  <c r="BD40" s="1"/>
  <c r="BB40"/>
  <c r="BA40"/>
  <c r="BE40" s="1"/>
  <c r="AZ40"/>
  <c r="AV40"/>
  <c r="AR40"/>
  <c r="AN40"/>
  <c r="AJ40"/>
  <c r="AF40"/>
  <c r="AB40"/>
  <c r="X40"/>
  <c r="I40"/>
  <c r="BC39"/>
  <c r="BB39"/>
  <c r="BA39"/>
  <c r="BD39" s="1"/>
  <c r="AZ39"/>
  <c r="AV39"/>
  <c r="AR39"/>
  <c r="AN39"/>
  <c r="AJ39"/>
  <c r="AF39"/>
  <c r="AB39"/>
  <c r="X39"/>
  <c r="I39"/>
  <c r="BC38"/>
  <c r="BD38" s="1"/>
  <c r="BB38"/>
  <c r="BA38"/>
  <c r="BE38" s="1"/>
  <c r="AZ38"/>
  <c r="AV38"/>
  <c r="AR38"/>
  <c r="AN38"/>
  <c r="AJ38"/>
  <c r="AF38"/>
  <c r="AB38"/>
  <c r="X38"/>
  <c r="I38"/>
  <c r="BC37"/>
  <c r="BB37"/>
  <c r="BA37"/>
  <c r="BD37" s="1"/>
  <c r="AZ37"/>
  <c r="AV37"/>
  <c r="AR37"/>
  <c r="AN37"/>
  <c r="AJ37"/>
  <c r="AF37"/>
  <c r="AB37"/>
  <c r="X37"/>
  <c r="I37"/>
  <c r="BC36"/>
  <c r="BD36" s="1"/>
  <c r="BB36"/>
  <c r="BA36"/>
  <c r="BE36" s="1"/>
  <c r="AZ36"/>
  <c r="AV36"/>
  <c r="AR36"/>
  <c r="AN36"/>
  <c r="AJ36"/>
  <c r="AF36"/>
  <c r="AB36"/>
  <c r="X36"/>
  <c r="I36"/>
  <c r="BC35"/>
  <c r="BB35"/>
  <c r="BB61" s="1"/>
  <c r="BA35"/>
  <c r="BD35" s="1"/>
  <c r="AZ35"/>
  <c r="AV35"/>
  <c r="AR35"/>
  <c r="AN35"/>
  <c r="AJ35"/>
  <c r="AF35"/>
  <c r="AB35"/>
  <c r="X35"/>
  <c r="I35"/>
  <c r="BC34"/>
  <c r="BD34" s="1"/>
  <c r="BB34"/>
  <c r="BA34"/>
  <c r="BE34" s="1"/>
  <c r="AZ34"/>
  <c r="AV34"/>
  <c r="AR34"/>
  <c r="AN34"/>
  <c r="AJ34"/>
  <c r="AF34"/>
  <c r="AB34"/>
  <c r="X34"/>
  <c r="T34"/>
  <c r="I34"/>
  <c r="BC33"/>
  <c r="BB33"/>
  <c r="BA33"/>
  <c r="BE33" s="1"/>
  <c r="AZ33"/>
  <c r="AV33"/>
  <c r="AR33"/>
  <c r="AN33"/>
  <c r="AJ33"/>
  <c r="AF33"/>
  <c r="AB33"/>
  <c r="X33"/>
  <c r="I33"/>
  <c r="BC32"/>
  <c r="BD32" s="1"/>
  <c r="BB32"/>
  <c r="BA32"/>
  <c r="BE32" s="1"/>
  <c r="AZ32"/>
  <c r="AV32"/>
  <c r="AR32"/>
  <c r="AN32"/>
  <c r="AJ32"/>
  <c r="AF32"/>
  <c r="AB32"/>
  <c r="X32"/>
  <c r="I32"/>
  <c r="BC31"/>
  <c r="BB31"/>
  <c r="BA31"/>
  <c r="BE31" s="1"/>
  <c r="AZ31"/>
  <c r="AV31"/>
  <c r="AR31"/>
  <c r="AN31"/>
  <c r="AJ31"/>
  <c r="AF31"/>
  <c r="AB31"/>
  <c r="X31"/>
  <c r="I31"/>
  <c r="BC30"/>
  <c r="BD30" s="1"/>
  <c r="BB30"/>
  <c r="BA30"/>
  <c r="BE30" s="1"/>
  <c r="AZ30"/>
  <c r="AV30"/>
  <c r="AR30"/>
  <c r="AN30"/>
  <c r="AJ30"/>
  <c r="AF30"/>
  <c r="AB30"/>
  <c r="X30"/>
  <c r="I30"/>
  <c r="BC29"/>
  <c r="BB29"/>
  <c r="BA29"/>
  <c r="BC28"/>
  <c r="BD28" s="1"/>
  <c r="BB28"/>
  <c r="BA28"/>
  <c r="BE28" s="1"/>
  <c r="AZ28"/>
  <c r="AV28"/>
  <c r="AR28"/>
  <c r="AN28"/>
  <c r="AJ28"/>
  <c r="AF28"/>
  <c r="AB28"/>
  <c r="X28"/>
  <c r="M28"/>
  <c r="I28"/>
  <c r="BC27"/>
  <c r="BB27"/>
  <c r="BA27"/>
  <c r="BE27" s="1"/>
  <c r="AZ27"/>
  <c r="AV27"/>
  <c r="AR27"/>
  <c r="AN27"/>
  <c r="AJ27"/>
  <c r="AF27"/>
  <c r="AB27"/>
  <c r="X27"/>
  <c r="I27"/>
  <c r="BC26"/>
  <c r="BD26" s="1"/>
  <c r="BB26"/>
  <c r="BA26"/>
  <c r="BE26" s="1"/>
  <c r="AZ26"/>
  <c r="AV26"/>
  <c r="AR26"/>
  <c r="AN26"/>
  <c r="AJ26"/>
  <c r="AF26"/>
  <c r="AB26"/>
  <c r="X26"/>
  <c r="I26"/>
  <c r="BC25"/>
  <c r="BB25"/>
  <c r="BA25"/>
  <c r="BE25" s="1"/>
  <c r="AZ25"/>
  <c r="AV25"/>
  <c r="AR25"/>
  <c r="AN25"/>
  <c r="AJ25"/>
  <c r="AF25"/>
  <c r="AB25"/>
  <c r="X25"/>
  <c r="I25"/>
  <c r="BC24"/>
  <c r="BD24" s="1"/>
  <c r="BB24"/>
  <c r="BA24"/>
  <c r="BE24" s="1"/>
  <c r="AZ24"/>
  <c r="AV24"/>
  <c r="AR24"/>
  <c r="AN24"/>
  <c r="AJ24"/>
  <c r="AF24"/>
  <c r="AB24"/>
  <c r="X24"/>
  <c r="I24"/>
  <c r="BC23"/>
  <c r="BB23"/>
  <c r="BA23"/>
  <c r="BE23" s="1"/>
  <c r="AZ23"/>
  <c r="AV23"/>
  <c r="AR23"/>
  <c r="AN23"/>
  <c r="AJ23"/>
  <c r="AF23"/>
  <c r="AB23"/>
  <c r="X23"/>
  <c r="I23"/>
  <c r="BC22"/>
  <c r="BD22" s="1"/>
  <c r="BB22"/>
  <c r="BA22"/>
  <c r="BE22" s="1"/>
  <c r="AZ22"/>
  <c r="AV22"/>
  <c r="AR22"/>
  <c r="AN22"/>
  <c r="AJ22"/>
  <c r="AF22"/>
  <c r="AB22"/>
  <c r="X22"/>
  <c r="I22"/>
  <c r="BC21"/>
  <c r="BB21"/>
  <c r="BA21"/>
  <c r="BE21" s="1"/>
  <c r="AZ21"/>
  <c r="AV21"/>
  <c r="AR21"/>
  <c r="AN21"/>
  <c r="AJ21"/>
  <c r="AF21"/>
  <c r="AB21"/>
  <c r="X21"/>
  <c r="I21"/>
  <c r="BC20"/>
  <c r="BD20" s="1"/>
  <c r="BB20"/>
  <c r="BA20"/>
  <c r="BE20" s="1"/>
  <c r="AZ20"/>
  <c r="AV20"/>
  <c r="AR20"/>
  <c r="AN20"/>
  <c r="AJ20"/>
  <c r="AF20"/>
  <c r="AB20"/>
  <c r="X20"/>
  <c r="M20"/>
  <c r="I20"/>
  <c r="BC19"/>
  <c r="BD19" s="1"/>
  <c r="BB19"/>
  <c r="BA19"/>
  <c r="AZ19"/>
  <c r="AV19"/>
  <c r="AR19"/>
  <c r="AN19"/>
  <c r="AJ19"/>
  <c r="AF19"/>
  <c r="AB19"/>
  <c r="X19"/>
  <c r="I19"/>
  <c r="BC18"/>
  <c r="BB18"/>
  <c r="BA18"/>
  <c r="BD18" s="1"/>
  <c r="AZ18"/>
  <c r="AV18"/>
  <c r="AR18"/>
  <c r="AN18"/>
  <c r="AJ18"/>
  <c r="AF18"/>
  <c r="AB18"/>
  <c r="X18"/>
  <c r="I18"/>
  <c r="BC17"/>
  <c r="BD17" s="1"/>
  <c r="BB17"/>
  <c r="BA17"/>
  <c r="BE17" s="1"/>
  <c r="AZ17"/>
  <c r="AV17"/>
  <c r="AR17"/>
  <c r="AN17"/>
  <c r="AJ17"/>
  <c r="AF17"/>
  <c r="AB17"/>
  <c r="X17"/>
  <c r="I17"/>
  <c r="BC16"/>
  <c r="BB16"/>
  <c r="BA16"/>
  <c r="BD16" s="1"/>
  <c r="AZ16"/>
  <c r="AV16"/>
  <c r="AR16"/>
  <c r="AN16"/>
  <c r="AJ16"/>
  <c r="AF16"/>
  <c r="AB16"/>
  <c r="X16"/>
  <c r="I16"/>
  <c r="BC15"/>
  <c r="BB15"/>
  <c r="BA15"/>
  <c r="BE15" s="1"/>
  <c r="AZ15"/>
  <c r="AV15"/>
  <c r="AR15"/>
  <c r="AN15"/>
  <c r="AJ15"/>
  <c r="AF15"/>
  <c r="AB15"/>
  <c r="X15"/>
  <c r="I15"/>
  <c r="BC14"/>
  <c r="BB14"/>
  <c r="BA14"/>
  <c r="BD14" s="1"/>
  <c r="AZ14"/>
  <c r="AV14"/>
  <c r="AR14"/>
  <c r="AN14"/>
  <c r="AJ14"/>
  <c r="AF14"/>
  <c r="AB14"/>
  <c r="X14"/>
  <c r="I14"/>
  <c r="BC13"/>
  <c r="BB13"/>
  <c r="BA13"/>
  <c r="BD13" s="1"/>
  <c r="AZ13"/>
  <c r="AV13"/>
  <c r="AR13"/>
  <c r="AN13"/>
  <c r="AJ13"/>
  <c r="AF13"/>
  <c r="AB13"/>
  <c r="X13"/>
  <c r="I13"/>
  <c r="BC12"/>
  <c r="BB12"/>
  <c r="BA12"/>
  <c r="BD12" s="1"/>
  <c r="AZ12"/>
  <c r="AV12"/>
  <c r="AR12"/>
  <c r="AN12"/>
  <c r="AJ12"/>
  <c r="AF12"/>
  <c r="AB12"/>
  <c r="X12"/>
  <c r="I12"/>
  <c r="BC11"/>
  <c r="BB11"/>
  <c r="BA11"/>
  <c r="BD11" s="1"/>
  <c r="AZ11"/>
  <c r="AV11"/>
  <c r="AR11"/>
  <c r="AN11"/>
  <c r="AJ11"/>
  <c r="AF11"/>
  <c r="AB11"/>
  <c r="X11"/>
  <c r="I11"/>
  <c r="BC10"/>
  <c r="BB10"/>
  <c r="BA10"/>
  <c r="BD10" s="1"/>
  <c r="AZ10"/>
  <c r="AV10"/>
  <c r="AR10"/>
  <c r="AN10"/>
  <c r="AJ10"/>
  <c r="AF10"/>
  <c r="AB10"/>
  <c r="X10"/>
  <c r="I10"/>
  <c r="BC9"/>
  <c r="BB9"/>
  <c r="BA9"/>
  <c r="BD9" s="1"/>
  <c r="AZ9"/>
  <c r="AV9"/>
  <c r="AR9"/>
  <c r="AN9"/>
  <c r="AJ9"/>
  <c r="AF9"/>
  <c r="AB9"/>
  <c r="X9"/>
  <c r="I9"/>
  <c r="BC8"/>
  <c r="BB8"/>
  <c r="BB60" s="1"/>
  <c r="BA8"/>
  <c r="BD8" s="1"/>
  <c r="AZ8"/>
  <c r="AV8"/>
  <c r="AR8"/>
  <c r="AN8"/>
  <c r="AJ8"/>
  <c r="AF8"/>
  <c r="AB8"/>
  <c r="X8"/>
  <c r="I8"/>
  <c r="AW23" i="15"/>
  <c r="T67" i="11"/>
  <c r="T68"/>
  <c r="T64"/>
  <c r="T65"/>
  <c r="T66"/>
  <c r="T63"/>
  <c r="T62"/>
  <c r="S68"/>
  <c r="R68"/>
  <c r="S66"/>
  <c r="R66"/>
  <c r="S65"/>
  <c r="R65"/>
  <c r="S64"/>
  <c r="R64"/>
  <c r="T34"/>
  <c r="S62"/>
  <c r="R62"/>
  <c r="AS9" i="15"/>
  <c r="AS10"/>
  <c r="AW10" s="1"/>
  <c r="AS11"/>
  <c r="AS12"/>
  <c r="AS13"/>
  <c r="AS14"/>
  <c r="AW14" s="1"/>
  <c r="AS15"/>
  <c r="AS16"/>
  <c r="AS17"/>
  <c r="AS18"/>
  <c r="AV18" s="1"/>
  <c r="AS19"/>
  <c r="AS20"/>
  <c r="AS21"/>
  <c r="AS22"/>
  <c r="AS23"/>
  <c r="AS24"/>
  <c r="AS25"/>
  <c r="AS26"/>
  <c r="AV26" s="1"/>
  <c r="AS27"/>
  <c r="AS28"/>
  <c r="AS29"/>
  <c r="AS30"/>
  <c r="AS31"/>
  <c r="AS32"/>
  <c r="AS33"/>
  <c r="AS34"/>
  <c r="AV34" s="1"/>
  <c r="AS35"/>
  <c r="AS36"/>
  <c r="AS37"/>
  <c r="AS38"/>
  <c r="AW38" s="1"/>
  <c r="AS39"/>
  <c r="AS40"/>
  <c r="AS41"/>
  <c r="AS42"/>
  <c r="AW42" s="1"/>
  <c r="AS43"/>
  <c r="AS44"/>
  <c r="AS45"/>
  <c r="AS46"/>
  <c r="AW46" s="1"/>
  <c r="AS47"/>
  <c r="AS8"/>
  <c r="BA19" i="11"/>
  <c r="BA20"/>
  <c r="BA21"/>
  <c r="BA22"/>
  <c r="BA23"/>
  <c r="BA24"/>
  <c r="BA25"/>
  <c r="BA26"/>
  <c r="BA27"/>
  <c r="BA28"/>
  <c r="BA29"/>
  <c r="BA30"/>
  <c r="BA31"/>
  <c r="BA32"/>
  <c r="BA33"/>
  <c r="BE33" s="1"/>
  <c r="BA34"/>
  <c r="BA35"/>
  <c r="BA36"/>
  <c r="BA37"/>
  <c r="BA38"/>
  <c r="BA39"/>
  <c r="BA40"/>
  <c r="BA41"/>
  <c r="BA42"/>
  <c r="BA43"/>
  <c r="BA44"/>
  <c r="BA45"/>
  <c r="BA46"/>
  <c r="BA47"/>
  <c r="BE47" s="1"/>
  <c r="BA48"/>
  <c r="BA49"/>
  <c r="BA50"/>
  <c r="BA51"/>
  <c r="BA1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8"/>
  <c r="T47"/>
  <c r="BA9"/>
  <c r="BE9" s="1"/>
  <c r="BA10"/>
  <c r="BE10" s="1"/>
  <c r="BA11"/>
  <c r="BE11" s="1"/>
  <c r="BA12"/>
  <c r="BE12" s="1"/>
  <c r="BA13"/>
  <c r="BE13" s="1"/>
  <c r="BA14"/>
  <c r="BE14" s="1"/>
  <c r="BA15"/>
  <c r="BE15" s="1"/>
  <c r="BA16"/>
  <c r="BE16" s="1"/>
  <c r="BA17"/>
  <c r="BE17" s="1"/>
  <c r="BE42"/>
  <c r="BE48"/>
  <c r="BA8"/>
  <c r="BE8" s="1"/>
  <c r="AT21" i="7"/>
  <c r="AT10"/>
  <c r="AT11"/>
  <c r="AT12"/>
  <c r="AT13"/>
  <c r="AT14"/>
  <c r="AT15"/>
  <c r="AT16"/>
  <c r="AT17"/>
  <c r="AT18"/>
  <c r="AT9"/>
  <c r="S32"/>
  <c r="R32"/>
  <c r="AV8"/>
  <c r="AT19"/>
  <c r="AT22"/>
  <c r="AT23"/>
  <c r="AT24"/>
  <c r="AT25"/>
  <c r="AT26"/>
  <c r="AT27"/>
  <c r="AT28"/>
  <c r="AT29"/>
  <c r="AT30"/>
  <c r="AT31"/>
  <c r="AU9" i="15"/>
  <c r="AU10"/>
  <c r="AU11"/>
  <c r="AV11" s="1"/>
  <c r="AU12"/>
  <c r="AU13"/>
  <c r="AU14"/>
  <c r="AU15"/>
  <c r="AV15" s="1"/>
  <c r="AU16"/>
  <c r="AU17"/>
  <c r="AU18"/>
  <c r="AU19"/>
  <c r="AV19" s="1"/>
  <c r="AU20"/>
  <c r="AU21"/>
  <c r="AU22"/>
  <c r="AU23"/>
  <c r="AV23" s="1"/>
  <c r="AU24"/>
  <c r="AU25"/>
  <c r="AU26"/>
  <c r="AU27"/>
  <c r="AU28"/>
  <c r="AU29"/>
  <c r="AU30"/>
  <c r="AU31"/>
  <c r="AV31" s="1"/>
  <c r="AU32"/>
  <c r="AU33"/>
  <c r="AU34"/>
  <c r="AU35"/>
  <c r="AU36"/>
  <c r="AU37"/>
  <c r="AU38"/>
  <c r="AU39"/>
  <c r="AU40"/>
  <c r="AU41"/>
  <c r="AU42"/>
  <c r="AU43"/>
  <c r="AU44"/>
  <c r="AU45"/>
  <c r="AU46"/>
  <c r="AU47"/>
  <c r="AU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8"/>
  <c r="AW9"/>
  <c r="AW11"/>
  <c r="AW12"/>
  <c r="AW17"/>
  <c r="AW18"/>
  <c r="AW19"/>
  <c r="AW20"/>
  <c r="AV21"/>
  <c r="AW22"/>
  <c r="AW24"/>
  <c r="AW25"/>
  <c r="AW26"/>
  <c r="AW27"/>
  <c r="AW28"/>
  <c r="AW29"/>
  <c r="AW30"/>
  <c r="AW31"/>
  <c r="AW32"/>
  <c r="AW33"/>
  <c r="AW34"/>
  <c r="AW35"/>
  <c r="AW37"/>
  <c r="AW39"/>
  <c r="AW40"/>
  <c r="AW41"/>
  <c r="AW43"/>
  <c r="AW44"/>
  <c r="AW45"/>
  <c r="AW47"/>
  <c r="AW16"/>
  <c r="AW8"/>
  <c r="AT22" i="2"/>
  <c r="AT9"/>
  <c r="AT10"/>
  <c r="AT11"/>
  <c r="AT12"/>
  <c r="AT13"/>
  <c r="AT14"/>
  <c r="AT15"/>
  <c r="AT16"/>
  <c r="AT17"/>
  <c r="AT18"/>
  <c r="AT19"/>
  <c r="AT20"/>
  <c r="AT21"/>
  <c r="AT8"/>
  <c r="BA10" i="1"/>
  <c r="BA9"/>
  <c r="BB10"/>
  <c r="AZ10"/>
  <c r="BD10" s="1"/>
  <c r="S48" i="15"/>
  <c r="R48"/>
  <c r="T27"/>
  <c r="T35"/>
  <c r="O52" i="11"/>
  <c r="O11" i="1"/>
  <c r="O32" i="7"/>
  <c r="AT32" s="1"/>
  <c r="O48" i="15"/>
  <c r="AT48" s="1"/>
  <c r="O22" i="2"/>
  <c r="I8" i="15"/>
  <c r="W8"/>
  <c r="Z8"/>
  <c r="AC8"/>
  <c r="AF8"/>
  <c r="AI8"/>
  <c r="AL8"/>
  <c r="AO8"/>
  <c r="AR8"/>
  <c r="I9"/>
  <c r="W9"/>
  <c r="Z9"/>
  <c r="AC9"/>
  <c r="AF9"/>
  <c r="AI9"/>
  <c r="AL9"/>
  <c r="AO9"/>
  <c r="AR9"/>
  <c r="AV9"/>
  <c r="I10"/>
  <c r="W10"/>
  <c r="Z10"/>
  <c r="AC10"/>
  <c r="AF10"/>
  <c r="AI10"/>
  <c r="AL10"/>
  <c r="AO10"/>
  <c r="AR10"/>
  <c r="AV10"/>
  <c r="I11"/>
  <c r="W11"/>
  <c r="Z11"/>
  <c r="AC11"/>
  <c r="AF11"/>
  <c r="AI11"/>
  <c r="AL11"/>
  <c r="AO11"/>
  <c r="AR11"/>
  <c r="I12"/>
  <c r="W12"/>
  <c r="Z12"/>
  <c r="AC12"/>
  <c r="AF12"/>
  <c r="AI12"/>
  <c r="AL12"/>
  <c r="AO12"/>
  <c r="AR12"/>
  <c r="AV12"/>
  <c r="I13"/>
  <c r="T13"/>
  <c r="W13"/>
  <c r="Z13"/>
  <c r="AC13"/>
  <c r="AF13"/>
  <c r="AI13"/>
  <c r="AL13"/>
  <c r="AO13"/>
  <c r="AR13"/>
  <c r="AV13"/>
  <c r="AW13"/>
  <c r="I15"/>
  <c r="T15"/>
  <c r="W15"/>
  <c r="Z15"/>
  <c r="AC15"/>
  <c r="AF15"/>
  <c r="AI15"/>
  <c r="AL15"/>
  <c r="AO15"/>
  <c r="AR15"/>
  <c r="I16"/>
  <c r="T16"/>
  <c r="W16"/>
  <c r="Z16"/>
  <c r="AC16"/>
  <c r="AF16"/>
  <c r="AI16"/>
  <c r="AL16"/>
  <c r="AO16"/>
  <c r="AR16"/>
  <c r="AV16"/>
  <c r="I17"/>
  <c r="AV17"/>
  <c r="I18"/>
  <c r="M18"/>
  <c r="W18"/>
  <c r="Z18"/>
  <c r="AC18"/>
  <c r="AF18"/>
  <c r="AI18"/>
  <c r="AL18"/>
  <c r="AO18"/>
  <c r="AR18"/>
  <c r="I19"/>
  <c r="M19"/>
  <c r="W19"/>
  <c r="Z19"/>
  <c r="AC19"/>
  <c r="AF19"/>
  <c r="AI19"/>
  <c r="AL19"/>
  <c r="AO19"/>
  <c r="AR19"/>
  <c r="I20"/>
  <c r="M20"/>
  <c r="W20"/>
  <c r="Z20"/>
  <c r="AC20"/>
  <c r="AF20"/>
  <c r="AI20"/>
  <c r="AL20"/>
  <c r="AO20"/>
  <c r="AR20"/>
  <c r="AV20"/>
  <c r="I21"/>
  <c r="Q21"/>
  <c r="T21"/>
  <c r="W21"/>
  <c r="Z21"/>
  <c r="AC21"/>
  <c r="AF21"/>
  <c r="AI21"/>
  <c r="AL21"/>
  <c r="AO21"/>
  <c r="AR21"/>
  <c r="AW21"/>
  <c r="I22"/>
  <c r="M22"/>
  <c r="W22"/>
  <c r="Z22"/>
  <c r="AC22"/>
  <c r="AF22"/>
  <c r="AI22"/>
  <c r="AL22"/>
  <c r="AO22"/>
  <c r="AR22"/>
  <c r="AV22"/>
  <c r="M23"/>
  <c r="I24"/>
  <c r="M24"/>
  <c r="W24"/>
  <c r="Z24"/>
  <c r="AC24"/>
  <c r="AF24"/>
  <c r="AI24"/>
  <c r="AL24"/>
  <c r="AO24"/>
  <c r="AR24"/>
  <c r="AV24"/>
  <c r="I25"/>
  <c r="M25"/>
  <c r="W25"/>
  <c r="Z25"/>
  <c r="AC25"/>
  <c r="AF25"/>
  <c r="AI25"/>
  <c r="AL25"/>
  <c r="AO25"/>
  <c r="AR25"/>
  <c r="AV25"/>
  <c r="I26"/>
  <c r="M26"/>
  <c r="W26"/>
  <c r="Z26"/>
  <c r="AC26"/>
  <c r="AF26"/>
  <c r="AI26"/>
  <c r="AL26"/>
  <c r="AO26"/>
  <c r="AR26"/>
  <c r="I28"/>
  <c r="M28"/>
  <c r="W28"/>
  <c r="Z28"/>
  <c r="AC28"/>
  <c r="AF28"/>
  <c r="AI28"/>
  <c r="AL28"/>
  <c r="AO28"/>
  <c r="AR28"/>
  <c r="AV28"/>
  <c r="I29"/>
  <c r="M29"/>
  <c r="W29"/>
  <c r="Z29"/>
  <c r="AC29"/>
  <c r="AF29"/>
  <c r="AI29"/>
  <c r="AL29"/>
  <c r="AO29"/>
  <c r="AR29"/>
  <c r="AV29"/>
  <c r="I30"/>
  <c r="M30"/>
  <c r="W30"/>
  <c r="Z30"/>
  <c r="AC30"/>
  <c r="AF30"/>
  <c r="AI30"/>
  <c r="AL30"/>
  <c r="AO30"/>
  <c r="AR30"/>
  <c r="AV30"/>
  <c r="I31"/>
  <c r="M31"/>
  <c r="W31"/>
  <c r="Z31"/>
  <c r="AC31"/>
  <c r="AF31"/>
  <c r="AI31"/>
  <c r="AL31"/>
  <c r="AO31"/>
  <c r="AR31"/>
  <c r="I32"/>
  <c r="M32"/>
  <c r="W32"/>
  <c r="Z32"/>
  <c r="AC32"/>
  <c r="AF32"/>
  <c r="AI32"/>
  <c r="AL32"/>
  <c r="AO32"/>
  <c r="AR32"/>
  <c r="AV32"/>
  <c r="I33"/>
  <c r="M33"/>
  <c r="W33"/>
  <c r="Z33"/>
  <c r="AC33"/>
  <c r="AF33"/>
  <c r="AI33"/>
  <c r="AL33"/>
  <c r="AO33"/>
  <c r="AR33"/>
  <c r="AV33"/>
  <c r="M34"/>
  <c r="AV35"/>
  <c r="I36"/>
  <c r="M36"/>
  <c r="T36"/>
  <c r="W36"/>
  <c r="Z36"/>
  <c r="AC36"/>
  <c r="AF36"/>
  <c r="AI36"/>
  <c r="AL36"/>
  <c r="AO36"/>
  <c r="AR36"/>
  <c r="AV36"/>
  <c r="AW36"/>
  <c r="AV37"/>
  <c r="I38"/>
  <c r="M38"/>
  <c r="W38"/>
  <c r="Z38"/>
  <c r="AC38"/>
  <c r="AF38"/>
  <c r="AI38"/>
  <c r="AL38"/>
  <c r="AO38"/>
  <c r="AR38"/>
  <c r="I39"/>
  <c r="M39"/>
  <c r="W39"/>
  <c r="Z39"/>
  <c r="AC39"/>
  <c r="AF39"/>
  <c r="AI39"/>
  <c r="AL39"/>
  <c r="AO39"/>
  <c r="AR39"/>
  <c r="AV39"/>
  <c r="I40"/>
  <c r="M40"/>
  <c r="W40"/>
  <c r="Z40"/>
  <c r="AC40"/>
  <c r="AF40"/>
  <c r="AI40"/>
  <c r="AL40"/>
  <c r="AO40"/>
  <c r="AR40"/>
  <c r="AV40"/>
  <c r="I41"/>
  <c r="M41"/>
  <c r="W41"/>
  <c r="Z41"/>
  <c r="AC41"/>
  <c r="AF41"/>
  <c r="AI41"/>
  <c r="AL41"/>
  <c r="AO41"/>
  <c r="AR41"/>
  <c r="AV41"/>
  <c r="I42"/>
  <c r="M42"/>
  <c r="W42"/>
  <c r="Z42"/>
  <c r="AC42"/>
  <c r="AF42"/>
  <c r="AI42"/>
  <c r="AL42"/>
  <c r="AO42"/>
  <c r="AR42"/>
  <c r="I43"/>
  <c r="M43"/>
  <c r="W43"/>
  <c r="Z43"/>
  <c r="AC43"/>
  <c r="AF43"/>
  <c r="AI43"/>
  <c r="AL43"/>
  <c r="AO43"/>
  <c r="AR43"/>
  <c r="AV43"/>
  <c r="I44"/>
  <c r="M44"/>
  <c r="W44"/>
  <c r="Z44"/>
  <c r="AC44"/>
  <c r="AF44"/>
  <c r="AI44"/>
  <c r="AL44"/>
  <c r="AO44"/>
  <c r="AR44"/>
  <c r="AV44"/>
  <c r="I45"/>
  <c r="M45"/>
  <c r="W45"/>
  <c r="Z45"/>
  <c r="AC45"/>
  <c r="AF45"/>
  <c r="AI45"/>
  <c r="AL45"/>
  <c r="AO45"/>
  <c r="AR45"/>
  <c r="AV45"/>
  <c r="I46"/>
  <c r="M46"/>
  <c r="W46"/>
  <c r="Z46"/>
  <c r="AC46"/>
  <c r="AF46"/>
  <c r="AI46"/>
  <c r="AL46"/>
  <c r="AO46"/>
  <c r="AR46"/>
  <c r="F48"/>
  <c r="H48"/>
  <c r="J48"/>
  <c r="L48"/>
  <c r="N48"/>
  <c r="P48"/>
  <c r="U48"/>
  <c r="V48"/>
  <c r="X48"/>
  <c r="Y48"/>
  <c r="AA48"/>
  <c r="AB48"/>
  <c r="AD48"/>
  <c r="AE48"/>
  <c r="AG48"/>
  <c r="AH48"/>
  <c r="AJ48"/>
  <c r="AK48"/>
  <c r="AM48"/>
  <c r="AN48"/>
  <c r="AP48"/>
  <c r="AQ48"/>
  <c r="AU32" i="14"/>
  <c r="AU22"/>
  <c r="AU16"/>
  <c r="AO46"/>
  <c r="AN46"/>
  <c r="AP46" s="1"/>
  <c r="AL46"/>
  <c r="AK46"/>
  <c r="AM46" s="1"/>
  <c r="AJ46"/>
  <c r="AI46"/>
  <c r="AH46"/>
  <c r="AF46"/>
  <c r="AG46" s="1"/>
  <c r="AE46"/>
  <c r="AC46"/>
  <c r="AB46"/>
  <c r="AD46" s="1"/>
  <c r="Z46"/>
  <c r="Y46"/>
  <c r="AA46" s="1"/>
  <c r="X46"/>
  <c r="W46"/>
  <c r="V46"/>
  <c r="T46"/>
  <c r="U46" s="1"/>
  <c r="S46"/>
  <c r="Q46"/>
  <c r="P46"/>
  <c r="R46" s="1"/>
  <c r="N46"/>
  <c r="M46"/>
  <c r="K46"/>
  <c r="L46" s="1"/>
  <c r="I46"/>
  <c r="G46"/>
  <c r="AS46" s="1"/>
  <c r="E46"/>
  <c r="H46" s="1"/>
  <c r="AS45"/>
  <c r="AQ45"/>
  <c r="AT45" s="1"/>
  <c r="AS44"/>
  <c r="AR44"/>
  <c r="AQ44"/>
  <c r="AT44" s="1"/>
  <c r="AP44"/>
  <c r="AM44"/>
  <c r="AJ44"/>
  <c r="AG44"/>
  <c r="AD44"/>
  <c r="AA44"/>
  <c r="X44"/>
  <c r="U44"/>
  <c r="R44"/>
  <c r="L44"/>
  <c r="H44"/>
  <c r="AS43"/>
  <c r="AR43"/>
  <c r="AQ43"/>
  <c r="AT43" s="1"/>
  <c r="AP43"/>
  <c r="AM43"/>
  <c r="AJ43"/>
  <c r="AG43"/>
  <c r="AD43"/>
  <c r="AA43"/>
  <c r="X43"/>
  <c r="U43"/>
  <c r="R43"/>
  <c r="L43"/>
  <c r="H43"/>
  <c r="AR42"/>
  <c r="AQ42"/>
  <c r="AT42" s="1"/>
  <c r="AP42"/>
  <c r="AM42"/>
  <c r="AJ42"/>
  <c r="AG42"/>
  <c r="AD42"/>
  <c r="AA42"/>
  <c r="X42"/>
  <c r="U42"/>
  <c r="R42"/>
  <c r="L42"/>
  <c r="H42"/>
  <c r="AS41"/>
  <c r="AR41"/>
  <c r="AQ41"/>
  <c r="AU41" s="1"/>
  <c r="AP41"/>
  <c r="AM41"/>
  <c r="AJ41"/>
  <c r="AG41"/>
  <c r="AD41"/>
  <c r="AA41"/>
  <c r="X41"/>
  <c r="U41"/>
  <c r="R41"/>
  <c r="L41"/>
  <c r="H41"/>
  <c r="AS40"/>
  <c r="AR40"/>
  <c r="AQ40"/>
  <c r="AU40" s="1"/>
  <c r="AP40"/>
  <c r="AM40"/>
  <c r="AJ40"/>
  <c r="AG40"/>
  <c r="AD40"/>
  <c r="AA40"/>
  <c r="X40"/>
  <c r="U40"/>
  <c r="R40"/>
  <c r="L40"/>
  <c r="H40"/>
  <c r="AS39"/>
  <c r="AR39"/>
  <c r="AQ39"/>
  <c r="AU39" s="1"/>
  <c r="AP39"/>
  <c r="AM39"/>
  <c r="AJ39"/>
  <c r="AG39"/>
  <c r="AD39"/>
  <c r="AA39"/>
  <c r="X39"/>
  <c r="U39"/>
  <c r="R39"/>
  <c r="L39"/>
  <c r="H39"/>
  <c r="AS38"/>
  <c r="AR38"/>
  <c r="AQ38"/>
  <c r="AU38" s="1"/>
  <c r="AP38"/>
  <c r="AM38"/>
  <c r="AJ38"/>
  <c r="AG38"/>
  <c r="AD38"/>
  <c r="AA38"/>
  <c r="X38"/>
  <c r="U38"/>
  <c r="R38"/>
  <c r="L38"/>
  <c r="H38"/>
  <c r="AS37"/>
  <c r="AR37"/>
  <c r="AQ37"/>
  <c r="AU37" s="1"/>
  <c r="AP37"/>
  <c r="AM37"/>
  <c r="AJ37"/>
  <c r="AG37"/>
  <c r="AD37"/>
  <c r="AA37"/>
  <c r="X37"/>
  <c r="U37"/>
  <c r="R37"/>
  <c r="L37"/>
  <c r="H37"/>
  <c r="AS36"/>
  <c r="AR36"/>
  <c r="AQ36"/>
  <c r="AU36" s="1"/>
  <c r="AP36"/>
  <c r="AM36"/>
  <c r="AJ36"/>
  <c r="AG36"/>
  <c r="AD36"/>
  <c r="AA36"/>
  <c r="X36"/>
  <c r="U36"/>
  <c r="R36"/>
  <c r="L36"/>
  <c r="H36"/>
  <c r="AU35"/>
  <c r="AT35"/>
  <c r="AS34"/>
  <c r="AT34" s="1"/>
  <c r="AR34"/>
  <c r="AQ34"/>
  <c r="AU34" s="1"/>
  <c r="AP34"/>
  <c r="AM34"/>
  <c r="AJ34"/>
  <c r="AG34"/>
  <c r="AD34"/>
  <c r="AA34"/>
  <c r="X34"/>
  <c r="U34"/>
  <c r="R34"/>
  <c r="L34"/>
  <c r="H34"/>
  <c r="AT33"/>
  <c r="AS33"/>
  <c r="AQ33"/>
  <c r="AU33" s="1"/>
  <c r="AT32"/>
  <c r="AS32"/>
  <c r="AR32"/>
  <c r="AQ32"/>
  <c r="L32"/>
  <c r="AS31"/>
  <c r="AR31"/>
  <c r="AQ31"/>
  <c r="AU31" s="1"/>
  <c r="AP31"/>
  <c r="AM31"/>
  <c r="AJ31"/>
  <c r="AG31"/>
  <c r="AD31"/>
  <c r="AA31"/>
  <c r="X31"/>
  <c r="U31"/>
  <c r="R31"/>
  <c r="L31"/>
  <c r="H31"/>
  <c r="AS30"/>
  <c r="AR30"/>
  <c r="AQ30"/>
  <c r="AU30" s="1"/>
  <c r="AP30"/>
  <c r="AM30"/>
  <c r="AJ30"/>
  <c r="AG30"/>
  <c r="AD30"/>
  <c r="AA30"/>
  <c r="X30"/>
  <c r="U30"/>
  <c r="R30"/>
  <c r="L30"/>
  <c r="H30"/>
  <c r="AS29"/>
  <c r="AR29"/>
  <c r="AQ29"/>
  <c r="AT29" s="1"/>
  <c r="AP29"/>
  <c r="AM29"/>
  <c r="AJ29"/>
  <c r="AG29"/>
  <c r="AD29"/>
  <c r="AA29"/>
  <c r="X29"/>
  <c r="U29"/>
  <c r="R29"/>
  <c r="L29"/>
  <c r="H29"/>
  <c r="AS28"/>
  <c r="AR28"/>
  <c r="AQ28"/>
  <c r="AU28" s="1"/>
  <c r="AP28"/>
  <c r="AM28"/>
  <c r="AJ28"/>
  <c r="AG28"/>
  <c r="AD28"/>
  <c r="AA28"/>
  <c r="X28"/>
  <c r="U28"/>
  <c r="R28"/>
  <c r="L28"/>
  <c r="H28"/>
  <c r="AS27"/>
  <c r="AR27"/>
  <c r="AQ27"/>
  <c r="AU27" s="1"/>
  <c r="AP27"/>
  <c r="AM27"/>
  <c r="AJ27"/>
  <c r="AG27"/>
  <c r="AD27"/>
  <c r="AA27"/>
  <c r="X27"/>
  <c r="U27"/>
  <c r="R27"/>
  <c r="L27"/>
  <c r="H27"/>
  <c r="AS26"/>
  <c r="AR26"/>
  <c r="AQ26"/>
  <c r="AU26" s="1"/>
  <c r="AP26"/>
  <c r="AM26"/>
  <c r="AJ26"/>
  <c r="AG26"/>
  <c r="AD26"/>
  <c r="AA26"/>
  <c r="X26"/>
  <c r="U26"/>
  <c r="R26"/>
  <c r="L26"/>
  <c r="H26"/>
  <c r="AS25"/>
  <c r="AR25"/>
  <c r="AQ25"/>
  <c r="AU25" s="1"/>
  <c r="AP25"/>
  <c r="AM25"/>
  <c r="AJ25"/>
  <c r="AG25"/>
  <c r="AD25"/>
  <c r="AA25"/>
  <c r="X25"/>
  <c r="U25"/>
  <c r="R25"/>
  <c r="L25"/>
  <c r="H25"/>
  <c r="AS24"/>
  <c r="AR24"/>
  <c r="AQ24"/>
  <c r="AT24" s="1"/>
  <c r="AP24"/>
  <c r="AM24"/>
  <c r="AJ24"/>
  <c r="AG24"/>
  <c r="AD24"/>
  <c r="AA24"/>
  <c r="X24"/>
  <c r="U24"/>
  <c r="R24"/>
  <c r="L24"/>
  <c r="H24"/>
  <c r="AS23"/>
  <c r="AR23"/>
  <c r="AQ23"/>
  <c r="AU23" s="1"/>
  <c r="AP23"/>
  <c r="AM23"/>
  <c r="AJ23"/>
  <c r="AG23"/>
  <c r="AD23"/>
  <c r="AA23"/>
  <c r="X23"/>
  <c r="U23"/>
  <c r="R23"/>
  <c r="L23"/>
  <c r="H23"/>
  <c r="AS22"/>
  <c r="AR22"/>
  <c r="AQ22"/>
  <c r="AT22" s="1"/>
  <c r="L22"/>
  <c r="AT21"/>
  <c r="AS21"/>
  <c r="AR21"/>
  <c r="AQ21"/>
  <c r="AU21" s="1"/>
  <c r="AP21"/>
  <c r="AM21"/>
  <c r="AJ21"/>
  <c r="AG21"/>
  <c r="AD21"/>
  <c r="AA21"/>
  <c r="X21"/>
  <c r="U21"/>
  <c r="R21"/>
  <c r="L21"/>
  <c r="H21"/>
  <c r="AT20"/>
  <c r="AS20"/>
  <c r="AR20"/>
  <c r="AQ20"/>
  <c r="AU20" s="1"/>
  <c r="AP20"/>
  <c r="AM20"/>
  <c r="AJ20"/>
  <c r="AG20"/>
  <c r="AD20"/>
  <c r="AA20"/>
  <c r="X20"/>
  <c r="U20"/>
  <c r="R20"/>
  <c r="O20"/>
  <c r="H20"/>
  <c r="AT19"/>
  <c r="AS19"/>
  <c r="AR19"/>
  <c r="AQ19"/>
  <c r="AU19" s="1"/>
  <c r="AP19"/>
  <c r="AM19"/>
  <c r="AJ19"/>
  <c r="AG19"/>
  <c r="AD19"/>
  <c r="AA19"/>
  <c r="X19"/>
  <c r="U19"/>
  <c r="R19"/>
  <c r="L19"/>
  <c r="H19"/>
  <c r="AT18"/>
  <c r="AS18"/>
  <c r="AR18"/>
  <c r="AQ18"/>
  <c r="AU18" s="1"/>
  <c r="AP18"/>
  <c r="AM18"/>
  <c r="AJ18"/>
  <c r="AG18"/>
  <c r="AD18"/>
  <c r="AA18"/>
  <c r="X18"/>
  <c r="U18"/>
  <c r="R18"/>
  <c r="L18"/>
  <c r="H18"/>
  <c r="AT17"/>
  <c r="AS17"/>
  <c r="AR17"/>
  <c r="AQ17"/>
  <c r="AU17" s="1"/>
  <c r="AP17"/>
  <c r="AM17"/>
  <c r="AJ17"/>
  <c r="AG17"/>
  <c r="AD17"/>
  <c r="AA17"/>
  <c r="X17"/>
  <c r="U17"/>
  <c r="R17"/>
  <c r="L17"/>
  <c r="H17"/>
  <c r="AT16"/>
  <c r="AS16"/>
  <c r="AR16"/>
  <c r="AQ16"/>
  <c r="H16"/>
  <c r="AS15"/>
  <c r="AR15"/>
  <c r="AQ15"/>
  <c r="AU15" s="1"/>
  <c r="AP15"/>
  <c r="AM15"/>
  <c r="AJ15"/>
  <c r="AG15"/>
  <c r="AD15"/>
  <c r="AA15"/>
  <c r="X15"/>
  <c r="U15"/>
  <c r="R15"/>
  <c r="H15"/>
  <c r="AS14"/>
  <c r="AR14"/>
  <c r="AQ14"/>
  <c r="AU14" s="1"/>
  <c r="AP14"/>
  <c r="AM14"/>
  <c r="AJ14"/>
  <c r="AG14"/>
  <c r="AD14"/>
  <c r="AA14"/>
  <c r="X14"/>
  <c r="U14"/>
  <c r="R14"/>
  <c r="H14"/>
  <c r="AT13"/>
  <c r="AS13"/>
  <c r="AR13"/>
  <c r="AQ13"/>
  <c r="AU13" s="1"/>
  <c r="AP13"/>
  <c r="AM13"/>
  <c r="AJ13"/>
  <c r="AG13"/>
  <c r="AD13"/>
  <c r="AA13"/>
  <c r="X13"/>
  <c r="U13"/>
  <c r="R13"/>
  <c r="H13"/>
  <c r="AS12"/>
  <c r="AR12"/>
  <c r="AQ12"/>
  <c r="AT12" s="1"/>
  <c r="AP12"/>
  <c r="AM12"/>
  <c r="AJ12"/>
  <c r="AG12"/>
  <c r="AD12"/>
  <c r="AA12"/>
  <c r="X12"/>
  <c r="U12"/>
  <c r="R12"/>
  <c r="H12"/>
  <c r="AS11"/>
  <c r="AR11"/>
  <c r="AQ11"/>
  <c r="AT11" s="1"/>
  <c r="AP11"/>
  <c r="AM11"/>
  <c r="AJ11"/>
  <c r="AG11"/>
  <c r="AD11"/>
  <c r="AA11"/>
  <c r="X11"/>
  <c r="U11"/>
  <c r="R11"/>
  <c r="H11"/>
  <c r="AS10"/>
  <c r="AR10"/>
  <c r="AQ10"/>
  <c r="AU10" s="1"/>
  <c r="AP10"/>
  <c r="AM10"/>
  <c r="AJ10"/>
  <c r="AG10"/>
  <c r="AD10"/>
  <c r="AA10"/>
  <c r="X10"/>
  <c r="U10"/>
  <c r="R10"/>
  <c r="H10"/>
  <c r="AT9"/>
  <c r="AS9"/>
  <c r="AR9"/>
  <c r="AQ9"/>
  <c r="AU9" s="1"/>
  <c r="AP9"/>
  <c r="AM9"/>
  <c r="AJ9"/>
  <c r="AG9"/>
  <c r="AD9"/>
  <c r="AA9"/>
  <c r="X9"/>
  <c r="U9"/>
  <c r="R9"/>
  <c r="H9"/>
  <c r="AS8"/>
  <c r="AR8"/>
  <c r="AR46" s="1"/>
  <c r="AQ8"/>
  <c r="AT8" s="1"/>
  <c r="AP8"/>
  <c r="AM8"/>
  <c r="AJ8"/>
  <c r="AG8"/>
  <c r="AD8"/>
  <c r="AA8"/>
  <c r="X8"/>
  <c r="U8"/>
  <c r="R8"/>
  <c r="H8"/>
  <c r="BD15" i="17" l="1"/>
  <c r="BC52"/>
  <c r="Q52"/>
  <c r="BA52"/>
  <c r="X52"/>
  <c r="AN52"/>
  <c r="M52"/>
  <c r="AZ52"/>
  <c r="BD52"/>
  <c r="BE52"/>
  <c r="BE9"/>
  <c r="BE11"/>
  <c r="BE13"/>
  <c r="BD21"/>
  <c r="BD23"/>
  <c r="BD25"/>
  <c r="BD27"/>
  <c r="BD29"/>
  <c r="BD31"/>
  <c r="BD33"/>
  <c r="BD43"/>
  <c r="BD45"/>
  <c r="BD49"/>
  <c r="BD51"/>
  <c r="I52"/>
  <c r="BE8"/>
  <c r="BE10"/>
  <c r="BE12"/>
  <c r="BE14"/>
  <c r="BE16"/>
  <c r="BE18"/>
  <c r="BE35"/>
  <c r="BE37"/>
  <c r="BE39"/>
  <c r="BE41"/>
  <c r="BE47"/>
  <c r="BB52"/>
  <c r="AV46" i="15"/>
  <c r="AV42"/>
  <c r="AV38"/>
  <c r="AS48"/>
  <c r="AW48" s="1"/>
  <c r="BD48" i="11"/>
  <c r="BD42"/>
  <c r="AV19" i="7"/>
  <c r="M48" i="15"/>
  <c r="W48"/>
  <c r="AR48"/>
  <c r="Z48"/>
  <c r="AO48"/>
  <c r="AI48"/>
  <c r="AC48"/>
  <c r="AU48"/>
  <c r="AL48"/>
  <c r="AF48"/>
  <c r="AV8"/>
  <c r="T48"/>
  <c r="I48"/>
  <c r="AV47"/>
  <c r="AW15"/>
  <c r="AU11" i="14"/>
  <c r="AT14"/>
  <c r="AU24"/>
  <c r="AU29"/>
  <c r="AU8"/>
  <c r="AU12"/>
  <c r="AT15"/>
  <c r="AT23"/>
  <c r="AT25"/>
  <c r="AT26"/>
  <c r="AT27"/>
  <c r="AT28"/>
  <c r="AT30"/>
  <c r="AT31"/>
  <c r="AT36"/>
  <c r="AT37"/>
  <c r="AT38"/>
  <c r="AT39"/>
  <c r="AT40"/>
  <c r="AT41"/>
  <c r="AU42"/>
  <c r="AU43"/>
  <c r="AU44"/>
  <c r="AU45"/>
  <c r="AQ46"/>
  <c r="AT10"/>
  <c r="AV48" i="15" l="1"/>
  <c r="AT46" i="14"/>
  <c r="AU46"/>
  <c r="BE19" i="13"/>
  <c r="AY49"/>
  <c r="AW49"/>
  <c r="AZ49" s="1"/>
  <c r="AU49"/>
  <c r="AS49"/>
  <c r="AV49" s="1"/>
  <c r="AQ49"/>
  <c r="AO49"/>
  <c r="AR49" s="1"/>
  <c r="AM49"/>
  <c r="AK49"/>
  <c r="AN49" s="1"/>
  <c r="AI49"/>
  <c r="AG49"/>
  <c r="AJ49" s="1"/>
  <c r="AE49"/>
  <c r="AC49"/>
  <c r="AF49" s="1"/>
  <c r="AA49"/>
  <c r="Y49"/>
  <c r="AB49" s="1"/>
  <c r="W49"/>
  <c r="U49"/>
  <c r="X49" s="1"/>
  <c r="S49"/>
  <c r="Q49"/>
  <c r="T49" s="1"/>
  <c r="O49"/>
  <c r="M49"/>
  <c r="P49" s="1"/>
  <c r="L49"/>
  <c r="K49"/>
  <c r="J49"/>
  <c r="I49"/>
  <c r="G49"/>
  <c r="BC49" s="1"/>
  <c r="E49"/>
  <c r="H49" s="1"/>
  <c r="BD48"/>
  <c r="BC48"/>
  <c r="BB48"/>
  <c r="BA48"/>
  <c r="BE48" s="1"/>
  <c r="AZ48"/>
  <c r="AV48"/>
  <c r="AR48"/>
  <c r="AN48"/>
  <c r="AJ48"/>
  <c r="AF48"/>
  <c r="AB48"/>
  <c r="X48"/>
  <c r="T48"/>
  <c r="P48"/>
  <c r="H48"/>
  <c r="BD47"/>
  <c r="BC47"/>
  <c r="BB47"/>
  <c r="BA47"/>
  <c r="BE47" s="1"/>
  <c r="AZ47"/>
  <c r="AV47"/>
  <c r="AR47"/>
  <c r="AN47"/>
  <c r="AJ47"/>
  <c r="AF47"/>
  <c r="AB47"/>
  <c r="X47"/>
  <c r="T47"/>
  <c r="P47"/>
  <c r="H47"/>
  <c r="BD46"/>
  <c r="BC46"/>
  <c r="BB46"/>
  <c r="BA46"/>
  <c r="BE46" s="1"/>
  <c r="AZ46"/>
  <c r="AV46"/>
  <c r="AR46"/>
  <c r="AN46"/>
  <c r="AJ46"/>
  <c r="AF46"/>
  <c r="AB46"/>
  <c r="X46"/>
  <c r="T46"/>
  <c r="P46"/>
  <c r="H46"/>
  <c r="BD45"/>
  <c r="BC45"/>
  <c r="BB45"/>
  <c r="BA45"/>
  <c r="BE45" s="1"/>
  <c r="AZ45"/>
  <c r="AV45"/>
  <c r="AR45"/>
  <c r="AN45"/>
  <c r="AJ45"/>
  <c r="AF45"/>
  <c r="AB45"/>
  <c r="X45"/>
  <c r="T45"/>
  <c r="P45"/>
  <c r="H45"/>
  <c r="BD44"/>
  <c r="BC44"/>
  <c r="BB44"/>
  <c r="BA44"/>
  <c r="BE44" s="1"/>
  <c r="AZ44"/>
  <c r="AV44"/>
  <c r="AR44"/>
  <c r="AN44"/>
  <c r="AJ44"/>
  <c r="AF44"/>
  <c r="AB44"/>
  <c r="X44"/>
  <c r="T44"/>
  <c r="P44"/>
  <c r="H44"/>
  <c r="BD43"/>
  <c r="BC43"/>
  <c r="BB43"/>
  <c r="BA43"/>
  <c r="BE43" s="1"/>
  <c r="AZ43"/>
  <c r="AV43"/>
  <c r="AR43"/>
  <c r="AN43"/>
  <c r="AJ43"/>
  <c r="AF43"/>
  <c r="AB43"/>
  <c r="X43"/>
  <c r="T43"/>
  <c r="P43"/>
  <c r="H43"/>
  <c r="BD42"/>
  <c r="BC42"/>
  <c r="BB42"/>
  <c r="BA42"/>
  <c r="BE42" s="1"/>
  <c r="AZ42"/>
  <c r="AV42"/>
  <c r="AR42"/>
  <c r="AN42"/>
  <c r="AJ42"/>
  <c r="AF42"/>
  <c r="AB42"/>
  <c r="X42"/>
  <c r="T42"/>
  <c r="P42"/>
  <c r="H42"/>
  <c r="BD41"/>
  <c r="BC41"/>
  <c r="BB41"/>
  <c r="BA41"/>
  <c r="BE41" s="1"/>
  <c r="AZ41"/>
  <c r="AV41"/>
  <c r="AR41"/>
  <c r="AN41"/>
  <c r="AJ41"/>
  <c r="AF41"/>
  <c r="AB41"/>
  <c r="X41"/>
  <c r="T41"/>
  <c r="P41"/>
  <c r="H41"/>
  <c r="BD40"/>
  <c r="BC40"/>
  <c r="BB40"/>
  <c r="BA40"/>
  <c r="BE40" s="1"/>
  <c r="AZ40"/>
  <c r="AV40"/>
  <c r="AR40"/>
  <c r="AN40"/>
  <c r="AJ40"/>
  <c r="AF40"/>
  <c r="AB40"/>
  <c r="X40"/>
  <c r="T40"/>
  <c r="P40"/>
  <c r="H40"/>
  <c r="BD39"/>
  <c r="BC39"/>
  <c r="BB39"/>
  <c r="BA39"/>
  <c r="BE39" s="1"/>
  <c r="AZ39"/>
  <c r="AV39"/>
  <c r="AR39"/>
  <c r="AN39"/>
  <c r="AJ39"/>
  <c r="AF39"/>
  <c r="AB39"/>
  <c r="X39"/>
  <c r="T39"/>
  <c r="P39"/>
  <c r="H39"/>
  <c r="BD38"/>
  <c r="BC38"/>
  <c r="BB38"/>
  <c r="BA38"/>
  <c r="BE38" s="1"/>
  <c r="AZ38"/>
  <c r="AV38"/>
  <c r="AR38"/>
  <c r="AN38"/>
  <c r="AJ38"/>
  <c r="AF38"/>
  <c r="AB38"/>
  <c r="X38"/>
  <c r="T38"/>
  <c r="P38"/>
  <c r="H38"/>
  <c r="BD37"/>
  <c r="BC37"/>
  <c r="BB37"/>
  <c r="BA37"/>
  <c r="BE37" s="1"/>
  <c r="AZ37"/>
  <c r="AV37"/>
  <c r="AR37"/>
  <c r="AN37"/>
  <c r="AJ37"/>
  <c r="AF37"/>
  <c r="AB37"/>
  <c r="X37"/>
  <c r="T37"/>
  <c r="P37"/>
  <c r="H37"/>
  <c r="BD36"/>
  <c r="BC36"/>
  <c r="BB36"/>
  <c r="BA36"/>
  <c r="BE36" s="1"/>
  <c r="AZ36"/>
  <c r="AV36"/>
  <c r="AR36"/>
  <c r="AN36"/>
  <c r="AJ36"/>
  <c r="AF36"/>
  <c r="AB36"/>
  <c r="X36"/>
  <c r="T36"/>
  <c r="P36"/>
  <c r="H36"/>
  <c r="BD35"/>
  <c r="BC35"/>
  <c r="BB35"/>
  <c r="BA35"/>
  <c r="BE35" s="1"/>
  <c r="AZ35"/>
  <c r="AV35"/>
  <c r="AR35"/>
  <c r="AN35"/>
  <c r="AJ35"/>
  <c r="AF35"/>
  <c r="AB35"/>
  <c r="X35"/>
  <c r="T35"/>
  <c r="P35"/>
  <c r="H35"/>
  <c r="BD34"/>
  <c r="BC34"/>
  <c r="BB34"/>
  <c r="BA34"/>
  <c r="BE34" s="1"/>
  <c r="AZ34"/>
  <c r="AV34"/>
  <c r="AR34"/>
  <c r="AN34"/>
  <c r="AJ34"/>
  <c r="AF34"/>
  <c r="AB34"/>
  <c r="X34"/>
  <c r="T34"/>
  <c r="P34"/>
  <c r="H34"/>
  <c r="BD33"/>
  <c r="BC33"/>
  <c r="BB33"/>
  <c r="BA33"/>
  <c r="BE33" s="1"/>
  <c r="AZ33"/>
  <c r="AV33"/>
  <c r="AR33"/>
  <c r="AN33"/>
  <c r="AJ33"/>
  <c r="AF33"/>
  <c r="AB33"/>
  <c r="X33"/>
  <c r="T33"/>
  <c r="P33"/>
  <c r="H33"/>
  <c r="BD32"/>
  <c r="BC32"/>
  <c r="BB32"/>
  <c r="BA32"/>
  <c r="BE32" s="1"/>
  <c r="AZ32"/>
  <c r="AV32"/>
  <c r="AR32"/>
  <c r="AN32"/>
  <c r="AJ32"/>
  <c r="AF32"/>
  <c r="AB32"/>
  <c r="X32"/>
  <c r="T32"/>
  <c r="P32"/>
  <c r="H32"/>
  <c r="BD31"/>
  <c r="BC31"/>
  <c r="BB31"/>
  <c r="BA31"/>
  <c r="BE31" s="1"/>
  <c r="AZ31"/>
  <c r="AV31"/>
  <c r="AR31"/>
  <c r="AN31"/>
  <c r="AJ31"/>
  <c r="AF31"/>
  <c r="AB31"/>
  <c r="X31"/>
  <c r="T31"/>
  <c r="P31"/>
  <c r="H31"/>
  <c r="BD30"/>
  <c r="BC30"/>
  <c r="BB30"/>
  <c r="BA30"/>
  <c r="BE30" s="1"/>
  <c r="AZ30"/>
  <c r="AV30"/>
  <c r="AR30"/>
  <c r="AN30"/>
  <c r="AJ30"/>
  <c r="AF30"/>
  <c r="AB30"/>
  <c r="X30"/>
  <c r="T30"/>
  <c r="P30"/>
  <c r="H30"/>
  <c r="BD29"/>
  <c r="BC29"/>
  <c r="BB29"/>
  <c r="BA29"/>
  <c r="BE29" s="1"/>
  <c r="AZ29"/>
  <c r="AV29"/>
  <c r="AR29"/>
  <c r="AN29"/>
  <c r="AJ29"/>
  <c r="AF29"/>
  <c r="AB29"/>
  <c r="X29"/>
  <c r="T29"/>
  <c r="P29"/>
  <c r="H29"/>
  <c r="BD28"/>
  <c r="BC28"/>
  <c r="BB28"/>
  <c r="BA28"/>
  <c r="BE28" s="1"/>
  <c r="AZ28"/>
  <c r="AV28"/>
  <c r="AR28"/>
  <c r="AN28"/>
  <c r="AJ28"/>
  <c r="AF28"/>
  <c r="AB28"/>
  <c r="X28"/>
  <c r="T28"/>
  <c r="P28"/>
  <c r="L28"/>
  <c r="H28"/>
  <c r="BC27"/>
  <c r="BB27"/>
  <c r="BA27"/>
  <c r="BE27" s="1"/>
  <c r="AZ27"/>
  <c r="AV27"/>
  <c r="AR27"/>
  <c r="AN27"/>
  <c r="AJ27"/>
  <c r="AF27"/>
  <c r="AB27"/>
  <c r="X27"/>
  <c r="T27"/>
  <c r="P27"/>
  <c r="H27"/>
  <c r="BC26"/>
  <c r="BB26"/>
  <c r="BA26"/>
  <c r="BE26" s="1"/>
  <c r="AZ26"/>
  <c r="AV26"/>
  <c r="AR26"/>
  <c r="AN26"/>
  <c r="AJ26"/>
  <c r="AF26"/>
  <c r="AB26"/>
  <c r="X26"/>
  <c r="T26"/>
  <c r="P26"/>
  <c r="H26"/>
  <c r="BC25"/>
  <c r="BB25"/>
  <c r="BA25"/>
  <c r="BE25" s="1"/>
  <c r="AZ25"/>
  <c r="AV25"/>
  <c r="AR25"/>
  <c r="AN25"/>
  <c r="AJ25"/>
  <c r="AF25"/>
  <c r="AB25"/>
  <c r="X25"/>
  <c r="T25"/>
  <c r="P25"/>
  <c r="H25"/>
  <c r="BC24"/>
  <c r="BB24"/>
  <c r="BA24"/>
  <c r="BE24" s="1"/>
  <c r="AZ24"/>
  <c r="AV24"/>
  <c r="AR24"/>
  <c r="AN24"/>
  <c r="AJ24"/>
  <c r="AF24"/>
  <c r="AB24"/>
  <c r="X24"/>
  <c r="T24"/>
  <c r="P24"/>
  <c r="H24"/>
  <c r="BC23"/>
  <c r="BB23"/>
  <c r="BA23"/>
  <c r="BE23" s="1"/>
  <c r="AZ23"/>
  <c r="AV23"/>
  <c r="AR23"/>
  <c r="AN23"/>
  <c r="AJ23"/>
  <c r="AF23"/>
  <c r="AB23"/>
  <c r="X23"/>
  <c r="T23"/>
  <c r="P23"/>
  <c r="H23"/>
  <c r="BC22"/>
  <c r="BB22"/>
  <c r="BA22"/>
  <c r="BE22" s="1"/>
  <c r="AZ22"/>
  <c r="AV22"/>
  <c r="AR22"/>
  <c r="AN22"/>
  <c r="AJ22"/>
  <c r="AF22"/>
  <c r="AB22"/>
  <c r="X22"/>
  <c r="T22"/>
  <c r="P22"/>
  <c r="H22"/>
  <c r="BC21"/>
  <c r="BB21"/>
  <c r="BA21"/>
  <c r="BE21" s="1"/>
  <c r="AZ21"/>
  <c r="AV21"/>
  <c r="AR21"/>
  <c r="AN21"/>
  <c r="AJ21"/>
  <c r="AF21"/>
  <c r="AB21"/>
  <c r="X21"/>
  <c r="T21"/>
  <c r="P21"/>
  <c r="H21"/>
  <c r="BC20"/>
  <c r="BB20"/>
  <c r="BA20"/>
  <c r="BE20" s="1"/>
  <c r="AZ20"/>
  <c r="AV20"/>
  <c r="AR20"/>
  <c r="AN20"/>
  <c r="AJ20"/>
  <c r="AF20"/>
  <c r="AB20"/>
  <c r="X20"/>
  <c r="T20"/>
  <c r="P20"/>
  <c r="L20"/>
  <c r="H20"/>
  <c r="BD19"/>
  <c r="BC19"/>
  <c r="BB19"/>
  <c r="BA19"/>
  <c r="AZ19"/>
  <c r="AV19"/>
  <c r="AR19"/>
  <c r="AN19"/>
  <c r="AJ19"/>
  <c r="AF19"/>
  <c r="AB19"/>
  <c r="X19"/>
  <c r="T19"/>
  <c r="P19"/>
  <c r="H19"/>
  <c r="BD18"/>
  <c r="BC18"/>
  <c r="BB18"/>
  <c r="BA18"/>
  <c r="BE18" s="1"/>
  <c r="AZ18"/>
  <c r="AV18"/>
  <c r="AR18"/>
  <c r="AN18"/>
  <c r="AJ18"/>
  <c r="AF18"/>
  <c r="AB18"/>
  <c r="X18"/>
  <c r="T18"/>
  <c r="P18"/>
  <c r="H18"/>
  <c r="BD17"/>
  <c r="BC17"/>
  <c r="BB17"/>
  <c r="BA17"/>
  <c r="BE17" s="1"/>
  <c r="AZ17"/>
  <c r="AV17"/>
  <c r="AR17"/>
  <c r="AN17"/>
  <c r="AJ17"/>
  <c r="AF17"/>
  <c r="AB17"/>
  <c r="X17"/>
  <c r="T17"/>
  <c r="P17"/>
  <c r="H17"/>
  <c r="BD16"/>
  <c r="BC16"/>
  <c r="BB16"/>
  <c r="BA16"/>
  <c r="BE16" s="1"/>
  <c r="AZ16"/>
  <c r="AV16"/>
  <c r="AR16"/>
  <c r="AN16"/>
  <c r="AJ16"/>
  <c r="AF16"/>
  <c r="AB16"/>
  <c r="X16"/>
  <c r="T16"/>
  <c r="P16"/>
  <c r="H16"/>
  <c r="BD15"/>
  <c r="BC15"/>
  <c r="BB15"/>
  <c r="BA15"/>
  <c r="BE15" s="1"/>
  <c r="AZ15"/>
  <c r="AV15"/>
  <c r="AR15"/>
  <c r="AN15"/>
  <c r="AJ15"/>
  <c r="AF15"/>
  <c r="AB15"/>
  <c r="X15"/>
  <c r="T15"/>
  <c r="P15"/>
  <c r="H15"/>
  <c r="BD14"/>
  <c r="BC14"/>
  <c r="BB14"/>
  <c r="BA14"/>
  <c r="BE14" s="1"/>
  <c r="AZ14"/>
  <c r="AV14"/>
  <c r="AR14"/>
  <c r="AN14"/>
  <c r="AJ14"/>
  <c r="AF14"/>
  <c r="AB14"/>
  <c r="X14"/>
  <c r="T14"/>
  <c r="P14"/>
  <c r="H14"/>
  <c r="BD13"/>
  <c r="BC13"/>
  <c r="BB13"/>
  <c r="BA13"/>
  <c r="BE13" s="1"/>
  <c r="AZ13"/>
  <c r="AV13"/>
  <c r="AR13"/>
  <c r="AN13"/>
  <c r="AJ13"/>
  <c r="AF13"/>
  <c r="AB13"/>
  <c r="X13"/>
  <c r="T13"/>
  <c r="P13"/>
  <c r="H13"/>
  <c r="BD12"/>
  <c r="BC12"/>
  <c r="BB12"/>
  <c r="BA12"/>
  <c r="BE12" s="1"/>
  <c r="AZ12"/>
  <c r="AV12"/>
  <c r="AR12"/>
  <c r="AN12"/>
  <c r="AJ12"/>
  <c r="AF12"/>
  <c r="AB12"/>
  <c r="X12"/>
  <c r="T12"/>
  <c r="P12"/>
  <c r="H12"/>
  <c r="BD11"/>
  <c r="BC11"/>
  <c r="BB11"/>
  <c r="BA11"/>
  <c r="BE11" s="1"/>
  <c r="AZ11"/>
  <c r="AV11"/>
  <c r="AR11"/>
  <c r="AN11"/>
  <c r="AJ11"/>
  <c r="AF11"/>
  <c r="AB11"/>
  <c r="X11"/>
  <c r="T11"/>
  <c r="P11"/>
  <c r="H11"/>
  <c r="BD10"/>
  <c r="BC10"/>
  <c r="BB10"/>
  <c r="BA10"/>
  <c r="BE10" s="1"/>
  <c r="AZ10"/>
  <c r="AV10"/>
  <c r="AR10"/>
  <c r="AN10"/>
  <c r="AJ10"/>
  <c r="AF10"/>
  <c r="AB10"/>
  <c r="X10"/>
  <c r="T10"/>
  <c r="P10"/>
  <c r="H10"/>
  <c r="BD9"/>
  <c r="BC9"/>
  <c r="BB9"/>
  <c r="BA9"/>
  <c r="BE9" s="1"/>
  <c r="AZ9"/>
  <c r="AV9"/>
  <c r="AR9"/>
  <c r="AN9"/>
  <c r="AJ9"/>
  <c r="AF9"/>
  <c r="AB9"/>
  <c r="X9"/>
  <c r="T9"/>
  <c r="P9"/>
  <c r="H9"/>
  <c r="BD8"/>
  <c r="BC8"/>
  <c r="BB8"/>
  <c r="BB49" s="1"/>
  <c r="BA8"/>
  <c r="BE8" s="1"/>
  <c r="AZ8"/>
  <c r="AV8"/>
  <c r="AR8"/>
  <c r="AN8"/>
  <c r="AJ8"/>
  <c r="AF8"/>
  <c r="AB8"/>
  <c r="X8"/>
  <c r="T8"/>
  <c r="P8"/>
  <c r="H8"/>
  <c r="AU25" i="4"/>
  <c r="AU16" i="6"/>
  <c r="BE31" i="11"/>
  <c r="BE32"/>
  <c r="BE34"/>
  <c r="BE35"/>
  <c r="BE36"/>
  <c r="BE37"/>
  <c r="BE38"/>
  <c r="BE39"/>
  <c r="BE40"/>
  <c r="BE41"/>
  <c r="BE43"/>
  <c r="BE44"/>
  <c r="BE45"/>
  <c r="BE46"/>
  <c r="BE49"/>
  <c r="BE50"/>
  <c r="BE51"/>
  <c r="BE30"/>
  <c r="BE18"/>
  <c r="BE20"/>
  <c r="BE21"/>
  <c r="BE23"/>
  <c r="BE24"/>
  <c r="BE25"/>
  <c r="BE26"/>
  <c r="BE27"/>
  <c r="BE28"/>
  <c r="AY52"/>
  <c r="AW52"/>
  <c r="AU52"/>
  <c r="AS52"/>
  <c r="AQ52"/>
  <c r="AO52"/>
  <c r="AM52"/>
  <c r="AK52"/>
  <c r="AI52"/>
  <c r="AG52"/>
  <c r="AE52"/>
  <c r="AC52"/>
  <c r="AA52"/>
  <c r="Y52"/>
  <c r="W52"/>
  <c r="U52"/>
  <c r="S52"/>
  <c r="R52"/>
  <c r="P52"/>
  <c r="N52"/>
  <c r="L52"/>
  <c r="K52"/>
  <c r="J52"/>
  <c r="H52"/>
  <c r="F52"/>
  <c r="AZ51"/>
  <c r="AV51"/>
  <c r="AR51"/>
  <c r="AN51"/>
  <c r="AJ51"/>
  <c r="AF51"/>
  <c r="AB51"/>
  <c r="X51"/>
  <c r="I51"/>
  <c r="AZ50"/>
  <c r="AV50"/>
  <c r="AR50"/>
  <c r="AN50"/>
  <c r="AJ50"/>
  <c r="AF50"/>
  <c r="AB50"/>
  <c r="X50"/>
  <c r="I50"/>
  <c r="AZ49"/>
  <c r="AV49"/>
  <c r="AR49"/>
  <c r="AN49"/>
  <c r="AJ49"/>
  <c r="AF49"/>
  <c r="AB49"/>
  <c r="X49"/>
  <c r="I49"/>
  <c r="AZ47"/>
  <c r="AV47"/>
  <c r="AR47"/>
  <c r="AN47"/>
  <c r="AJ47"/>
  <c r="AF47"/>
  <c r="AB47"/>
  <c r="X47"/>
  <c r="I47"/>
  <c r="AZ46"/>
  <c r="AV46"/>
  <c r="AR46"/>
  <c r="AN46"/>
  <c r="AJ46"/>
  <c r="AF46"/>
  <c r="AB46"/>
  <c r="X46"/>
  <c r="I46"/>
  <c r="AZ45"/>
  <c r="AV45"/>
  <c r="AR45"/>
  <c r="AN45"/>
  <c r="AJ45"/>
  <c r="AF45"/>
  <c r="AB45"/>
  <c r="X45"/>
  <c r="I45"/>
  <c r="AZ44"/>
  <c r="AV44"/>
  <c r="AR44"/>
  <c r="AN44"/>
  <c r="AJ44"/>
  <c r="AF44"/>
  <c r="AB44"/>
  <c r="X44"/>
  <c r="I44"/>
  <c r="AZ43"/>
  <c r="AV43"/>
  <c r="AR43"/>
  <c r="AN43"/>
  <c r="AJ43"/>
  <c r="AF43"/>
  <c r="AB43"/>
  <c r="X43"/>
  <c r="I43"/>
  <c r="AZ41"/>
  <c r="AV41"/>
  <c r="AR41"/>
  <c r="AN41"/>
  <c r="AJ41"/>
  <c r="AF41"/>
  <c r="AB41"/>
  <c r="X41"/>
  <c r="I41"/>
  <c r="AZ40"/>
  <c r="AV40"/>
  <c r="AR40"/>
  <c r="AN40"/>
  <c r="AJ40"/>
  <c r="AF40"/>
  <c r="AB40"/>
  <c r="X40"/>
  <c r="I40"/>
  <c r="AZ39"/>
  <c r="AV39"/>
  <c r="AR39"/>
  <c r="AN39"/>
  <c r="AJ39"/>
  <c r="AF39"/>
  <c r="AB39"/>
  <c r="X39"/>
  <c r="I39"/>
  <c r="AZ38"/>
  <c r="AV38"/>
  <c r="AR38"/>
  <c r="AN38"/>
  <c r="AJ38"/>
  <c r="AF38"/>
  <c r="AB38"/>
  <c r="X38"/>
  <c r="I38"/>
  <c r="AZ37"/>
  <c r="AV37"/>
  <c r="AR37"/>
  <c r="AN37"/>
  <c r="AJ37"/>
  <c r="AF37"/>
  <c r="AB37"/>
  <c r="X37"/>
  <c r="I37"/>
  <c r="AZ36"/>
  <c r="AV36"/>
  <c r="AR36"/>
  <c r="AN36"/>
  <c r="AJ36"/>
  <c r="AF36"/>
  <c r="AB36"/>
  <c r="X36"/>
  <c r="I36"/>
  <c r="AZ35"/>
  <c r="AV35"/>
  <c r="AR35"/>
  <c r="AN35"/>
  <c r="AJ35"/>
  <c r="AF35"/>
  <c r="AB35"/>
  <c r="X35"/>
  <c r="I35"/>
  <c r="AZ34"/>
  <c r="AV34"/>
  <c r="AR34"/>
  <c r="AN34"/>
  <c r="AJ34"/>
  <c r="AF34"/>
  <c r="AB34"/>
  <c r="X34"/>
  <c r="I34"/>
  <c r="AZ33"/>
  <c r="AV33"/>
  <c r="AR33"/>
  <c r="AN33"/>
  <c r="AJ33"/>
  <c r="AF33"/>
  <c r="AB33"/>
  <c r="X33"/>
  <c r="I33"/>
  <c r="AZ32"/>
  <c r="AV32"/>
  <c r="AR32"/>
  <c r="AN32"/>
  <c r="AJ32"/>
  <c r="AF32"/>
  <c r="AB32"/>
  <c r="X32"/>
  <c r="I32"/>
  <c r="AZ31"/>
  <c r="AV31"/>
  <c r="AR31"/>
  <c r="AN31"/>
  <c r="AJ31"/>
  <c r="AF31"/>
  <c r="AB31"/>
  <c r="X31"/>
  <c r="I31"/>
  <c r="AZ30"/>
  <c r="AV30"/>
  <c r="AR30"/>
  <c r="AN30"/>
  <c r="AJ30"/>
  <c r="AF30"/>
  <c r="AB30"/>
  <c r="X30"/>
  <c r="I30"/>
  <c r="AZ28"/>
  <c r="AV28"/>
  <c r="AR28"/>
  <c r="AN28"/>
  <c r="AJ28"/>
  <c r="AF28"/>
  <c r="AB28"/>
  <c r="X28"/>
  <c r="M28"/>
  <c r="I28"/>
  <c r="AZ27"/>
  <c r="AV27"/>
  <c r="AR27"/>
  <c r="AN27"/>
  <c r="AJ27"/>
  <c r="AF27"/>
  <c r="AB27"/>
  <c r="X27"/>
  <c r="I27"/>
  <c r="AZ26"/>
  <c r="AV26"/>
  <c r="AR26"/>
  <c r="AN26"/>
  <c r="AJ26"/>
  <c r="AF26"/>
  <c r="AB26"/>
  <c r="X26"/>
  <c r="I26"/>
  <c r="AZ25"/>
  <c r="AV25"/>
  <c r="AR25"/>
  <c r="AN25"/>
  <c r="AJ25"/>
  <c r="AF25"/>
  <c r="AB25"/>
  <c r="X25"/>
  <c r="I25"/>
  <c r="AZ24"/>
  <c r="AV24"/>
  <c r="AR24"/>
  <c r="AN24"/>
  <c r="AJ24"/>
  <c r="AF24"/>
  <c r="AB24"/>
  <c r="X24"/>
  <c r="I24"/>
  <c r="AZ23"/>
  <c r="AV23"/>
  <c r="AR23"/>
  <c r="AN23"/>
  <c r="AJ23"/>
  <c r="AF23"/>
  <c r="AB23"/>
  <c r="X23"/>
  <c r="I23"/>
  <c r="BE22"/>
  <c r="AZ22"/>
  <c r="AV22"/>
  <c r="AR22"/>
  <c r="AN22"/>
  <c r="AJ22"/>
  <c r="AF22"/>
  <c r="AB22"/>
  <c r="X22"/>
  <c r="I22"/>
  <c r="AZ21"/>
  <c r="AV21"/>
  <c r="AR21"/>
  <c r="AN21"/>
  <c r="AJ21"/>
  <c r="AF21"/>
  <c r="AB21"/>
  <c r="X21"/>
  <c r="I21"/>
  <c r="AZ20"/>
  <c r="AV20"/>
  <c r="AR20"/>
  <c r="AN20"/>
  <c r="AJ20"/>
  <c r="AF20"/>
  <c r="AB20"/>
  <c r="X20"/>
  <c r="M20"/>
  <c r="I20"/>
  <c r="AZ19"/>
  <c r="AV19"/>
  <c r="AR19"/>
  <c r="AN19"/>
  <c r="AJ19"/>
  <c r="AF19"/>
  <c r="AB19"/>
  <c r="X19"/>
  <c r="I19"/>
  <c r="AZ18"/>
  <c r="AV18"/>
  <c r="AR18"/>
  <c r="AN18"/>
  <c r="AJ18"/>
  <c r="AF18"/>
  <c r="AB18"/>
  <c r="X18"/>
  <c r="I18"/>
  <c r="AZ17"/>
  <c r="AV17"/>
  <c r="AR17"/>
  <c r="AN17"/>
  <c r="AJ17"/>
  <c r="AF17"/>
  <c r="AB17"/>
  <c r="X17"/>
  <c r="I17"/>
  <c r="AZ16"/>
  <c r="AV16"/>
  <c r="AR16"/>
  <c r="AN16"/>
  <c r="AJ16"/>
  <c r="AF16"/>
  <c r="AB16"/>
  <c r="X16"/>
  <c r="I16"/>
  <c r="AZ15"/>
  <c r="AV15"/>
  <c r="AR15"/>
  <c r="AN15"/>
  <c r="AJ15"/>
  <c r="AF15"/>
  <c r="AB15"/>
  <c r="X15"/>
  <c r="I15"/>
  <c r="AZ14"/>
  <c r="AV14"/>
  <c r="AR14"/>
  <c r="AN14"/>
  <c r="AJ14"/>
  <c r="AF14"/>
  <c r="AB14"/>
  <c r="X14"/>
  <c r="I14"/>
  <c r="AZ13"/>
  <c r="AV13"/>
  <c r="AR13"/>
  <c r="AN13"/>
  <c r="AJ13"/>
  <c r="AF13"/>
  <c r="AB13"/>
  <c r="X13"/>
  <c r="I13"/>
  <c r="AZ12"/>
  <c r="AV12"/>
  <c r="AR12"/>
  <c r="AN12"/>
  <c r="AJ12"/>
  <c r="AF12"/>
  <c r="AB12"/>
  <c r="X12"/>
  <c r="I12"/>
  <c r="AZ11"/>
  <c r="AV11"/>
  <c r="AR11"/>
  <c r="AN11"/>
  <c r="AJ11"/>
  <c r="AF11"/>
  <c r="AB11"/>
  <c r="X11"/>
  <c r="I11"/>
  <c r="AZ10"/>
  <c r="AV10"/>
  <c r="AR10"/>
  <c r="AN10"/>
  <c r="AJ10"/>
  <c r="AF10"/>
  <c r="AB10"/>
  <c r="X10"/>
  <c r="I10"/>
  <c r="AZ9"/>
  <c r="AV9"/>
  <c r="AR9"/>
  <c r="AN9"/>
  <c r="AJ9"/>
  <c r="AF9"/>
  <c r="AB9"/>
  <c r="X9"/>
  <c r="I9"/>
  <c r="AZ8"/>
  <c r="AV8"/>
  <c r="AR8"/>
  <c r="AN8"/>
  <c r="AJ8"/>
  <c r="AF8"/>
  <c r="AB8"/>
  <c r="X8"/>
  <c r="I8"/>
  <c r="P32" i="7"/>
  <c r="N32"/>
  <c r="BC52" i="11" l="1"/>
  <c r="BA52"/>
  <c r="BE52" s="1"/>
  <c r="BB60"/>
  <c r="X52"/>
  <c r="AF52"/>
  <c r="AN52"/>
  <c r="AV52"/>
  <c r="BB62"/>
  <c r="BB61"/>
  <c r="M52"/>
  <c r="T52"/>
  <c r="AB52"/>
  <c r="AJ52"/>
  <c r="AR52"/>
  <c r="AZ52"/>
  <c r="BD29"/>
  <c r="BD20" i="13"/>
  <c r="BD21"/>
  <c r="BD22"/>
  <c r="BD23"/>
  <c r="BD24"/>
  <c r="BD25"/>
  <c r="BD26"/>
  <c r="BD27"/>
  <c r="BA49"/>
  <c r="I52" i="11"/>
  <c r="BD36"/>
  <c r="BD9"/>
  <c r="BD17"/>
  <c r="BD30"/>
  <c r="BD38"/>
  <c r="BD47"/>
  <c r="BD15"/>
  <c r="BD45"/>
  <c r="BD13"/>
  <c r="BD34"/>
  <c r="BD43"/>
  <c r="BD11"/>
  <c r="BD19"/>
  <c r="BD32"/>
  <c r="BD40"/>
  <c r="BD50"/>
  <c r="Q52"/>
  <c r="BD8"/>
  <c r="BD12"/>
  <c r="BD16"/>
  <c r="BD31"/>
  <c r="BD35"/>
  <c r="BD39"/>
  <c r="BD44"/>
  <c r="BD49"/>
  <c r="BB52"/>
  <c r="BD10"/>
  <c r="BD14"/>
  <c r="BD18"/>
  <c r="BD28"/>
  <c r="BD33"/>
  <c r="BD37"/>
  <c r="BD41"/>
  <c r="BD46"/>
  <c r="BD51"/>
  <c r="BD20"/>
  <c r="BD21"/>
  <c r="BD22"/>
  <c r="BD23"/>
  <c r="BD24"/>
  <c r="BD25"/>
  <c r="BD26"/>
  <c r="BD27"/>
  <c r="AR9" i="6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8"/>
  <c r="AR43" s="1"/>
  <c r="BB49" i="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8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23"/>
  <c r="BC9"/>
  <c r="BC10"/>
  <c r="BC11"/>
  <c r="BC12"/>
  <c r="BC13"/>
  <c r="BC14"/>
  <c r="BC15"/>
  <c r="BC16"/>
  <c r="BC8"/>
  <c r="BC18"/>
  <c r="BC19"/>
  <c r="BC20"/>
  <c r="BC21"/>
  <c r="BC22"/>
  <c r="BC17"/>
  <c r="J49"/>
  <c r="G11" i="1"/>
  <c r="K11"/>
  <c r="AY49" i="8"/>
  <c r="AW49"/>
  <c r="AZ49" s="1"/>
  <c r="AV49"/>
  <c r="AU49"/>
  <c r="AS49"/>
  <c r="AQ49"/>
  <c r="AR49" s="1"/>
  <c r="AO49"/>
  <c r="AM49"/>
  <c r="AK49"/>
  <c r="AN49" s="1"/>
  <c r="AI49"/>
  <c r="AG49"/>
  <c r="AJ49" s="1"/>
  <c r="AF49"/>
  <c r="AE49"/>
  <c r="AC49"/>
  <c r="AA49"/>
  <c r="AB49" s="1"/>
  <c r="Y49"/>
  <c r="W49"/>
  <c r="U49"/>
  <c r="X49" s="1"/>
  <c r="S49"/>
  <c r="Q49"/>
  <c r="T49" s="1"/>
  <c r="P49"/>
  <c r="O49"/>
  <c r="M49"/>
  <c r="K49"/>
  <c r="L49" s="1"/>
  <c r="I49"/>
  <c r="G49"/>
  <c r="BC49" s="1"/>
  <c r="E49"/>
  <c r="BA49" s="1"/>
  <c r="BA48"/>
  <c r="AZ48"/>
  <c r="AV48"/>
  <c r="AR48"/>
  <c r="AN48"/>
  <c r="AJ48"/>
  <c r="AF48"/>
  <c r="AB48"/>
  <c r="X48"/>
  <c r="T48"/>
  <c r="P48"/>
  <c r="H48"/>
  <c r="BE47"/>
  <c r="BA47"/>
  <c r="BD47" s="1"/>
  <c r="AZ47"/>
  <c r="AV47"/>
  <c r="AR47"/>
  <c r="AN47"/>
  <c r="AJ47"/>
  <c r="AF47"/>
  <c r="AB47"/>
  <c r="X47"/>
  <c r="T47"/>
  <c r="P47"/>
  <c r="H47"/>
  <c r="BE46"/>
  <c r="BD46"/>
  <c r="BA46"/>
  <c r="AZ46"/>
  <c r="AV46"/>
  <c r="AR46"/>
  <c r="AN46"/>
  <c r="AJ46"/>
  <c r="AF46"/>
  <c r="AB46"/>
  <c r="X46"/>
  <c r="T46"/>
  <c r="P46"/>
  <c r="H46"/>
  <c r="BE45"/>
  <c r="BD45"/>
  <c r="BA45"/>
  <c r="AZ45"/>
  <c r="AV45"/>
  <c r="AR45"/>
  <c r="AN45"/>
  <c r="AJ45"/>
  <c r="AF45"/>
  <c r="AB45"/>
  <c r="X45"/>
  <c r="T45"/>
  <c r="P45"/>
  <c r="H45"/>
  <c r="BA44"/>
  <c r="AZ44"/>
  <c r="AV44"/>
  <c r="AR44"/>
  <c r="AN44"/>
  <c r="AJ44"/>
  <c r="AF44"/>
  <c r="AB44"/>
  <c r="X44"/>
  <c r="T44"/>
  <c r="P44"/>
  <c r="H44"/>
  <c r="BE43"/>
  <c r="BA43"/>
  <c r="BD43" s="1"/>
  <c r="AZ43"/>
  <c r="AV43"/>
  <c r="AR43"/>
  <c r="AN43"/>
  <c r="AJ43"/>
  <c r="AF43"/>
  <c r="AB43"/>
  <c r="X43"/>
  <c r="T43"/>
  <c r="P43"/>
  <c r="H43"/>
  <c r="BE42"/>
  <c r="BD42"/>
  <c r="BA42"/>
  <c r="AZ42"/>
  <c r="AV42"/>
  <c r="AR42"/>
  <c r="AN42"/>
  <c r="AJ42"/>
  <c r="AF42"/>
  <c r="AB42"/>
  <c r="X42"/>
  <c r="T42"/>
  <c r="P42"/>
  <c r="H42"/>
  <c r="BE41"/>
  <c r="BD41"/>
  <c r="BA41"/>
  <c r="AZ41"/>
  <c r="AV41"/>
  <c r="AR41"/>
  <c r="AN41"/>
  <c r="AJ41"/>
  <c r="AF41"/>
  <c r="AB41"/>
  <c r="X41"/>
  <c r="T41"/>
  <c r="P41"/>
  <c r="H41"/>
  <c r="BA40"/>
  <c r="BD40" s="1"/>
  <c r="AZ40"/>
  <c r="AV40"/>
  <c r="AR40"/>
  <c r="AN40"/>
  <c r="AJ40"/>
  <c r="AF40"/>
  <c r="AB40"/>
  <c r="X40"/>
  <c r="T40"/>
  <c r="P40"/>
  <c r="H40"/>
  <c r="BE39"/>
  <c r="BA39"/>
  <c r="BD39" s="1"/>
  <c r="AZ39"/>
  <c r="AV39"/>
  <c r="AR39"/>
  <c r="AN39"/>
  <c r="AJ39"/>
  <c r="AF39"/>
  <c r="AB39"/>
  <c r="X39"/>
  <c r="T39"/>
  <c r="P39"/>
  <c r="H39"/>
  <c r="BE38"/>
  <c r="BD38"/>
  <c r="BA38"/>
  <c r="AZ38"/>
  <c r="AV38"/>
  <c r="AR38"/>
  <c r="AN38"/>
  <c r="AJ38"/>
  <c r="AF38"/>
  <c r="AB38"/>
  <c r="X38"/>
  <c r="T38"/>
  <c r="P38"/>
  <c r="H38"/>
  <c r="BE37"/>
  <c r="BD37"/>
  <c r="BA37"/>
  <c r="AZ37"/>
  <c r="AV37"/>
  <c r="AR37"/>
  <c r="AN37"/>
  <c r="AJ37"/>
  <c r="AF37"/>
  <c r="AB37"/>
  <c r="X37"/>
  <c r="T37"/>
  <c r="P37"/>
  <c r="H37"/>
  <c r="BA36"/>
  <c r="BD36" s="1"/>
  <c r="AZ36"/>
  <c r="AV36"/>
  <c r="AR36"/>
  <c r="AN36"/>
  <c r="AJ36"/>
  <c r="AF36"/>
  <c r="AB36"/>
  <c r="X36"/>
  <c r="T36"/>
  <c r="P36"/>
  <c r="H36"/>
  <c r="BE35"/>
  <c r="BA35"/>
  <c r="BD35" s="1"/>
  <c r="AZ35"/>
  <c r="AV35"/>
  <c r="AR35"/>
  <c r="AN35"/>
  <c r="AJ35"/>
  <c r="AF35"/>
  <c r="AB35"/>
  <c r="X35"/>
  <c r="T35"/>
  <c r="P35"/>
  <c r="H35"/>
  <c r="BE34"/>
  <c r="BD34"/>
  <c r="BA34"/>
  <c r="AZ34"/>
  <c r="AV34"/>
  <c r="AR34"/>
  <c r="AN34"/>
  <c r="AJ34"/>
  <c r="AF34"/>
  <c r="AB34"/>
  <c r="X34"/>
  <c r="T34"/>
  <c r="P34"/>
  <c r="H34"/>
  <c r="BE33"/>
  <c r="BD33"/>
  <c r="BA33"/>
  <c r="AZ33"/>
  <c r="AV33"/>
  <c r="AR33"/>
  <c r="AN33"/>
  <c r="AJ33"/>
  <c r="AF33"/>
  <c r="AB33"/>
  <c r="X33"/>
  <c r="T33"/>
  <c r="P33"/>
  <c r="H33"/>
  <c r="BA32"/>
  <c r="BD32" s="1"/>
  <c r="AZ32"/>
  <c r="AV32"/>
  <c r="AR32"/>
  <c r="AN32"/>
  <c r="AJ32"/>
  <c r="AF32"/>
  <c r="AB32"/>
  <c r="X32"/>
  <c r="T32"/>
  <c r="P32"/>
  <c r="H32"/>
  <c r="BE31"/>
  <c r="BA31"/>
  <c r="BD31" s="1"/>
  <c r="AZ31"/>
  <c r="AV31"/>
  <c r="AR31"/>
  <c r="AN31"/>
  <c r="AJ31"/>
  <c r="AF31"/>
  <c r="AB31"/>
  <c r="X31"/>
  <c r="T31"/>
  <c r="P31"/>
  <c r="H31"/>
  <c r="BE30"/>
  <c r="BD30"/>
  <c r="BA30"/>
  <c r="AZ30"/>
  <c r="AV30"/>
  <c r="AR30"/>
  <c r="AN30"/>
  <c r="AJ30"/>
  <c r="AF30"/>
  <c r="AB30"/>
  <c r="X30"/>
  <c r="T30"/>
  <c r="P30"/>
  <c r="H30"/>
  <c r="BE29"/>
  <c r="BD29"/>
  <c r="BA29"/>
  <c r="AZ29"/>
  <c r="AV29"/>
  <c r="AR29"/>
  <c r="AN29"/>
  <c r="AJ29"/>
  <c r="AF29"/>
  <c r="AB29"/>
  <c r="X29"/>
  <c r="T29"/>
  <c r="P29"/>
  <c r="H29"/>
  <c r="BA28"/>
  <c r="BD28" s="1"/>
  <c r="AZ28"/>
  <c r="AV28"/>
  <c r="AR28"/>
  <c r="AN28"/>
  <c r="AJ28"/>
  <c r="AF28"/>
  <c r="AB28"/>
  <c r="X28"/>
  <c r="T28"/>
  <c r="P28"/>
  <c r="L28"/>
  <c r="H28"/>
  <c r="BA27"/>
  <c r="BD27" s="1"/>
  <c r="AZ27"/>
  <c r="AV27"/>
  <c r="AR27"/>
  <c r="AN27"/>
  <c r="AJ27"/>
  <c r="AF27"/>
  <c r="AB27"/>
  <c r="X27"/>
  <c r="T27"/>
  <c r="P27"/>
  <c r="H27"/>
  <c r="BE26"/>
  <c r="BA26"/>
  <c r="BD26" s="1"/>
  <c r="AZ26"/>
  <c r="AV26"/>
  <c r="AR26"/>
  <c r="AN26"/>
  <c r="AJ26"/>
  <c r="AF26"/>
  <c r="AB26"/>
  <c r="X26"/>
  <c r="T26"/>
  <c r="P26"/>
  <c r="H26"/>
  <c r="BE25"/>
  <c r="BD25"/>
  <c r="BA25"/>
  <c r="AZ25"/>
  <c r="AV25"/>
  <c r="AR25"/>
  <c r="AN25"/>
  <c r="AJ25"/>
  <c r="AF25"/>
  <c r="AB25"/>
  <c r="X25"/>
  <c r="T25"/>
  <c r="P25"/>
  <c r="H25"/>
  <c r="BE24"/>
  <c r="BD24"/>
  <c r="BA24"/>
  <c r="AZ24"/>
  <c r="AV24"/>
  <c r="AR24"/>
  <c r="AN24"/>
  <c r="AJ24"/>
  <c r="AF24"/>
  <c r="AB24"/>
  <c r="X24"/>
  <c r="T24"/>
  <c r="P24"/>
  <c r="H24"/>
  <c r="BA23"/>
  <c r="BD23" s="1"/>
  <c r="AZ23"/>
  <c r="AV23"/>
  <c r="AR23"/>
  <c r="AN23"/>
  <c r="AJ23"/>
  <c r="AF23"/>
  <c r="AB23"/>
  <c r="X23"/>
  <c r="T23"/>
  <c r="P23"/>
  <c r="H23"/>
  <c r="BE22"/>
  <c r="BA22"/>
  <c r="BD22" s="1"/>
  <c r="AZ22"/>
  <c r="AV22"/>
  <c r="AR22"/>
  <c r="AN22"/>
  <c r="AJ22"/>
  <c r="AF22"/>
  <c r="AB22"/>
  <c r="X22"/>
  <c r="T22"/>
  <c r="P22"/>
  <c r="H22"/>
  <c r="BE21"/>
  <c r="BD21"/>
  <c r="BA21"/>
  <c r="AZ21"/>
  <c r="AV21"/>
  <c r="AR21"/>
  <c r="AN21"/>
  <c r="AJ21"/>
  <c r="AF21"/>
  <c r="AB21"/>
  <c r="X21"/>
  <c r="T21"/>
  <c r="P21"/>
  <c r="H21"/>
  <c r="BE20"/>
  <c r="BD20"/>
  <c r="BA20"/>
  <c r="AZ20"/>
  <c r="AV20"/>
  <c r="AR20"/>
  <c r="AN20"/>
  <c r="AJ20"/>
  <c r="AF20"/>
  <c r="AB20"/>
  <c r="X20"/>
  <c r="T20"/>
  <c r="P20"/>
  <c r="L20"/>
  <c r="H20"/>
  <c r="BE19"/>
  <c r="BD19"/>
  <c r="BA19"/>
  <c r="AZ19"/>
  <c r="AV19"/>
  <c r="AR19"/>
  <c r="AN19"/>
  <c r="AJ19"/>
  <c r="AF19"/>
  <c r="AB19"/>
  <c r="X19"/>
  <c r="T19"/>
  <c r="P19"/>
  <c r="H19"/>
  <c r="BA18"/>
  <c r="BD18" s="1"/>
  <c r="AZ18"/>
  <c r="AV18"/>
  <c r="AR18"/>
  <c r="AN18"/>
  <c r="AJ18"/>
  <c r="AF18"/>
  <c r="AB18"/>
  <c r="X18"/>
  <c r="T18"/>
  <c r="P18"/>
  <c r="H18"/>
  <c r="BE17"/>
  <c r="BA17"/>
  <c r="BD17" s="1"/>
  <c r="AZ17"/>
  <c r="AV17"/>
  <c r="AR17"/>
  <c r="AN17"/>
  <c r="AJ17"/>
  <c r="AF17"/>
  <c r="AB17"/>
  <c r="X17"/>
  <c r="T17"/>
  <c r="P17"/>
  <c r="H17"/>
  <c r="BE16"/>
  <c r="BD16"/>
  <c r="BA16"/>
  <c r="AZ16"/>
  <c r="AV16"/>
  <c r="AR16"/>
  <c r="AN16"/>
  <c r="AJ16"/>
  <c r="AF16"/>
  <c r="AB16"/>
  <c r="X16"/>
  <c r="T16"/>
  <c r="P16"/>
  <c r="H16"/>
  <c r="BE15"/>
  <c r="BD15"/>
  <c r="BA15"/>
  <c r="AZ15"/>
  <c r="AV15"/>
  <c r="AR15"/>
  <c r="AN15"/>
  <c r="AJ15"/>
  <c r="AF15"/>
  <c r="AB15"/>
  <c r="X15"/>
  <c r="T15"/>
  <c r="P15"/>
  <c r="H15"/>
  <c r="BA14"/>
  <c r="BD14" s="1"/>
  <c r="AZ14"/>
  <c r="AV14"/>
  <c r="AR14"/>
  <c r="AN14"/>
  <c r="AJ14"/>
  <c r="AF14"/>
  <c r="AB14"/>
  <c r="X14"/>
  <c r="T14"/>
  <c r="P14"/>
  <c r="H14"/>
  <c r="BE13"/>
  <c r="BA13"/>
  <c r="BD13" s="1"/>
  <c r="AZ13"/>
  <c r="AV13"/>
  <c r="AR13"/>
  <c r="AN13"/>
  <c r="AJ13"/>
  <c r="AF13"/>
  <c r="AB13"/>
  <c r="X13"/>
  <c r="T13"/>
  <c r="P13"/>
  <c r="H13"/>
  <c r="BE12"/>
  <c r="BD12"/>
  <c r="BA12"/>
  <c r="AZ12"/>
  <c r="AV12"/>
  <c r="AR12"/>
  <c r="AN12"/>
  <c r="AJ12"/>
  <c r="AF12"/>
  <c r="AB12"/>
  <c r="X12"/>
  <c r="T12"/>
  <c r="P12"/>
  <c r="H12"/>
  <c r="BE11"/>
  <c r="BD11"/>
  <c r="BA11"/>
  <c r="AZ11"/>
  <c r="AV11"/>
  <c r="AR11"/>
  <c r="AN11"/>
  <c r="AJ11"/>
  <c r="AF11"/>
  <c r="AB11"/>
  <c r="X11"/>
  <c r="T11"/>
  <c r="P11"/>
  <c r="H11"/>
  <c r="BA10"/>
  <c r="BD10" s="1"/>
  <c r="AZ10"/>
  <c r="AV10"/>
  <c r="AR10"/>
  <c r="AN10"/>
  <c r="AJ10"/>
  <c r="AF10"/>
  <c r="AB10"/>
  <c r="X10"/>
  <c r="T10"/>
  <c r="P10"/>
  <c r="H10"/>
  <c r="BE9"/>
  <c r="BA9"/>
  <c r="BD9" s="1"/>
  <c r="AZ9"/>
  <c r="AV9"/>
  <c r="AR9"/>
  <c r="AN9"/>
  <c r="AJ9"/>
  <c r="AF9"/>
  <c r="AB9"/>
  <c r="X9"/>
  <c r="T9"/>
  <c r="P9"/>
  <c r="H9"/>
  <c r="BE8"/>
  <c r="BD8"/>
  <c r="BA8"/>
  <c r="AZ8"/>
  <c r="AV8"/>
  <c r="AR8"/>
  <c r="AN8"/>
  <c r="AJ8"/>
  <c r="AF8"/>
  <c r="AB8"/>
  <c r="X8"/>
  <c r="T8"/>
  <c r="P8"/>
  <c r="H8"/>
  <c r="BD49" i="13" l="1"/>
  <c r="BE49"/>
  <c r="BD52" i="11"/>
  <c r="BD48" i="8"/>
  <c r="BD44"/>
  <c r="BD49"/>
  <c r="BE49"/>
  <c r="BE10"/>
  <c r="BE14"/>
  <c r="BE18"/>
  <c r="BE23"/>
  <c r="BE27"/>
  <c r="BE28"/>
  <c r="BE32"/>
  <c r="BE36"/>
  <c r="BE40"/>
  <c r="BE44"/>
  <c r="BE48"/>
  <c r="H49"/>
  <c r="AQ32" i="7" l="1"/>
  <c r="AP32"/>
  <c r="AN32"/>
  <c r="AM32"/>
  <c r="AK32"/>
  <c r="AJ32"/>
  <c r="AH32"/>
  <c r="AG32"/>
  <c r="AE32"/>
  <c r="AD32"/>
  <c r="AB32"/>
  <c r="AA32"/>
  <c r="Y32"/>
  <c r="X32"/>
  <c r="L32"/>
  <c r="J32"/>
  <c r="H32"/>
  <c r="AU32" s="1"/>
  <c r="F32"/>
  <c r="AS32" s="1"/>
  <c r="AW32" s="1"/>
  <c r="AV31"/>
  <c r="AR31"/>
  <c r="AO31"/>
  <c r="AL31"/>
  <c r="AI31"/>
  <c r="AF31"/>
  <c r="AC31"/>
  <c r="Z31"/>
  <c r="W31"/>
  <c r="AV30"/>
  <c r="AR30"/>
  <c r="AO30"/>
  <c r="AL30"/>
  <c r="AI30"/>
  <c r="AF30"/>
  <c r="AC30"/>
  <c r="Z30"/>
  <c r="W30"/>
  <c r="AR29"/>
  <c r="AO29"/>
  <c r="AL29"/>
  <c r="AI29"/>
  <c r="AF29"/>
  <c r="AC29"/>
  <c r="Z29"/>
  <c r="W29"/>
  <c r="M28"/>
  <c r="AR27"/>
  <c r="AO27"/>
  <c r="AL27"/>
  <c r="AI27"/>
  <c r="AF27"/>
  <c r="AC27"/>
  <c r="Z27"/>
  <c r="W27"/>
  <c r="T27"/>
  <c r="Q27"/>
  <c r="I27"/>
  <c r="AV26"/>
  <c r="AR26"/>
  <c r="AO26"/>
  <c r="AL26"/>
  <c r="AI26"/>
  <c r="AF26"/>
  <c r="AC26"/>
  <c r="Z26"/>
  <c r="W26"/>
  <c r="AR25"/>
  <c r="AO25"/>
  <c r="AL25"/>
  <c r="AI25"/>
  <c r="AF25"/>
  <c r="AC25"/>
  <c r="Z25"/>
  <c r="W25"/>
  <c r="AR24"/>
  <c r="AO24"/>
  <c r="AL24"/>
  <c r="AI24"/>
  <c r="AF24"/>
  <c r="AC24"/>
  <c r="Z24"/>
  <c r="W24"/>
  <c r="AV23"/>
  <c r="AR23"/>
  <c r="AO23"/>
  <c r="AL23"/>
  <c r="AI23"/>
  <c r="AF23"/>
  <c r="AC23"/>
  <c r="Z23"/>
  <c r="W23"/>
  <c r="T23"/>
  <c r="Q23"/>
  <c r="M23"/>
  <c r="I23"/>
  <c r="AR22"/>
  <c r="AO22"/>
  <c r="AL22"/>
  <c r="AI22"/>
  <c r="AF22"/>
  <c r="AC22"/>
  <c r="Z22"/>
  <c r="W22"/>
  <c r="T22"/>
  <c r="Q22"/>
  <c r="I22"/>
  <c r="AR21"/>
  <c r="AO21"/>
  <c r="AL21"/>
  <c r="AI21"/>
  <c r="AF21"/>
  <c r="AC21"/>
  <c r="Z21"/>
  <c r="W21"/>
  <c r="AV18"/>
  <c r="AR18"/>
  <c r="AO18"/>
  <c r="AL18"/>
  <c r="AI18"/>
  <c r="AF18"/>
  <c r="AC18"/>
  <c r="Z18"/>
  <c r="W18"/>
  <c r="AR17"/>
  <c r="AO17"/>
  <c r="AL17"/>
  <c r="AI17"/>
  <c r="AF17"/>
  <c r="AC17"/>
  <c r="Z17"/>
  <c r="W17"/>
  <c r="AV16"/>
  <c r="AR16"/>
  <c r="AO16"/>
  <c r="AL16"/>
  <c r="AI16"/>
  <c r="AF16"/>
  <c r="AC16"/>
  <c r="Z16"/>
  <c r="W16"/>
  <c r="AR15"/>
  <c r="AO15"/>
  <c r="AL15"/>
  <c r="AI15"/>
  <c r="AF15"/>
  <c r="AC15"/>
  <c r="Z15"/>
  <c r="W15"/>
  <c r="AR14"/>
  <c r="AO14"/>
  <c r="AL14"/>
  <c r="AI14"/>
  <c r="AF14"/>
  <c r="AC14"/>
  <c r="Z14"/>
  <c r="W14"/>
  <c r="AR13"/>
  <c r="AO13"/>
  <c r="AL13"/>
  <c r="AI13"/>
  <c r="AF13"/>
  <c r="AC13"/>
  <c r="Z13"/>
  <c r="W13"/>
  <c r="AR12"/>
  <c r="AO12"/>
  <c r="AL12"/>
  <c r="AI12"/>
  <c r="AF12"/>
  <c r="AC12"/>
  <c r="Z12"/>
  <c r="W12"/>
  <c r="I12"/>
  <c r="AR11"/>
  <c r="AO11"/>
  <c r="AL11"/>
  <c r="AI11"/>
  <c r="AF11"/>
  <c r="AC11"/>
  <c r="Z11"/>
  <c r="W11"/>
  <c r="AV10"/>
  <c r="AR10"/>
  <c r="AO10"/>
  <c r="AL10"/>
  <c r="AI10"/>
  <c r="AF10"/>
  <c r="AC10"/>
  <c r="Z10"/>
  <c r="W10"/>
  <c r="AV9"/>
  <c r="AR9"/>
  <c r="AO9"/>
  <c r="AL9"/>
  <c r="AI9"/>
  <c r="AF9"/>
  <c r="AC9"/>
  <c r="Z9"/>
  <c r="W9"/>
  <c r="AO43" i="6"/>
  <c r="AN43"/>
  <c r="AP43" s="1"/>
  <c r="AL43"/>
  <c r="AK43"/>
  <c r="AM43" s="1"/>
  <c r="AI43"/>
  <c r="AH43"/>
  <c r="AJ43" s="1"/>
  <c r="AF43"/>
  <c r="AE43"/>
  <c r="AG43" s="1"/>
  <c r="AC43"/>
  <c r="AB43"/>
  <c r="AD43" s="1"/>
  <c r="Z43"/>
  <c r="Y43"/>
  <c r="AA43" s="1"/>
  <c r="W43"/>
  <c r="V43"/>
  <c r="X43" s="1"/>
  <c r="T43"/>
  <c r="S43"/>
  <c r="U43" s="1"/>
  <c r="Q43"/>
  <c r="P43"/>
  <c r="R43" s="1"/>
  <c r="N43"/>
  <c r="M43"/>
  <c r="K43"/>
  <c r="I43"/>
  <c r="L43" s="1"/>
  <c r="G43"/>
  <c r="AS43" s="1"/>
  <c r="E43"/>
  <c r="AS42"/>
  <c r="AQ42"/>
  <c r="AT42" s="1"/>
  <c r="AP42"/>
  <c r="AM42"/>
  <c r="AJ42"/>
  <c r="AG42"/>
  <c r="AD42"/>
  <c r="AA42"/>
  <c r="X42"/>
  <c r="U42"/>
  <c r="R42"/>
  <c r="O42"/>
  <c r="L42"/>
  <c r="H42"/>
  <c r="AS41"/>
  <c r="AQ41"/>
  <c r="AT41" s="1"/>
  <c r="AP41"/>
  <c r="AM41"/>
  <c r="AJ41"/>
  <c r="AG41"/>
  <c r="AD41"/>
  <c r="AA41"/>
  <c r="X41"/>
  <c r="U41"/>
  <c r="R41"/>
  <c r="O41"/>
  <c r="L41"/>
  <c r="H41"/>
  <c r="AS40"/>
  <c r="AQ40"/>
  <c r="AP40"/>
  <c r="AM40"/>
  <c r="AJ40"/>
  <c r="AG40"/>
  <c r="AD40"/>
  <c r="AA40"/>
  <c r="X40"/>
  <c r="U40"/>
  <c r="R40"/>
  <c r="O40"/>
  <c r="L40"/>
  <c r="H40"/>
  <c r="AS39"/>
  <c r="AQ39"/>
  <c r="AT39" s="1"/>
  <c r="AP39"/>
  <c r="AM39"/>
  <c r="AJ39"/>
  <c r="AG39"/>
  <c r="AD39"/>
  <c r="AA39"/>
  <c r="X39"/>
  <c r="U39"/>
  <c r="R39"/>
  <c r="O39"/>
  <c r="L39"/>
  <c r="H39"/>
  <c r="AS38"/>
  <c r="AQ38"/>
  <c r="AU38" s="1"/>
  <c r="AP38"/>
  <c r="AM38"/>
  <c r="AJ38"/>
  <c r="AG38"/>
  <c r="AD38"/>
  <c r="AA38"/>
  <c r="X38"/>
  <c r="U38"/>
  <c r="R38"/>
  <c r="O38"/>
  <c r="L38"/>
  <c r="H38"/>
  <c r="AS37"/>
  <c r="AQ37"/>
  <c r="AU37" s="1"/>
  <c r="AP37"/>
  <c r="AM37"/>
  <c r="AJ37"/>
  <c r="AG37"/>
  <c r="AD37"/>
  <c r="AA37"/>
  <c r="X37"/>
  <c r="U37"/>
  <c r="R37"/>
  <c r="O37"/>
  <c r="L37"/>
  <c r="H37"/>
  <c r="AS36"/>
  <c r="AQ36"/>
  <c r="AU36" s="1"/>
  <c r="AP36"/>
  <c r="AM36"/>
  <c r="AJ36"/>
  <c r="AG36"/>
  <c r="AD36"/>
  <c r="AA36"/>
  <c r="X36"/>
  <c r="U36"/>
  <c r="R36"/>
  <c r="O36"/>
  <c r="L36"/>
  <c r="H36"/>
  <c r="AS35"/>
  <c r="AQ35"/>
  <c r="AT35" s="1"/>
  <c r="AP35"/>
  <c r="AM35"/>
  <c r="AJ35"/>
  <c r="AG35"/>
  <c r="AD35"/>
  <c r="AA35"/>
  <c r="X35"/>
  <c r="U35"/>
  <c r="R35"/>
  <c r="O35"/>
  <c r="L35"/>
  <c r="H35"/>
  <c r="AS34"/>
  <c r="AQ34"/>
  <c r="AU34" s="1"/>
  <c r="AP34"/>
  <c r="AM34"/>
  <c r="AJ34"/>
  <c r="AG34"/>
  <c r="AD34"/>
  <c r="AA34"/>
  <c r="X34"/>
  <c r="U34"/>
  <c r="R34"/>
  <c r="O34"/>
  <c r="L34"/>
  <c r="H34"/>
  <c r="AS33"/>
  <c r="AQ33"/>
  <c r="AU33" s="1"/>
  <c r="AP33"/>
  <c r="AM33"/>
  <c r="AJ33"/>
  <c r="AG33"/>
  <c r="AD33"/>
  <c r="AA33"/>
  <c r="X33"/>
  <c r="U33"/>
  <c r="R33"/>
  <c r="O33"/>
  <c r="L33"/>
  <c r="H33"/>
  <c r="AS32"/>
  <c r="AQ32"/>
  <c r="AU32" s="1"/>
  <c r="L32"/>
  <c r="AS31"/>
  <c r="AQ31"/>
  <c r="AT31" s="1"/>
  <c r="AP31"/>
  <c r="AM31"/>
  <c r="AJ31"/>
  <c r="AG31"/>
  <c r="AD31"/>
  <c r="AA31"/>
  <c r="X31"/>
  <c r="U31"/>
  <c r="R31"/>
  <c r="O31"/>
  <c r="L31"/>
  <c r="H31"/>
  <c r="AS30"/>
  <c r="AQ30"/>
  <c r="AP30"/>
  <c r="AM30"/>
  <c r="AJ30"/>
  <c r="AG30"/>
  <c r="AD30"/>
  <c r="AA30"/>
  <c r="X30"/>
  <c r="U30"/>
  <c r="R30"/>
  <c r="O30"/>
  <c r="L30"/>
  <c r="H30"/>
  <c r="AU29"/>
  <c r="AS29"/>
  <c r="AQ29"/>
  <c r="AP29"/>
  <c r="AM29"/>
  <c r="AJ29"/>
  <c r="AG29"/>
  <c r="AD29"/>
  <c r="AA29"/>
  <c r="X29"/>
  <c r="U29"/>
  <c r="R29"/>
  <c r="O29"/>
  <c r="L29"/>
  <c r="H29"/>
  <c r="AS28"/>
  <c r="AQ28"/>
  <c r="AU28" s="1"/>
  <c r="AP28"/>
  <c r="AM28"/>
  <c r="AJ28"/>
  <c r="AG28"/>
  <c r="AD28"/>
  <c r="AA28"/>
  <c r="X28"/>
  <c r="U28"/>
  <c r="R28"/>
  <c r="O28"/>
  <c r="L28"/>
  <c r="H28"/>
  <c r="AS27"/>
  <c r="AQ27"/>
  <c r="AP27"/>
  <c r="AM27"/>
  <c r="AJ27"/>
  <c r="AG27"/>
  <c r="AD27"/>
  <c r="AA27"/>
  <c r="X27"/>
  <c r="U27"/>
  <c r="R27"/>
  <c r="O27"/>
  <c r="L27"/>
  <c r="H27"/>
  <c r="AS26"/>
  <c r="AQ26"/>
  <c r="AP26"/>
  <c r="AM26"/>
  <c r="AJ26"/>
  <c r="AG26"/>
  <c r="AD26"/>
  <c r="AA26"/>
  <c r="X26"/>
  <c r="U26"/>
  <c r="R26"/>
  <c r="O26"/>
  <c r="L26"/>
  <c r="H26"/>
  <c r="AS25"/>
  <c r="AQ25"/>
  <c r="AU25" s="1"/>
  <c r="AP25"/>
  <c r="AM25"/>
  <c r="AJ25"/>
  <c r="AG25"/>
  <c r="AD25"/>
  <c r="AA25"/>
  <c r="X25"/>
  <c r="U25"/>
  <c r="R25"/>
  <c r="O25"/>
  <c r="L25"/>
  <c r="H25"/>
  <c r="AS24"/>
  <c r="AQ24"/>
  <c r="AT24" s="1"/>
  <c r="AP24"/>
  <c r="AM24"/>
  <c r="AJ24"/>
  <c r="AG24"/>
  <c r="AD24"/>
  <c r="AA24"/>
  <c r="X24"/>
  <c r="U24"/>
  <c r="R24"/>
  <c r="O24"/>
  <c r="L24"/>
  <c r="H24"/>
  <c r="AS23"/>
  <c r="AQ23"/>
  <c r="AT23" s="1"/>
  <c r="AP23"/>
  <c r="AM23"/>
  <c r="AJ23"/>
  <c r="AG23"/>
  <c r="AD23"/>
  <c r="AA23"/>
  <c r="X23"/>
  <c r="U23"/>
  <c r="R23"/>
  <c r="O23"/>
  <c r="L23"/>
  <c r="H23"/>
  <c r="AU22"/>
  <c r="AS22"/>
  <c r="AQ22"/>
  <c r="L22"/>
  <c r="AS21"/>
  <c r="AQ21"/>
  <c r="AP21"/>
  <c r="AM21"/>
  <c r="AJ21"/>
  <c r="AG21"/>
  <c r="AD21"/>
  <c r="AA21"/>
  <c r="X21"/>
  <c r="U21"/>
  <c r="R21"/>
  <c r="O21"/>
  <c r="L21"/>
  <c r="H21"/>
  <c r="AS20"/>
  <c r="AQ20"/>
  <c r="AT20" s="1"/>
  <c r="AP20"/>
  <c r="AM20"/>
  <c r="AJ20"/>
  <c r="AG20"/>
  <c r="AD20"/>
  <c r="AA20"/>
  <c r="X20"/>
  <c r="U20"/>
  <c r="R20"/>
  <c r="O20"/>
  <c r="H20"/>
  <c r="AS19"/>
  <c r="AQ19"/>
  <c r="AT19" s="1"/>
  <c r="AP19"/>
  <c r="AM19"/>
  <c r="AJ19"/>
  <c r="AG19"/>
  <c r="AD19"/>
  <c r="AA19"/>
  <c r="X19"/>
  <c r="U19"/>
  <c r="R19"/>
  <c r="L19"/>
  <c r="H19"/>
  <c r="AS18"/>
  <c r="AQ18"/>
  <c r="AP18"/>
  <c r="AM18"/>
  <c r="AJ18"/>
  <c r="AG18"/>
  <c r="AD18"/>
  <c r="AA18"/>
  <c r="X18"/>
  <c r="U18"/>
  <c r="R18"/>
  <c r="O18"/>
  <c r="L18"/>
  <c r="H18"/>
  <c r="AS17"/>
  <c r="AQ17"/>
  <c r="AP17"/>
  <c r="AM17"/>
  <c r="AJ17"/>
  <c r="AG17"/>
  <c r="AD17"/>
  <c r="AA17"/>
  <c r="X17"/>
  <c r="U17"/>
  <c r="R17"/>
  <c r="L17"/>
  <c r="H17"/>
  <c r="AS16"/>
  <c r="AQ16"/>
  <c r="H16"/>
  <c r="AS15"/>
  <c r="AQ15"/>
  <c r="AP15"/>
  <c r="AM15"/>
  <c r="AJ15"/>
  <c r="AG15"/>
  <c r="AD15"/>
  <c r="AA15"/>
  <c r="X15"/>
  <c r="U15"/>
  <c r="R15"/>
  <c r="O15"/>
  <c r="H15"/>
  <c r="AS14"/>
  <c r="AQ14"/>
  <c r="AP14"/>
  <c r="AM14"/>
  <c r="AJ14"/>
  <c r="AG14"/>
  <c r="AD14"/>
  <c r="AA14"/>
  <c r="X14"/>
  <c r="U14"/>
  <c r="R14"/>
  <c r="O14"/>
  <c r="H14"/>
  <c r="AS13"/>
  <c r="AQ13"/>
  <c r="AU13" s="1"/>
  <c r="AP13"/>
  <c r="AM13"/>
  <c r="AJ13"/>
  <c r="AG13"/>
  <c r="AD13"/>
  <c r="AA13"/>
  <c r="X13"/>
  <c r="U13"/>
  <c r="R13"/>
  <c r="O13"/>
  <c r="H13"/>
  <c r="AS12"/>
  <c r="AQ12"/>
  <c r="AU12" s="1"/>
  <c r="AP12"/>
  <c r="AM12"/>
  <c r="AJ12"/>
  <c r="AG12"/>
  <c r="AD12"/>
  <c r="AA12"/>
  <c r="X12"/>
  <c r="U12"/>
  <c r="R12"/>
  <c r="H12"/>
  <c r="AS11"/>
  <c r="AQ11"/>
  <c r="AP11"/>
  <c r="AM11"/>
  <c r="AJ11"/>
  <c r="AG11"/>
  <c r="AD11"/>
  <c r="AA11"/>
  <c r="X11"/>
  <c r="U11"/>
  <c r="R11"/>
  <c r="H11"/>
  <c r="AS10"/>
  <c r="AQ10"/>
  <c r="AT10" s="1"/>
  <c r="AP10"/>
  <c r="AM10"/>
  <c r="AJ10"/>
  <c r="AG10"/>
  <c r="AD10"/>
  <c r="AA10"/>
  <c r="X10"/>
  <c r="U10"/>
  <c r="R10"/>
  <c r="H10"/>
  <c r="AS9"/>
  <c r="AQ9"/>
  <c r="AP9"/>
  <c r="AM9"/>
  <c r="AJ9"/>
  <c r="AG9"/>
  <c r="AD9"/>
  <c r="AA9"/>
  <c r="X9"/>
  <c r="U9"/>
  <c r="R9"/>
  <c r="H9"/>
  <c r="AS8"/>
  <c r="AQ8"/>
  <c r="AP8"/>
  <c r="AM8"/>
  <c r="AJ8"/>
  <c r="AG8"/>
  <c r="AD8"/>
  <c r="AA8"/>
  <c r="X8"/>
  <c r="U8"/>
  <c r="R8"/>
  <c r="H8"/>
  <c r="Z32" i="7" l="1"/>
  <c r="AR32"/>
  <c r="AL32"/>
  <c r="AO32"/>
  <c r="AC32"/>
  <c r="AI32"/>
  <c r="O43" i="6"/>
  <c r="AT13"/>
  <c r="AT14"/>
  <c r="AT16"/>
  <c r="AT18"/>
  <c r="AT27"/>
  <c r="AT30"/>
  <c r="AT36"/>
  <c r="AT37"/>
  <c r="AT8"/>
  <c r="AT15"/>
  <c r="AT21"/>
  <c r="AU23"/>
  <c r="AU35"/>
  <c r="AU8"/>
  <c r="AT9"/>
  <c r="AU10"/>
  <c r="AT11"/>
  <c r="AT17"/>
  <c r="AU18"/>
  <c r="AT22"/>
  <c r="AU24"/>
  <c r="AT26"/>
  <c r="AU27"/>
  <c r="AT29"/>
  <c r="AU31"/>
  <c r="AT32"/>
  <c r="AT33"/>
  <c r="AT34"/>
  <c r="AT40"/>
  <c r="AU14"/>
  <c r="AU19"/>
  <c r="AU39"/>
  <c r="AQ43"/>
  <c r="AU43" s="1"/>
  <c r="AT12"/>
  <c r="AT38"/>
  <c r="AU40"/>
  <c r="AT25"/>
  <c r="AT28"/>
  <c r="AU30"/>
  <c r="AV11" i="7"/>
  <c r="AV14"/>
  <c r="AV22"/>
  <c r="AV24"/>
  <c r="AV25"/>
  <c r="AV28"/>
  <c r="AV29"/>
  <c r="AV12"/>
  <c r="M32"/>
  <c r="T32"/>
  <c r="W32"/>
  <c r="AF32"/>
  <c r="AV13"/>
  <c r="AV15"/>
  <c r="AV17"/>
  <c r="AV21"/>
  <c r="AW22"/>
  <c r="AW23"/>
  <c r="AV27"/>
  <c r="I32"/>
  <c r="AT43" i="6"/>
  <c r="AU9"/>
  <c r="AU41"/>
  <c r="AU42"/>
  <c r="AU17"/>
  <c r="AU26"/>
  <c r="H43"/>
  <c r="AU11"/>
  <c r="AU15"/>
  <c r="AU20"/>
  <c r="AU21"/>
  <c r="F29" i="4"/>
  <c r="BC9" i="5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8"/>
  <c r="BA9"/>
  <c r="BA10"/>
  <c r="BD10" s="1"/>
  <c r="BA11"/>
  <c r="BD11" s="1"/>
  <c r="BA12"/>
  <c r="BE12" s="1"/>
  <c r="BA13"/>
  <c r="BA14"/>
  <c r="BD14" s="1"/>
  <c r="BA15"/>
  <c r="BD15" s="1"/>
  <c r="BA16"/>
  <c r="BE16" s="1"/>
  <c r="BA17"/>
  <c r="BE17" s="1"/>
  <c r="BA18"/>
  <c r="BD18" s="1"/>
  <c r="BA19"/>
  <c r="BD19" s="1"/>
  <c r="BA20"/>
  <c r="BD20" s="1"/>
  <c r="BA21"/>
  <c r="BE21" s="1"/>
  <c r="BA22"/>
  <c r="BE22" s="1"/>
  <c r="BA23"/>
  <c r="BD23" s="1"/>
  <c r="BA24"/>
  <c r="BD24" s="1"/>
  <c r="BA25"/>
  <c r="BA26"/>
  <c r="BE26" s="1"/>
  <c r="BA27"/>
  <c r="BD27" s="1"/>
  <c r="BA28"/>
  <c r="BD28" s="1"/>
  <c r="BA29"/>
  <c r="BE29" s="1"/>
  <c r="BA30"/>
  <c r="BD30" s="1"/>
  <c r="BA31"/>
  <c r="BD31" s="1"/>
  <c r="BA32"/>
  <c r="BE32" s="1"/>
  <c r="BA33"/>
  <c r="BA34"/>
  <c r="BD34" s="1"/>
  <c r="BA35"/>
  <c r="BD35" s="1"/>
  <c r="BA36"/>
  <c r="BE36" s="1"/>
  <c r="BA37"/>
  <c r="BA38"/>
  <c r="BD38" s="1"/>
  <c r="BA39"/>
  <c r="BD39" s="1"/>
  <c r="BA40"/>
  <c r="BE40" s="1"/>
  <c r="BA41"/>
  <c r="BD41" s="1"/>
  <c r="BA42"/>
  <c r="BD42" s="1"/>
  <c r="BA43"/>
  <c r="BD43" s="1"/>
  <c r="BA44"/>
  <c r="BE44" s="1"/>
  <c r="BA45"/>
  <c r="BD45" s="1"/>
  <c r="BA46"/>
  <c r="BD46" s="1"/>
  <c r="BA47"/>
  <c r="BD47" s="1"/>
  <c r="BA48"/>
  <c r="BE48" s="1"/>
  <c r="BA8"/>
  <c r="AS9" i="4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8"/>
  <c r="AQ28"/>
  <c r="AU28" s="1"/>
  <c r="AQ9"/>
  <c r="AT9" s="1"/>
  <c r="AQ10"/>
  <c r="AU10" s="1"/>
  <c r="AQ11"/>
  <c r="AQ12"/>
  <c r="AT12" s="1"/>
  <c r="AQ13"/>
  <c r="AT13" s="1"/>
  <c r="AQ14"/>
  <c r="AU14" s="1"/>
  <c r="AQ15"/>
  <c r="AQ16"/>
  <c r="AT16" s="1"/>
  <c r="AQ17"/>
  <c r="AT17" s="1"/>
  <c r="AQ18"/>
  <c r="AQ19"/>
  <c r="AQ20"/>
  <c r="AQ21"/>
  <c r="AT21" s="1"/>
  <c r="AQ22"/>
  <c r="AQ23"/>
  <c r="AU23" s="1"/>
  <c r="AQ24"/>
  <c r="AU24" s="1"/>
  <c r="AQ25"/>
  <c r="AQ26"/>
  <c r="AU26" s="1"/>
  <c r="AQ27"/>
  <c r="AQ8"/>
  <c r="AU8" s="1"/>
  <c r="S11" i="1"/>
  <c r="L11"/>
  <c r="AV9" i="2"/>
  <c r="AV10"/>
  <c r="AV11"/>
  <c r="AV12"/>
  <c r="AV13"/>
  <c r="AV14"/>
  <c r="AV15"/>
  <c r="AV16"/>
  <c r="AV17"/>
  <c r="AV18"/>
  <c r="AV19"/>
  <c r="AV20"/>
  <c r="AV21"/>
  <c r="AV8"/>
  <c r="AV32" i="7" l="1"/>
  <c r="AT22" i="4"/>
  <c r="AT18"/>
  <c r="BD8" i="5"/>
  <c r="BD37"/>
  <c r="BD33"/>
  <c r="BD25"/>
  <c r="BD13"/>
  <c r="BD9"/>
  <c r="BD48"/>
  <c r="BD44"/>
  <c r="BD40"/>
  <c r="BD36"/>
  <c r="BD32"/>
  <c r="BD26"/>
  <c r="BD21"/>
  <c r="BD16"/>
  <c r="BD12"/>
  <c r="BE8"/>
  <c r="BE45"/>
  <c r="BE41"/>
  <c r="BE37"/>
  <c r="BE33"/>
  <c r="BE27"/>
  <c r="BE23"/>
  <c r="BE18"/>
  <c r="BE13"/>
  <c r="BE9"/>
  <c r="BE46"/>
  <c r="BE42"/>
  <c r="BE38"/>
  <c r="BE34"/>
  <c r="BE30"/>
  <c r="BE24"/>
  <c r="BE19"/>
  <c r="BE14"/>
  <c r="BE10"/>
  <c r="BE47"/>
  <c r="BE43"/>
  <c r="BE39"/>
  <c r="BE35"/>
  <c r="BE31"/>
  <c r="BE25"/>
  <c r="BE20"/>
  <c r="BE15"/>
  <c r="BE11"/>
  <c r="AT28" i="4"/>
  <c r="AT27"/>
  <c r="AT15"/>
  <c r="AT11"/>
  <c r="AU11"/>
  <c r="AU15"/>
  <c r="AT23"/>
  <c r="AT8"/>
  <c r="AT10"/>
  <c r="AU21"/>
  <c r="AT19"/>
  <c r="AT26"/>
  <c r="AU27"/>
  <c r="AU22"/>
  <c r="AU16"/>
  <c r="AU12"/>
  <c r="AT25"/>
  <c r="AT14"/>
  <c r="AT20"/>
  <c r="AU17"/>
  <c r="AU13"/>
  <c r="AU9"/>
  <c r="AU18"/>
  <c r="BE28" i="5"/>
  <c r="BD29"/>
  <c r="BD22"/>
  <c r="BD17"/>
  <c r="AT24" i="4"/>
  <c r="AU20"/>
  <c r="AU19"/>
  <c r="G49" i="5" l="1"/>
  <c r="H35"/>
  <c r="H21"/>
  <c r="P21"/>
  <c r="T21"/>
  <c r="X21"/>
  <c r="AB21"/>
  <c r="AF21"/>
  <c r="AJ21"/>
  <c r="AN21"/>
  <c r="AR21"/>
  <c r="AV21"/>
  <c r="AZ21"/>
  <c r="AY49" l="1"/>
  <c r="AW49"/>
  <c r="AU49"/>
  <c r="AS49"/>
  <c r="AQ49"/>
  <c r="AO49"/>
  <c r="AM49"/>
  <c r="AK49"/>
  <c r="AI49"/>
  <c r="AG49"/>
  <c r="AE49"/>
  <c r="AC49"/>
  <c r="AA49"/>
  <c r="Y49"/>
  <c r="W49"/>
  <c r="U49"/>
  <c r="S49"/>
  <c r="Q49"/>
  <c r="O49"/>
  <c r="M49"/>
  <c r="K49"/>
  <c r="BC49" s="1"/>
  <c r="I49"/>
  <c r="BA49" s="1"/>
  <c r="E49"/>
  <c r="AZ48"/>
  <c r="AV48"/>
  <c r="AR48"/>
  <c r="AN48"/>
  <c r="AJ48"/>
  <c r="AF48"/>
  <c r="AB48"/>
  <c r="X48"/>
  <c r="T48"/>
  <c r="P48"/>
  <c r="H48"/>
  <c r="AZ47"/>
  <c r="AV47"/>
  <c r="AR47"/>
  <c r="AN47"/>
  <c r="AJ47"/>
  <c r="AF47"/>
  <c r="AB47"/>
  <c r="X47"/>
  <c r="T47"/>
  <c r="P47"/>
  <c r="H47"/>
  <c r="AZ46"/>
  <c r="AV46"/>
  <c r="AR46"/>
  <c r="AN46"/>
  <c r="AJ46"/>
  <c r="AF46"/>
  <c r="AB46"/>
  <c r="X46"/>
  <c r="T46"/>
  <c r="P46"/>
  <c r="H46"/>
  <c r="AZ45"/>
  <c r="AV45"/>
  <c r="AR45"/>
  <c r="AN45"/>
  <c r="AJ45"/>
  <c r="AF45"/>
  <c r="AB45"/>
  <c r="X45"/>
  <c r="T45"/>
  <c r="P45"/>
  <c r="H45"/>
  <c r="AZ44"/>
  <c r="AV44"/>
  <c r="AR44"/>
  <c r="AN44"/>
  <c r="AJ44"/>
  <c r="AF44"/>
  <c r="AB44"/>
  <c r="X44"/>
  <c r="T44"/>
  <c r="P44"/>
  <c r="H44"/>
  <c r="AZ43"/>
  <c r="AV43"/>
  <c r="AR43"/>
  <c r="AN43"/>
  <c r="AJ43"/>
  <c r="AF43"/>
  <c r="AB43"/>
  <c r="X43"/>
  <c r="T43"/>
  <c r="P43"/>
  <c r="H43"/>
  <c r="AZ42"/>
  <c r="AV42"/>
  <c r="AR42"/>
  <c r="AN42"/>
  <c r="AJ42"/>
  <c r="AF42"/>
  <c r="AB42"/>
  <c r="X42"/>
  <c r="T42"/>
  <c r="P42"/>
  <c r="H42"/>
  <c r="AZ41"/>
  <c r="AV41"/>
  <c r="AR41"/>
  <c r="AN41"/>
  <c r="AJ41"/>
  <c r="AF41"/>
  <c r="AB41"/>
  <c r="X41"/>
  <c r="T41"/>
  <c r="P41"/>
  <c r="H41"/>
  <c r="AZ40"/>
  <c r="AV40"/>
  <c r="AR40"/>
  <c r="AN40"/>
  <c r="AJ40"/>
  <c r="AF40"/>
  <c r="AB40"/>
  <c r="X40"/>
  <c r="T40"/>
  <c r="P40"/>
  <c r="H40"/>
  <c r="AZ39"/>
  <c r="AV39"/>
  <c r="AR39"/>
  <c r="AN39"/>
  <c r="AJ39"/>
  <c r="AF39"/>
  <c r="AB39"/>
  <c r="X39"/>
  <c r="T39"/>
  <c r="P39"/>
  <c r="H39"/>
  <c r="AZ38"/>
  <c r="AV38"/>
  <c r="AR38"/>
  <c r="AN38"/>
  <c r="AJ38"/>
  <c r="AF38"/>
  <c r="AB38"/>
  <c r="X38"/>
  <c r="T38"/>
  <c r="P38"/>
  <c r="H38"/>
  <c r="AZ37"/>
  <c r="AV37"/>
  <c r="AR37"/>
  <c r="AN37"/>
  <c r="AJ37"/>
  <c r="AF37"/>
  <c r="AB37"/>
  <c r="X37"/>
  <c r="T37"/>
  <c r="P37"/>
  <c r="H37"/>
  <c r="AZ36"/>
  <c r="AV36"/>
  <c r="AR36"/>
  <c r="AN36"/>
  <c r="AJ36"/>
  <c r="AF36"/>
  <c r="AB36"/>
  <c r="X36"/>
  <c r="T36"/>
  <c r="P36"/>
  <c r="H36"/>
  <c r="AZ35"/>
  <c r="AV35"/>
  <c r="AR35"/>
  <c r="AN35"/>
  <c r="AJ35"/>
  <c r="AF35"/>
  <c r="AB35"/>
  <c r="X35"/>
  <c r="T35"/>
  <c r="P35"/>
  <c r="AZ34"/>
  <c r="AV34"/>
  <c r="AR34"/>
  <c r="AN34"/>
  <c r="AJ34"/>
  <c r="AF34"/>
  <c r="AB34"/>
  <c r="X34"/>
  <c r="T34"/>
  <c r="P34"/>
  <c r="H34"/>
  <c r="AZ33"/>
  <c r="AV33"/>
  <c r="AR33"/>
  <c r="AN33"/>
  <c r="AJ33"/>
  <c r="AF33"/>
  <c r="AB33"/>
  <c r="X33"/>
  <c r="T33"/>
  <c r="P33"/>
  <c r="H33"/>
  <c r="AZ32"/>
  <c r="AV32"/>
  <c r="AR32"/>
  <c r="AN32"/>
  <c r="AJ32"/>
  <c r="AF32"/>
  <c r="AB32"/>
  <c r="X32"/>
  <c r="T32"/>
  <c r="P32"/>
  <c r="H32"/>
  <c r="AZ31"/>
  <c r="AV31"/>
  <c r="AR31"/>
  <c r="AN31"/>
  <c r="AJ31"/>
  <c r="AF31"/>
  <c r="AB31"/>
  <c r="X31"/>
  <c r="T31"/>
  <c r="P31"/>
  <c r="H31"/>
  <c r="AZ30"/>
  <c r="AV30"/>
  <c r="AR30"/>
  <c r="AN30"/>
  <c r="AJ30"/>
  <c r="AF30"/>
  <c r="AB30"/>
  <c r="X30"/>
  <c r="T30"/>
  <c r="P30"/>
  <c r="H30"/>
  <c r="AZ29"/>
  <c r="AV29"/>
  <c r="AR29"/>
  <c r="AN29"/>
  <c r="AJ29"/>
  <c r="AF29"/>
  <c r="AB29"/>
  <c r="X29"/>
  <c r="T29"/>
  <c r="P29"/>
  <c r="H29"/>
  <c r="AZ28"/>
  <c r="AV28"/>
  <c r="AR28"/>
  <c r="AN28"/>
  <c r="AJ28"/>
  <c r="AF28"/>
  <c r="AB28"/>
  <c r="X28"/>
  <c r="T28"/>
  <c r="P28"/>
  <c r="L28"/>
  <c r="H28"/>
  <c r="AZ27"/>
  <c r="AV27"/>
  <c r="AR27"/>
  <c r="AN27"/>
  <c r="AJ27"/>
  <c r="AF27"/>
  <c r="AB27"/>
  <c r="X27"/>
  <c r="T27"/>
  <c r="P27"/>
  <c r="H27"/>
  <c r="AZ26"/>
  <c r="AV26"/>
  <c r="AR26"/>
  <c r="AN26"/>
  <c r="AJ26"/>
  <c r="AF26"/>
  <c r="AB26"/>
  <c r="X26"/>
  <c r="T26"/>
  <c r="P26"/>
  <c r="H26"/>
  <c r="AZ25"/>
  <c r="AV25"/>
  <c r="AR25"/>
  <c r="AN25"/>
  <c r="AJ25"/>
  <c r="AF25"/>
  <c r="AB25"/>
  <c r="X25"/>
  <c r="T25"/>
  <c r="P25"/>
  <c r="H25"/>
  <c r="AZ24"/>
  <c r="AV24"/>
  <c r="AR24"/>
  <c r="AN24"/>
  <c r="AJ24"/>
  <c r="AF24"/>
  <c r="AB24"/>
  <c r="X24"/>
  <c r="T24"/>
  <c r="P24"/>
  <c r="H24"/>
  <c r="AZ23"/>
  <c r="AV23"/>
  <c r="AR23"/>
  <c r="AN23"/>
  <c r="AJ23"/>
  <c r="AF23"/>
  <c r="AB23"/>
  <c r="X23"/>
  <c r="T23"/>
  <c r="P23"/>
  <c r="H23"/>
  <c r="AZ22"/>
  <c r="AV22"/>
  <c r="AR22"/>
  <c r="AN22"/>
  <c r="AJ22"/>
  <c r="AF22"/>
  <c r="AB22"/>
  <c r="X22"/>
  <c r="T22"/>
  <c r="P22"/>
  <c r="L22"/>
  <c r="H22"/>
  <c r="AZ20"/>
  <c r="AV20"/>
  <c r="AR20"/>
  <c r="AN20"/>
  <c r="AJ20"/>
  <c r="AF20"/>
  <c r="AB20"/>
  <c r="X20"/>
  <c r="T20"/>
  <c r="P20"/>
  <c r="H20"/>
  <c r="AZ19"/>
  <c r="AV19"/>
  <c r="AR19"/>
  <c r="AN19"/>
  <c r="AJ19"/>
  <c r="AF19"/>
  <c r="AB19"/>
  <c r="X19"/>
  <c r="T19"/>
  <c r="P19"/>
  <c r="H19"/>
  <c r="AZ18"/>
  <c r="AV18"/>
  <c r="AR18"/>
  <c r="AN18"/>
  <c r="AJ18"/>
  <c r="AF18"/>
  <c r="AB18"/>
  <c r="X18"/>
  <c r="T18"/>
  <c r="P18"/>
  <c r="H18"/>
  <c r="AZ17"/>
  <c r="AV17"/>
  <c r="AR17"/>
  <c r="AN17"/>
  <c r="AJ17"/>
  <c r="AF17"/>
  <c r="AB17"/>
  <c r="X17"/>
  <c r="T17"/>
  <c r="P17"/>
  <c r="L17"/>
  <c r="H17"/>
  <c r="AZ16"/>
  <c r="AV16"/>
  <c r="AR16"/>
  <c r="AN16"/>
  <c r="AJ16"/>
  <c r="AF16"/>
  <c r="AB16"/>
  <c r="X16"/>
  <c r="T16"/>
  <c r="P16"/>
  <c r="H16"/>
  <c r="AZ15"/>
  <c r="AV15"/>
  <c r="AR15"/>
  <c r="AN15"/>
  <c r="AJ15"/>
  <c r="AF15"/>
  <c r="AB15"/>
  <c r="X15"/>
  <c r="T15"/>
  <c r="P15"/>
  <c r="H15"/>
  <c r="AZ14"/>
  <c r="AV14"/>
  <c r="AR14"/>
  <c r="AN14"/>
  <c r="AJ14"/>
  <c r="AF14"/>
  <c r="AB14"/>
  <c r="X14"/>
  <c r="T14"/>
  <c r="P14"/>
  <c r="H14"/>
  <c r="AZ13"/>
  <c r="AV13"/>
  <c r="AR13"/>
  <c r="AN13"/>
  <c r="AJ13"/>
  <c r="AF13"/>
  <c r="AB13"/>
  <c r="X13"/>
  <c r="T13"/>
  <c r="P13"/>
  <c r="H13"/>
  <c r="AZ12"/>
  <c r="AV12"/>
  <c r="AR12"/>
  <c r="AN12"/>
  <c r="AJ12"/>
  <c r="AF12"/>
  <c r="AB12"/>
  <c r="X12"/>
  <c r="T12"/>
  <c r="P12"/>
  <c r="H12"/>
  <c r="AZ11"/>
  <c r="AV11"/>
  <c r="AR11"/>
  <c r="AN11"/>
  <c r="AJ11"/>
  <c r="AF11"/>
  <c r="AB11"/>
  <c r="X11"/>
  <c r="T11"/>
  <c r="P11"/>
  <c r="H11"/>
  <c r="AZ10"/>
  <c r="AV10"/>
  <c r="AR10"/>
  <c r="AN10"/>
  <c r="AJ10"/>
  <c r="AF10"/>
  <c r="AB10"/>
  <c r="X10"/>
  <c r="T10"/>
  <c r="P10"/>
  <c r="H10"/>
  <c r="AZ9"/>
  <c r="AV9"/>
  <c r="AR9"/>
  <c r="AN9"/>
  <c r="AJ9"/>
  <c r="AF9"/>
  <c r="AB9"/>
  <c r="X9"/>
  <c r="T9"/>
  <c r="P9"/>
  <c r="H9"/>
  <c r="AZ8"/>
  <c r="AV8"/>
  <c r="AR8"/>
  <c r="AN8"/>
  <c r="AJ8"/>
  <c r="AF8"/>
  <c r="AB8"/>
  <c r="X8"/>
  <c r="T8"/>
  <c r="P8"/>
  <c r="H8"/>
  <c r="AO29" i="4"/>
  <c r="AN29"/>
  <c r="AL29"/>
  <c r="AK29"/>
  <c r="AI29"/>
  <c r="AH29"/>
  <c r="AF29"/>
  <c r="AE29"/>
  <c r="AC29"/>
  <c r="AB29"/>
  <c r="Z29"/>
  <c r="Y29"/>
  <c r="W29"/>
  <c r="V29"/>
  <c r="T29"/>
  <c r="S29"/>
  <c r="Q29"/>
  <c r="P29"/>
  <c r="N29"/>
  <c r="M29"/>
  <c r="K29"/>
  <c r="H29"/>
  <c r="E29"/>
  <c r="AP28"/>
  <c r="AM28"/>
  <c r="AJ28"/>
  <c r="AG28"/>
  <c r="AD28"/>
  <c r="AA28"/>
  <c r="X28"/>
  <c r="U28"/>
  <c r="R28"/>
  <c r="O28"/>
  <c r="AP27"/>
  <c r="AM27"/>
  <c r="AJ27"/>
  <c r="AG27"/>
  <c r="AD27"/>
  <c r="AA27"/>
  <c r="X27"/>
  <c r="U27"/>
  <c r="R27"/>
  <c r="O27"/>
  <c r="AP26"/>
  <c r="AM26"/>
  <c r="AJ26"/>
  <c r="AG26"/>
  <c r="AD26"/>
  <c r="AA26"/>
  <c r="X26"/>
  <c r="U26"/>
  <c r="R26"/>
  <c r="O26"/>
  <c r="AP24"/>
  <c r="AM24"/>
  <c r="AJ24"/>
  <c r="AG24"/>
  <c r="AD24"/>
  <c r="AA24"/>
  <c r="X24"/>
  <c r="U24"/>
  <c r="R24"/>
  <c r="O24"/>
  <c r="G24"/>
  <c r="AP23"/>
  <c r="AM23"/>
  <c r="AJ23"/>
  <c r="AG23"/>
  <c r="AD23"/>
  <c r="AA23"/>
  <c r="X23"/>
  <c r="U23"/>
  <c r="R23"/>
  <c r="O23"/>
  <c r="AP22"/>
  <c r="AM22"/>
  <c r="AJ22"/>
  <c r="AG22"/>
  <c r="AD22"/>
  <c r="AA22"/>
  <c r="X22"/>
  <c r="U22"/>
  <c r="R22"/>
  <c r="O22"/>
  <c r="AP21"/>
  <c r="AM21"/>
  <c r="AJ21"/>
  <c r="AG21"/>
  <c r="AD21"/>
  <c r="AA21"/>
  <c r="X21"/>
  <c r="U21"/>
  <c r="R21"/>
  <c r="O21"/>
  <c r="AP20"/>
  <c r="AM20"/>
  <c r="AJ20"/>
  <c r="AG20"/>
  <c r="AD20"/>
  <c r="AA20"/>
  <c r="X20"/>
  <c r="U20"/>
  <c r="R20"/>
  <c r="O20"/>
  <c r="L20"/>
  <c r="G20"/>
  <c r="AP19"/>
  <c r="AM19"/>
  <c r="AJ19"/>
  <c r="AG19"/>
  <c r="AD19"/>
  <c r="AA19"/>
  <c r="X19"/>
  <c r="U19"/>
  <c r="R19"/>
  <c r="O19"/>
  <c r="G19"/>
  <c r="AP18"/>
  <c r="AM18"/>
  <c r="AJ18"/>
  <c r="AG18"/>
  <c r="AD18"/>
  <c r="AA18"/>
  <c r="X18"/>
  <c r="U18"/>
  <c r="R18"/>
  <c r="O18"/>
  <c r="AP17"/>
  <c r="AM17"/>
  <c r="AJ17"/>
  <c r="AG17"/>
  <c r="AD17"/>
  <c r="AA17"/>
  <c r="X17"/>
  <c r="U17"/>
  <c r="R17"/>
  <c r="O17"/>
  <c r="AP16"/>
  <c r="AM16"/>
  <c r="AJ16"/>
  <c r="AG16"/>
  <c r="AD16"/>
  <c r="AA16"/>
  <c r="X16"/>
  <c r="U16"/>
  <c r="R16"/>
  <c r="O16"/>
  <c r="AP15"/>
  <c r="AM15"/>
  <c r="AJ15"/>
  <c r="AG15"/>
  <c r="AD15"/>
  <c r="AA15"/>
  <c r="X15"/>
  <c r="U15"/>
  <c r="R15"/>
  <c r="O15"/>
  <c r="AP14"/>
  <c r="AM14"/>
  <c r="AJ14"/>
  <c r="AG14"/>
  <c r="AD14"/>
  <c r="AA14"/>
  <c r="X14"/>
  <c r="U14"/>
  <c r="R14"/>
  <c r="O14"/>
  <c r="AP13"/>
  <c r="AM13"/>
  <c r="AJ13"/>
  <c r="AG13"/>
  <c r="AD13"/>
  <c r="AA13"/>
  <c r="X13"/>
  <c r="U13"/>
  <c r="R13"/>
  <c r="O13"/>
  <c r="AP12"/>
  <c r="AM12"/>
  <c r="AJ12"/>
  <c r="AG12"/>
  <c r="AD12"/>
  <c r="AA12"/>
  <c r="X12"/>
  <c r="U12"/>
  <c r="R12"/>
  <c r="O12"/>
  <c r="AP11"/>
  <c r="AM11"/>
  <c r="AJ11"/>
  <c r="AG11"/>
  <c r="AD11"/>
  <c r="AA11"/>
  <c r="X11"/>
  <c r="U11"/>
  <c r="R11"/>
  <c r="O11"/>
  <c r="G11"/>
  <c r="AP10"/>
  <c r="AM10"/>
  <c r="AJ10"/>
  <c r="AG10"/>
  <c r="AD10"/>
  <c r="AA10"/>
  <c r="X10"/>
  <c r="U10"/>
  <c r="R10"/>
  <c r="O10"/>
  <c r="AP9"/>
  <c r="AM9"/>
  <c r="AJ9"/>
  <c r="AG9"/>
  <c r="AD9"/>
  <c r="AA9"/>
  <c r="X9"/>
  <c r="U9"/>
  <c r="R9"/>
  <c r="O9"/>
  <c r="AP8"/>
  <c r="AM8"/>
  <c r="AJ8"/>
  <c r="AG8"/>
  <c r="AD8"/>
  <c r="AA8"/>
  <c r="X8"/>
  <c r="U8"/>
  <c r="R8"/>
  <c r="O8"/>
  <c r="I15" i="2"/>
  <c r="W15"/>
  <c r="Z15"/>
  <c r="AC15"/>
  <c r="AF15"/>
  <c r="AI15"/>
  <c r="AL15"/>
  <c r="AO15"/>
  <c r="AR15"/>
  <c r="AQ22"/>
  <c r="AP22"/>
  <c r="AR22" s="1"/>
  <c r="AN22"/>
  <c r="AM22"/>
  <c r="AK22"/>
  <c r="AJ22"/>
  <c r="AL22" s="1"/>
  <c r="AH22"/>
  <c r="AG22"/>
  <c r="AE22"/>
  <c r="AD22"/>
  <c r="AB22"/>
  <c r="AA22"/>
  <c r="Y22"/>
  <c r="X22"/>
  <c r="V22"/>
  <c r="U22"/>
  <c r="AS22" s="1"/>
  <c r="S22"/>
  <c r="R22"/>
  <c r="P22"/>
  <c r="N22"/>
  <c r="L22"/>
  <c r="J22"/>
  <c r="H22"/>
  <c r="F22"/>
  <c r="AR21"/>
  <c r="AO21"/>
  <c r="AL21"/>
  <c r="AI21"/>
  <c r="AF21"/>
  <c r="AC21"/>
  <c r="Z21"/>
  <c r="W21"/>
  <c r="I21"/>
  <c r="AR20"/>
  <c r="AO20"/>
  <c r="AL20"/>
  <c r="AI20"/>
  <c r="AF20"/>
  <c r="AC20"/>
  <c r="Z20"/>
  <c r="W20"/>
  <c r="I20"/>
  <c r="AR19"/>
  <c r="AO19"/>
  <c r="AL19"/>
  <c r="AI19"/>
  <c r="AF19"/>
  <c r="AC19"/>
  <c r="Z19"/>
  <c r="W19"/>
  <c r="I19"/>
  <c r="AR18"/>
  <c r="AO18"/>
  <c r="AL18"/>
  <c r="AI18"/>
  <c r="AF18"/>
  <c r="AC18"/>
  <c r="Z18"/>
  <c r="W18"/>
  <c r="I18"/>
  <c r="AR17"/>
  <c r="AO17"/>
  <c r="AL17"/>
  <c r="AI17"/>
  <c r="AF17"/>
  <c r="AC17"/>
  <c r="Z17"/>
  <c r="W17"/>
  <c r="I17"/>
  <c r="AR16"/>
  <c r="AO16"/>
  <c r="AL16"/>
  <c r="AI16"/>
  <c r="AF16"/>
  <c r="AC16"/>
  <c r="Z16"/>
  <c r="W16"/>
  <c r="I16"/>
  <c r="AR14"/>
  <c r="AO14"/>
  <c r="AL14"/>
  <c r="AI14"/>
  <c r="AF14"/>
  <c r="AC14"/>
  <c r="Z14"/>
  <c r="W14"/>
  <c r="I14"/>
  <c r="AR13"/>
  <c r="AO13"/>
  <c r="AL13"/>
  <c r="AI13"/>
  <c r="AF13"/>
  <c r="AC13"/>
  <c r="Z13"/>
  <c r="W13"/>
  <c r="I13"/>
  <c r="AR12"/>
  <c r="AO12"/>
  <c r="AL12"/>
  <c r="AI12"/>
  <c r="AF12"/>
  <c r="AC12"/>
  <c r="Z12"/>
  <c r="W12"/>
  <c r="I12"/>
  <c r="AR11"/>
  <c r="AO11"/>
  <c r="AL11"/>
  <c r="AI11"/>
  <c r="AF11"/>
  <c r="AC11"/>
  <c r="Z11"/>
  <c r="W11"/>
  <c r="I11"/>
  <c r="AR10"/>
  <c r="AO10"/>
  <c r="AL10"/>
  <c r="AI10"/>
  <c r="AF10"/>
  <c r="AC10"/>
  <c r="Z10"/>
  <c r="W10"/>
  <c r="I10"/>
  <c r="AR9"/>
  <c r="AO9"/>
  <c r="AL9"/>
  <c r="AI9"/>
  <c r="AF9"/>
  <c r="AC9"/>
  <c r="Z9"/>
  <c r="W9"/>
  <c r="I9"/>
  <c r="AR8"/>
  <c r="AO8"/>
  <c r="AL8"/>
  <c r="AI8"/>
  <c r="AF8"/>
  <c r="AC8"/>
  <c r="Z8"/>
  <c r="W8"/>
  <c r="I8"/>
  <c r="AW11" i="1"/>
  <c r="AU11"/>
  <c r="AS11"/>
  <c r="AQ11"/>
  <c r="AO11"/>
  <c r="AM11"/>
  <c r="AK11"/>
  <c r="AI11"/>
  <c r="AF11"/>
  <c r="AJ11" s="1"/>
  <c r="AD11"/>
  <c r="AB11"/>
  <c r="Z11"/>
  <c r="X11"/>
  <c r="V11"/>
  <c r="U11"/>
  <c r="R11"/>
  <c r="T11" s="1"/>
  <c r="P11"/>
  <c r="N11"/>
  <c r="J11"/>
  <c r="H11"/>
  <c r="F11"/>
  <c r="AY10"/>
  <c r="AV10"/>
  <c r="AR10"/>
  <c r="AN10"/>
  <c r="AJ10"/>
  <c r="AE10"/>
  <c r="AA10"/>
  <c r="I10"/>
  <c r="AY9"/>
  <c r="AV9"/>
  <c r="AR9"/>
  <c r="AN9"/>
  <c r="AJ9"/>
  <c r="AE9"/>
  <c r="AA9"/>
  <c r="I9"/>
  <c r="BB8"/>
  <c r="AZ8"/>
  <c r="AY8"/>
  <c r="AV8"/>
  <c r="AR8"/>
  <c r="AN8"/>
  <c r="AJ8"/>
  <c r="AE8"/>
  <c r="AA8"/>
  <c r="W8"/>
  <c r="T8"/>
  <c r="Q8"/>
  <c r="M8"/>
  <c r="I8"/>
  <c r="AV22" i="2" l="1"/>
  <c r="AN11" i="1"/>
  <c r="W11"/>
  <c r="AV11"/>
  <c r="O29" i="4"/>
  <c r="U29"/>
  <c r="AA29"/>
  <c r="AG29"/>
  <c r="AM29"/>
  <c r="BD49" i="5"/>
  <c r="BE49"/>
  <c r="R29" i="4"/>
  <c r="X29"/>
  <c r="AD29"/>
  <c r="AJ29"/>
  <c r="AP29"/>
  <c r="AS29"/>
  <c r="AQ29"/>
  <c r="L29"/>
  <c r="Q11" i="1"/>
  <c r="BC8"/>
  <c r="AE11"/>
  <c r="AR11"/>
  <c r="AY11"/>
  <c r="BC9"/>
  <c r="AA11"/>
  <c r="L49" i="5"/>
  <c r="T49"/>
  <c r="AB49"/>
  <c r="AJ49"/>
  <c r="AR49"/>
  <c r="AZ49"/>
  <c r="H49"/>
  <c r="P49"/>
  <c r="X49"/>
  <c r="AF49"/>
  <c r="AN49"/>
  <c r="AV49"/>
  <c r="G29" i="4"/>
  <c r="M11" i="1"/>
  <c r="I11"/>
  <c r="BC10"/>
  <c r="M22" i="2"/>
  <c r="AF22"/>
  <c r="AO22"/>
  <c r="T22"/>
  <c r="Z22"/>
  <c r="Q22"/>
  <c r="W22"/>
  <c r="AC22"/>
  <c r="AI22"/>
  <c r="I22"/>
  <c r="BD8" i="1"/>
  <c r="BC11" l="1"/>
  <c r="AT29" i="4"/>
  <c r="AU29"/>
</calcChain>
</file>

<file path=xl/comments1.xml><?xml version="1.0" encoding="utf-8"?>
<comments xmlns="http://schemas.openxmlformats.org/spreadsheetml/2006/main">
  <authors>
    <author>JOANNA</author>
  </authors>
  <commentList>
    <comment ref="BE8" authorId="0">
      <text>
        <r>
          <rPr>
            <b/>
            <sz val="8"/>
            <color indexed="81"/>
            <rFont val="Tahoma"/>
            <family val="2"/>
          </rPr>
          <t>JOANNA:</t>
        </r>
        <r>
          <rPr>
            <sz val="8"/>
            <color indexed="81"/>
            <rFont val="Tahoma"/>
            <family val="2"/>
          </rPr>
          <t xml:space="preserve">
ACTUAL PER BRANCH/TOTAL ACTUAL</t>
        </r>
      </text>
    </comment>
    <comment ref="BF8" authorId="0">
      <text>
        <r>
          <rPr>
            <b/>
            <sz val="8"/>
            <color indexed="81"/>
            <rFont val="Tahoma"/>
            <family val="2"/>
          </rPr>
          <t>JOANNA:</t>
        </r>
        <r>
          <rPr>
            <sz val="8"/>
            <color indexed="81"/>
            <rFont val="Tahoma"/>
            <family val="2"/>
          </rPr>
          <t xml:space="preserve">
SET TARGET PER MONTH*MANUALLY TO PERCENTAGE RATIO PER BRANCH</t>
        </r>
      </text>
    </comment>
  </commentList>
</comments>
</file>

<file path=xl/sharedStrings.xml><?xml version="1.0" encoding="utf-8"?>
<sst xmlns="http://schemas.openxmlformats.org/spreadsheetml/2006/main" count="2728" uniqueCount="334">
  <si>
    <t>SALES DEPARTMENT</t>
  </si>
  <si>
    <t>SALES PM MANAGEMENT TEAM</t>
  </si>
  <si>
    <t>DEALER/ BRANCH</t>
  </si>
  <si>
    <t>PM NAME</t>
  </si>
  <si>
    <t>DATE HIRED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</si>
  <si>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</si>
  <si>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</si>
  <si>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</si>
  <si>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</si>
  <si>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</si>
  <si>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</si>
  <si>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</si>
  <si>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</si>
  <si>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</si>
  <si>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</si>
  <si>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</si>
  <si>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</si>
  <si>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2025 TOTAL SALES</t>
  </si>
  <si>
    <t>MONTHLY AVERAGE</t>
  </si>
  <si>
    <t xml:space="preserve">PERCENTAGE </t>
  </si>
  <si>
    <t xml:space="preserve">JANUARY </t>
  </si>
  <si>
    <t xml:space="preserve">RATIO AS PER </t>
  </si>
  <si>
    <t>AS PER PERCENTAGE</t>
  </si>
  <si>
    <t xml:space="preserve">ACTUAL </t>
  </si>
  <si>
    <t>TARGET</t>
  </si>
  <si>
    <t>%</t>
  </si>
  <si>
    <t>2020 ACTUAL SALES</t>
  </si>
  <si>
    <t>RATIO</t>
  </si>
  <si>
    <t>TOTAL</t>
  </si>
  <si>
    <t>PREPARED BY :</t>
  </si>
  <si>
    <t>NOTED BY :</t>
  </si>
  <si>
    <t>MS. ROWENA PAUSAL</t>
  </si>
  <si>
    <t>MR. CHRISTIAN KEITH SARMIENTO</t>
  </si>
  <si>
    <t>SALES PM MGMT. ASST. SUPERVISOR</t>
  </si>
  <si>
    <t>NATIONAL SALES MANAGER</t>
  </si>
  <si>
    <t>CSI AGOO LA UNION</t>
  </si>
  <si>
    <t>CSI ALAMINOS</t>
  </si>
  <si>
    <t>CSI CANDON</t>
  </si>
  <si>
    <t>CSI LA UNION</t>
  </si>
  <si>
    <t>CSI LUCAO</t>
  </si>
  <si>
    <t>CSI MANAOAG</t>
  </si>
  <si>
    <t>CSI MANGALDAN</t>
  </si>
  <si>
    <t>CSI MARKET SQUARE</t>
  </si>
  <si>
    <t>CSI SAN CARLOS</t>
  </si>
  <si>
    <t>CSI TAYUG</t>
  </si>
  <si>
    <t>CSI URDANETA</t>
  </si>
  <si>
    <t>CSI ZAMBALES</t>
  </si>
  <si>
    <t>NEW TARLAC MAIN</t>
  </si>
  <si>
    <t>MARQUEZ, MARVIN</t>
  </si>
  <si>
    <t>MONTEMAYOR, FRANCO</t>
  </si>
  <si>
    <t>MANZANO, RAYMART</t>
  </si>
  <si>
    <t>MARQUEZ, DOMINADOR</t>
  </si>
  <si>
    <t>FLORES, JOHN JEFFREY</t>
  </si>
  <si>
    <t>CAPITLE, BEEJAY</t>
  </si>
  <si>
    <t>COLLADO, ARNOLD JR.</t>
  </si>
  <si>
    <t>VINLUAN ARTIDES</t>
  </si>
  <si>
    <t>CERDAN, ECOT</t>
  </si>
  <si>
    <t>MADRIAGA, JEFFREY</t>
  </si>
  <si>
    <t>SANTIAGO, REYNALDO</t>
  </si>
  <si>
    <t>RABACA, VANNICK</t>
  </si>
  <si>
    <t>NEW TARLAC HI-WAY</t>
  </si>
  <si>
    <t>MARIVELEZ, JOSELITO JR.</t>
  </si>
  <si>
    <t>JUNIO, JHON VER</t>
  </si>
  <si>
    <t>September 23, 2008</t>
  </si>
  <si>
    <t>CAGAYAN APP MAIN</t>
  </si>
  <si>
    <t>ROQUERO, JAYSON</t>
  </si>
  <si>
    <t>CAGAYAN APP STA ANA</t>
  </si>
  <si>
    <t>DELA CRUZ, LEONEL</t>
  </si>
  <si>
    <t>June 19, 2023</t>
  </si>
  <si>
    <t>July 20, 2024</t>
  </si>
  <si>
    <t>1ST MEGA SAVER ANGELES</t>
  </si>
  <si>
    <t>1ST MEGA SAVER BALIUAG</t>
  </si>
  <si>
    <t>1ST MEGA SAVER BATAAN</t>
  </si>
  <si>
    <t>1ST MEGA SAVER CABANATUAN</t>
  </si>
  <si>
    <t>1ST MEGA SAVER CAMILING</t>
  </si>
  <si>
    <t>1ST MEGA SAVER CAPAS</t>
  </si>
  <si>
    <t>1ST MEGA SAVER CAUAYAN</t>
  </si>
  <si>
    <t>1ST MEGA SAVER DAU</t>
  </si>
  <si>
    <t>1ST MEGA SAVER GAPAN</t>
  </si>
  <si>
    <t>1ST MEGA SAVER GUAGUA</t>
  </si>
  <si>
    <t>1ST MEGA SAVER GUIMBA</t>
  </si>
  <si>
    <t>1ST MEGA SAVER HENSON</t>
  </si>
  <si>
    <t>1ST MEGA SAVER LA UNION</t>
  </si>
  <si>
    <t>1ST MEGA SAVER LUISITA</t>
  </si>
  <si>
    <t>1ST MEGA SAVER MAGALANG</t>
  </si>
  <si>
    <t>1ST MEGA SAVER PAMPANGA</t>
  </si>
  <si>
    <t>1ST MEGA SAVER PAMPANGA DOWNTOWN</t>
  </si>
  <si>
    <t>1ST MEGA SAVER PANIQUI ANNEX</t>
  </si>
  <si>
    <t>1ST MEGA SAVER PANIQUI PRIME</t>
  </si>
  <si>
    <t>1ST MEGA SAVER PASIG</t>
  </si>
  <si>
    <t>1ST MEGA SAVER SANTIAGO</t>
  </si>
  <si>
    <t>1ST MEGA SAVER SAN JOSE DM</t>
  </si>
  <si>
    <t>1ST MEGA SAVER SAN JOSE NE</t>
  </si>
  <si>
    <t>1ST MEGA SAVER SINDALAN</t>
  </si>
  <si>
    <t>1ST MEGA SAVER STA MARIA</t>
  </si>
  <si>
    <t>1ST MEGA SAVER STO. ROSARIO</t>
  </si>
  <si>
    <t>1ST MEGA SAVER TALAVERA</t>
  </si>
  <si>
    <t>1ST MEGA SAVER TARLAC</t>
  </si>
  <si>
    <t>1ST MEGA SAVER TUGUEGARAO</t>
  </si>
  <si>
    <t>1ST MEGA SAVER URDANETA</t>
  </si>
  <si>
    <t>1ST MEGA SAVER VALENZUELA</t>
  </si>
  <si>
    <t>JR. SALES PM MGMT. ASST.</t>
  </si>
  <si>
    <t>CHLEA  AQUINO</t>
  </si>
  <si>
    <t>CHLEA AQUINO</t>
  </si>
  <si>
    <t>IGNACIO, JOMEL</t>
  </si>
  <si>
    <t>GONZALES, ISMAEL</t>
  </si>
  <si>
    <t>MENDOZA, CRIS EVANS</t>
  </si>
  <si>
    <t>SAPIANDANTE, SWEET SHEILA STAR</t>
  </si>
  <si>
    <t>PUMEDA, ROSALIE</t>
  </si>
  <si>
    <t>AGDEPPA, ROWELL</t>
  </si>
  <si>
    <t>PANLICAN, JEFFREY</t>
  </si>
  <si>
    <t>OSCAR GARBO</t>
  </si>
  <si>
    <t>CLAUDIO, SHERRYL</t>
  </si>
  <si>
    <t>MEIM, DONALD</t>
  </si>
  <si>
    <t>DIZON, JAYVIE</t>
  </si>
  <si>
    <t>MANINANG, RHEYNER</t>
  </si>
  <si>
    <t>SANTOS, CHRISTIAN MHAR</t>
  </si>
  <si>
    <t>MAGLASANG, JASON</t>
  </si>
  <si>
    <t>ESMAÑA, JOMAR</t>
  </si>
  <si>
    <t>SOTELO, JIMMY</t>
  </si>
  <si>
    <t>NAVARRO, ROLLIE</t>
  </si>
  <si>
    <t>MIRANDA, KARL ANGELO</t>
  </si>
  <si>
    <t>TALA, REYMAR</t>
  </si>
  <si>
    <t>MACAPAGAL, FRANKLIN</t>
  </si>
  <si>
    <t>AZARRAGA, KING BENEDICT</t>
  </si>
  <si>
    <t>CRISTIAN MALATE</t>
  </si>
  <si>
    <t>VILLALOBOS, JOANNE</t>
  </si>
  <si>
    <t>PADRONES, NORRY</t>
  </si>
  <si>
    <t>MARZAN, MARK JOSEPH</t>
  </si>
  <si>
    <t>CRUZ, RAYMARK</t>
  </si>
  <si>
    <t>TORRES, ELIMAR</t>
  </si>
  <si>
    <t>DAVID, JAYSON</t>
  </si>
  <si>
    <t>AGUNOY, DONN ALVIN</t>
  </si>
  <si>
    <t>SEBASTIAN, PATRICK</t>
  </si>
  <si>
    <t>MOISES, BABARAN JR.</t>
  </si>
  <si>
    <t>CARIG, MARK ANTHONY</t>
  </si>
  <si>
    <t>DELA LUNA, ERVIN MATTHEW</t>
  </si>
  <si>
    <t>September 09, 2019</t>
  </si>
  <si>
    <t>SAVERS BARRETO</t>
  </si>
  <si>
    <t>SAVERS BATAAN 1</t>
  </si>
  <si>
    <t>SAVERS CABANATUAN</t>
  </si>
  <si>
    <t>SAVERS DON BONI</t>
  </si>
  <si>
    <t>SAVERS GUIGUINTO</t>
  </si>
  <si>
    <t>SAVERS HENSON</t>
  </si>
  <si>
    <t>SAVERS HIWAY BATAAN</t>
  </si>
  <si>
    <t>SAVERS ILAGAN</t>
  </si>
  <si>
    <t>SAVERS LA UNION</t>
  </si>
  <si>
    <t>SAVERS MABALACAT</t>
  </si>
  <si>
    <t>SAVERS OLONGAPO</t>
  </si>
  <si>
    <t>SAVERS PALAWAN</t>
  </si>
  <si>
    <t>SAVERS PASO DE BLAS</t>
  </si>
  <si>
    <t>SAVERS PENGUE</t>
  </si>
  <si>
    <t>SAVERS PLARIDEL</t>
  </si>
  <si>
    <t>SAVERS SOUTH CALOOCAN</t>
  </si>
  <si>
    <t>SAVERS SAN FERNANDO</t>
  </si>
  <si>
    <t>SAVERS STA. CRUZ</t>
  </si>
  <si>
    <t>SAVERS UGAC</t>
  </si>
  <si>
    <t>SAVERS VISAYAS AVE.,</t>
  </si>
  <si>
    <t>PADRE, KIMPI</t>
  </si>
  <si>
    <t>TORRES, RICHARD</t>
  </si>
  <si>
    <t>BALIGOD, JONALD</t>
  </si>
  <si>
    <t>ZAPATA, ARQUIM</t>
  </si>
  <si>
    <t>SANCHEZ, JUARAINE</t>
  </si>
  <si>
    <t>MORENO, LESTER</t>
  </si>
  <si>
    <t>GABUN, JOHN CESAR</t>
  </si>
  <si>
    <t>LOBIGAS, ROLAND E.</t>
  </si>
  <si>
    <t>SAMUEL FELARCA</t>
  </si>
  <si>
    <t>ARGUEZA, SHAN VREEN</t>
  </si>
  <si>
    <t>PAGUIO, CHESTER</t>
  </si>
  <si>
    <t>CALAGUAS, REYNARD</t>
  </si>
  <si>
    <t>DELA CRUZ, VIA</t>
  </si>
  <si>
    <t>PADAOAN, MENANDRO</t>
  </si>
  <si>
    <t>LICAS, LORDY</t>
  </si>
  <si>
    <t>CASTRO, JETHRO</t>
  </si>
  <si>
    <t>NISPEROS, JOHN MICHAEL</t>
  </si>
  <si>
    <t>2025 PM SALES REPORT -  ASIAN HOMES, BOHOL QUALITY,  ECHO APP., RL APP., AND THE 1ST FAMILY APP.</t>
  </si>
  <si>
    <t>2025 PM SALES REPORT -  SAVERS</t>
  </si>
  <si>
    <t>2025 PM SALES REPORT -  1ST MEGA SAVER</t>
  </si>
  <si>
    <t>2025 PM SALES REPORT -  CSI AND NEW TARLAC</t>
  </si>
  <si>
    <t>ASIAN HOME AYALA CEBU</t>
  </si>
  <si>
    <t>SIMBAJON, JUNREL</t>
  </si>
  <si>
    <t>ASIAN HOME BACOLOD</t>
  </si>
  <si>
    <t>VILLASENOR, ALEXANDER</t>
  </si>
  <si>
    <t>ASIAN HOME BALAMBAN</t>
  </si>
  <si>
    <t>SUMAMPONG, ROMIE JR.</t>
  </si>
  <si>
    <t>ASIAN HOME BOGO</t>
  </si>
  <si>
    <t>MACRA, JEZZA</t>
  </si>
  <si>
    <t>ASIAN HOME CARCAR</t>
  </si>
  <si>
    <t>LINES, JAMES</t>
  </si>
  <si>
    <t>ASIAN HOME CDO DIVI</t>
  </si>
  <si>
    <t>July 21,2019</t>
  </si>
  <si>
    <t>ASIAN HOME CENTRAL BLOC</t>
  </si>
  <si>
    <t>CATAMCO, RAYMARK</t>
  </si>
  <si>
    <t>ASIAN HOME CENTRIO AYALA</t>
  </si>
  <si>
    <t>TACBOBO, JAMES TER</t>
  </si>
  <si>
    <t>ASIAN HOME COUNTRY MALL</t>
  </si>
  <si>
    <t>RICAFORT, APOLO</t>
  </si>
  <si>
    <t>ASIAN HOME DANAO</t>
  </si>
  <si>
    <t>GONZALES, VINCENT REY</t>
  </si>
  <si>
    <t>ASIAN HOME DAVAO</t>
  </si>
  <si>
    <t>TORRES, ALVEN KENT</t>
  </si>
  <si>
    <t>ASIAN HOME DIPOLOG</t>
  </si>
  <si>
    <t>ASIAN HOME DISTRICT TALISAY</t>
  </si>
  <si>
    <t>TUMBALE, JOHN ARNOLD</t>
  </si>
  <si>
    <t>ASIAN HOME GRAND MALL MACTAN</t>
  </si>
  <si>
    <t>MORATA, JASPER</t>
  </si>
  <si>
    <t>ASIAN HOME JUAN LUNA</t>
  </si>
  <si>
    <t>May 19,2018</t>
  </si>
  <si>
    <t>ASIAN HOME LAPU-LAPU</t>
  </si>
  <si>
    <t>OZOA, ALDRIN</t>
  </si>
  <si>
    <t xml:space="preserve">ASIAN HOME LILOAN </t>
  </si>
  <si>
    <t>MAYORMITA, WARREN</t>
  </si>
  <si>
    <t>ASIAN HOME MAGALLANES</t>
  </si>
  <si>
    <t>ASIAN HOME MANDAUE</t>
  </si>
  <si>
    <t>MORALES, JUNJLIE</t>
  </si>
  <si>
    <t>ASIAN HOME MINGLANILLA</t>
  </si>
  <si>
    <t>ASIAN HOME MOALBOAL</t>
  </si>
  <si>
    <t>VISITACION, RONIELLE JURCALES</t>
  </si>
  <si>
    <t>ASIAN HOME SMARTZONE</t>
  </si>
  <si>
    <t>ABALLE, IAN KIRK</t>
  </si>
  <si>
    <t>ASIAN HOME STO NIÑO</t>
  </si>
  <si>
    <t>December 21,2018</t>
  </si>
  <si>
    <t>ASIAN HOME TALISAY</t>
  </si>
  <si>
    <t>DEJAC, NELLY JOIHN</t>
  </si>
  <si>
    <t>ASIAN HOME TOLEDO</t>
  </si>
  <si>
    <t>INDINO, ERIC JOHN</t>
  </si>
  <si>
    <t>BOHOL QUALITY TAGBILARAN</t>
  </si>
  <si>
    <t>ECHO BANILAD &amp; ECHO SAVERS MACTAN</t>
  </si>
  <si>
    <t>ECHO CARCAR</t>
  </si>
  <si>
    <t>ECHO DANAO</t>
  </si>
  <si>
    <t>ECHO LAPU-LAPU</t>
  </si>
  <si>
    <t>ECHO MAGALLANES</t>
  </si>
  <si>
    <t>ECHO MANDAUE</t>
  </si>
  <si>
    <t>ECHO TABUNOK</t>
  </si>
  <si>
    <t>September 1,2014</t>
  </si>
  <si>
    <t>BONGHANOY, JUDE</t>
  </si>
  <si>
    <t>PEREZ, GIL MARK</t>
  </si>
  <si>
    <t>OLITRES, CARL MURPHY</t>
  </si>
  <si>
    <t>April 27,2016</t>
  </si>
  <si>
    <t>SALAUM, RAYWEL</t>
  </si>
  <si>
    <t>DINOY, ROEL JR.</t>
  </si>
  <si>
    <t>December 12,2016</t>
  </si>
  <si>
    <t>RL APP BAYBAY</t>
  </si>
  <si>
    <t>RL APP MAASIN</t>
  </si>
  <si>
    <t>RL APP NAVAL</t>
  </si>
  <si>
    <t>RL APP ORMOC</t>
  </si>
  <si>
    <t>RL APP SOGOD</t>
  </si>
  <si>
    <t xml:space="preserve">RL APP TACLOBAN   </t>
  </si>
  <si>
    <t>ESTRELLA, IROME</t>
  </si>
  <si>
    <t>GIGANTO, CAREBEY</t>
  </si>
  <si>
    <t>GUSTON, RAYMOND</t>
  </si>
  <si>
    <t>September 23,2019</t>
  </si>
  <si>
    <t>THE 1ST FAMILY BANILAD</t>
  </si>
  <si>
    <t>BRAÑA, JERRY JR.</t>
  </si>
  <si>
    <t>THE 1ST FAMILY PARKMALL</t>
  </si>
  <si>
    <t>SILVANO, ROLLY JOHN</t>
  </si>
  <si>
    <t>2025 PM SALES REPORT -  CAGAYAN APPLIANCE</t>
  </si>
  <si>
    <t>AUDITED</t>
  </si>
  <si>
    <t>1ST MEGA SAVER CONCEPCION</t>
  </si>
  <si>
    <t>PANGILINAN, CLARENCE</t>
  </si>
  <si>
    <t>February 17, 2025</t>
  </si>
  <si>
    <t>1ST MEGA SAVER ILAGAN</t>
  </si>
  <si>
    <t>ORGE, VALERIE</t>
  </si>
  <si>
    <t>1ST MEGA SAVER SAN MIGUEL</t>
  </si>
  <si>
    <t>RAMOS, DAN LORENZ</t>
  </si>
  <si>
    <t>February 14, 2025</t>
  </si>
  <si>
    <t>LAGASCA, OLIVER</t>
  </si>
  <si>
    <t>February 03, 2025</t>
  </si>
  <si>
    <t>SOLATORIO, DAVE BRYAN</t>
  </si>
  <si>
    <t>February 24, 2025</t>
  </si>
  <si>
    <t>MUSNI, RAYMARK</t>
  </si>
  <si>
    <t>RAZO, JOHN CRIS</t>
  </si>
  <si>
    <t>SALVA, SOFIO</t>
  </si>
  <si>
    <t xml:space="preserve">DANGATE, JAMES RYAN </t>
  </si>
  <si>
    <t>FLORIDA, RICHARD</t>
  </si>
  <si>
    <t>BINONGO, JOWIE NEIL</t>
  </si>
  <si>
    <t>FLORENTINO, REYNANTE</t>
  </si>
  <si>
    <t xml:space="preserve">DUMASIG, ARIEL </t>
  </si>
  <si>
    <t>MUNEZ, JUNRIEL</t>
  </si>
  <si>
    <t>RIVEL, GEMARK</t>
  </si>
  <si>
    <t>OCIER, JOHN ORLAND</t>
  </si>
  <si>
    <t>IMBOY, AXELMAR</t>
  </si>
  <si>
    <t>ODULLO, MARK JAMES</t>
  </si>
  <si>
    <t>FELARCA, SAMUEL</t>
  </si>
  <si>
    <t>1ST REVISED MARCH 12, 2025</t>
  </si>
  <si>
    <t>1ST MEGA SAVER SAN PABLO</t>
  </si>
  <si>
    <t>VILLANUEVA, ARJAY</t>
  </si>
  <si>
    <t>March 10, 2025</t>
  </si>
  <si>
    <t>1ST MEGA SAVER VIGAN</t>
  </si>
  <si>
    <t>CABALTEJA, GATSBY</t>
  </si>
  <si>
    <t>March 8, 2025</t>
  </si>
  <si>
    <t>March 20, 2025</t>
  </si>
  <si>
    <t>SAVERS BALIBAGO</t>
  </si>
  <si>
    <t>MANALASTAS, JAY-AR</t>
  </si>
  <si>
    <t>March 28, 2025</t>
  </si>
  <si>
    <t xml:space="preserve">GETARUELAS, GALICANO JR. </t>
  </si>
  <si>
    <t>March 4, 2025</t>
  </si>
  <si>
    <t>GLEE, ENAN LEGASPI JR.</t>
  </si>
  <si>
    <t>1ST REVISED APRIL 5, 2025</t>
  </si>
  <si>
    <t>2ND REVISED APRIL 5, 2025</t>
  </si>
  <si>
    <t>1ST</t>
  </si>
  <si>
    <t>AREA</t>
  </si>
  <si>
    <t>DAG</t>
  </si>
  <si>
    <t>PAM</t>
  </si>
  <si>
    <t>TUG</t>
  </si>
  <si>
    <t>MENDOZA, SOZIMO M.</t>
  </si>
  <si>
    <t>April 16, 2025</t>
  </si>
  <si>
    <t>1ST MEGA SAVER OLONGAPO</t>
  </si>
  <si>
    <t>MM</t>
  </si>
  <si>
    <t>SAVERS NORTH CALOOCAN</t>
  </si>
  <si>
    <t>April 1, 2025</t>
  </si>
  <si>
    <t>CEB</t>
  </si>
  <si>
    <t>BAC</t>
  </si>
  <si>
    <t>CDO</t>
  </si>
  <si>
    <t>DAV</t>
  </si>
  <si>
    <t>ASST. VICE PRESIDENT - SALES</t>
  </si>
  <si>
    <t xml:space="preserve">MODELO, JOHN EDCEL </t>
  </si>
  <si>
    <t>April 8, 2025</t>
  </si>
  <si>
    <t>April 24, 2025</t>
  </si>
  <si>
    <t>April 29, 2025</t>
  </si>
  <si>
    <t>ARGUILLES, CLEO JANE</t>
  </si>
  <si>
    <t>1ST REVISED JUNE 5, 2025</t>
  </si>
  <si>
    <t>BARTOLOME, DENNIS</t>
  </si>
  <si>
    <t>1ST MEGA SAVER TANEDO</t>
  </si>
  <si>
    <t>MONTOYA, KATE</t>
  </si>
  <si>
    <t>BABARAN, MOISES JR.</t>
  </si>
  <si>
    <t>DACER, GERALD</t>
  </si>
  <si>
    <t>COLMINAR, JERRYCO</t>
  </si>
  <si>
    <t>ASIAN HOME CADIZ</t>
  </si>
  <si>
    <t>MICARSOS, LORDAN</t>
  </si>
  <si>
    <t>BORDAN, DONALD</t>
  </si>
  <si>
    <t>ESTRERA, ISAIAH</t>
  </si>
  <si>
    <t xml:space="preserve">AGUA, JAY MART </t>
  </si>
  <si>
    <t>BUAL, FLORENCIO</t>
  </si>
</sst>
</file>

<file path=xl/styles.xml><?xml version="1.0" encoding="utf-8"?>
<styleSheet xmlns="http://schemas.openxmlformats.org/spreadsheetml/2006/main">
  <numFmts count="5">
    <numFmt numFmtId="164" formatCode="#,##0.00\ ;&quot; (&quot;#,##0.00\);&quot; -&quot;#\ ;@\ "/>
    <numFmt numFmtId="165" formatCode="#,##0\ ;&quot; (&quot;#,##0\);&quot; -&quot;#\ ;@\ "/>
    <numFmt numFmtId="166" formatCode="[$-3409]dd\ mmmm\,\ yyyy;@"/>
    <numFmt numFmtId="167" formatCode="m/d/yyyy;@"/>
    <numFmt numFmtId="168" formatCode="[$-3409]mmmm\ dd\,\ yyyy;@"/>
  </numFmts>
  <fonts count="111">
    <font>
      <sz val="10"/>
      <name val="Arial"/>
      <family val="2"/>
    </font>
    <font>
      <sz val="10"/>
      <name val="Arial"/>
      <family val="2"/>
    </font>
    <font>
      <b/>
      <sz val="25"/>
      <color indexed="18"/>
      <name val="Century Gothic"/>
      <family val="2"/>
    </font>
    <font>
      <b/>
      <sz val="25"/>
      <name val="Century Gothic"/>
      <family val="2"/>
    </font>
    <font>
      <b/>
      <sz val="25"/>
      <color indexed="10"/>
      <name val="Century Gothic"/>
      <family val="2"/>
    </font>
    <font>
      <b/>
      <sz val="20"/>
      <name val="Century Gothic"/>
      <family val="2"/>
    </font>
    <font>
      <b/>
      <sz val="15"/>
      <color indexed="18"/>
      <name val="Century Gothic"/>
      <family val="2"/>
    </font>
    <font>
      <b/>
      <i/>
      <sz val="27"/>
      <name val="Century Gothic"/>
      <family val="2"/>
    </font>
    <font>
      <sz val="18"/>
      <name val="Century Gothic"/>
      <family val="2"/>
    </font>
    <font>
      <b/>
      <sz val="18"/>
      <name val="Century Gothic"/>
      <family val="2"/>
    </font>
    <font>
      <sz val="18"/>
      <color indexed="10"/>
      <name val="Century Gothic"/>
      <family val="2"/>
    </font>
    <font>
      <b/>
      <sz val="18"/>
      <color indexed="10"/>
      <name val="Century Gothic"/>
      <family val="2"/>
    </font>
    <font>
      <b/>
      <sz val="20"/>
      <name val="Times New Roman"/>
      <family val="1"/>
    </font>
    <font>
      <b/>
      <sz val="27"/>
      <name val="Times New Roman"/>
      <family val="1"/>
    </font>
    <font>
      <b/>
      <sz val="30"/>
      <name val="Times New Roman"/>
      <family val="1"/>
    </font>
    <font>
      <b/>
      <sz val="20"/>
      <color indexed="10"/>
      <name val="Times New Roman"/>
      <family val="1"/>
    </font>
    <font>
      <sz val="20"/>
      <name val="Times New Roman"/>
      <family val="1"/>
    </font>
    <font>
      <sz val="15"/>
      <name val="Century Gothic"/>
      <family val="2"/>
    </font>
    <font>
      <sz val="13"/>
      <name val="Century Gothic"/>
      <family val="2"/>
    </font>
    <font>
      <b/>
      <sz val="13"/>
      <name val="Century Gothic"/>
      <family val="2"/>
    </font>
    <font>
      <b/>
      <sz val="13"/>
      <color indexed="10"/>
      <name val="Century Gothic"/>
      <family val="2"/>
    </font>
    <font>
      <sz val="13"/>
      <color indexed="10"/>
      <name val="Century Gothic"/>
      <family val="2"/>
    </font>
    <font>
      <b/>
      <sz val="15"/>
      <name val="Century Gothic"/>
      <family val="2"/>
    </font>
    <font>
      <b/>
      <sz val="15"/>
      <color indexed="10"/>
      <name val="Century Gothic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u/>
      <sz val="13"/>
      <name val="Arial"/>
      <family val="2"/>
    </font>
    <font>
      <b/>
      <sz val="13"/>
      <name val="Arial"/>
      <family val="2"/>
    </font>
    <font>
      <b/>
      <sz val="12.5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3"/>
      <color rgb="FFFF0000"/>
      <name val="Century Gothic"/>
      <family val="2"/>
    </font>
    <font>
      <sz val="13"/>
      <color theme="1"/>
      <name val="Century Gothic"/>
      <family val="2"/>
    </font>
    <font>
      <b/>
      <sz val="13"/>
      <color theme="1"/>
      <name val="Century Gothic"/>
      <family val="2"/>
    </font>
    <font>
      <b/>
      <sz val="15"/>
      <color rgb="FFFF0000"/>
      <name val="Century Gothic"/>
      <family val="2"/>
    </font>
    <font>
      <sz val="15"/>
      <color rgb="FFFF0000"/>
      <name val="Century Gothic"/>
      <family val="2"/>
    </font>
    <font>
      <sz val="15"/>
      <color theme="1"/>
      <name val="Century Gothic"/>
      <family val="2"/>
    </font>
    <font>
      <b/>
      <sz val="15"/>
      <color theme="1"/>
      <name val="Century Gothic"/>
      <family val="2"/>
    </font>
    <font>
      <b/>
      <sz val="13"/>
      <color indexed="8"/>
      <name val="Century Gothic"/>
      <family val="2"/>
    </font>
    <font>
      <sz val="15"/>
      <name val="Century"/>
      <family val="1"/>
    </font>
    <font>
      <b/>
      <sz val="8"/>
      <color indexed="18"/>
      <name val="Century Gothic"/>
      <family val="2"/>
    </font>
    <font>
      <b/>
      <sz val="14"/>
      <color theme="1"/>
      <name val="Century Gothic"/>
      <family val="2"/>
    </font>
    <font>
      <sz val="17"/>
      <name val="Century Gothic"/>
      <family val="2"/>
    </font>
    <font>
      <b/>
      <sz val="17"/>
      <name val="Century Gothic"/>
      <family val="2"/>
    </font>
    <font>
      <b/>
      <sz val="17"/>
      <color indexed="10"/>
      <name val="Century Gothic"/>
      <family val="2"/>
    </font>
    <font>
      <sz val="17"/>
      <color theme="1"/>
      <name val="Century Gothic"/>
      <family val="2"/>
    </font>
    <font>
      <b/>
      <sz val="17"/>
      <color theme="1"/>
      <name val="Century Gothic"/>
      <family val="2"/>
    </font>
    <font>
      <b/>
      <sz val="17"/>
      <color rgb="FFFF0000"/>
      <name val="Century Gothic"/>
      <family val="2"/>
    </font>
    <font>
      <sz val="17"/>
      <color rgb="FFFF0000"/>
      <name val="Century Gothic"/>
      <family val="2"/>
    </font>
    <font>
      <sz val="17"/>
      <color indexed="10"/>
      <name val="Century Gothic"/>
      <family val="2"/>
    </font>
    <font>
      <sz val="13"/>
      <color rgb="FFFF0000"/>
      <name val="Century Gothic"/>
      <family val="2"/>
    </font>
    <font>
      <b/>
      <u/>
      <sz val="14"/>
      <name val="Arial"/>
      <family val="2"/>
    </font>
    <font>
      <sz val="14"/>
      <name val="Century Gothic"/>
      <family val="2"/>
    </font>
    <font>
      <b/>
      <sz val="14"/>
      <name val="Arial"/>
      <family val="2"/>
    </font>
    <font>
      <sz val="14"/>
      <color indexed="10"/>
      <name val="Century Gothic"/>
      <family val="2"/>
    </font>
    <font>
      <b/>
      <sz val="14"/>
      <name val="Calibri"/>
      <family val="2"/>
    </font>
    <font>
      <b/>
      <u/>
      <sz val="16"/>
      <name val="Arial"/>
      <family val="2"/>
    </font>
    <font>
      <b/>
      <sz val="12"/>
      <name val="Century Gothic"/>
      <family val="2"/>
    </font>
    <font>
      <sz val="10"/>
      <name val="Book Antiqua"/>
      <family val="1"/>
    </font>
    <font>
      <sz val="15"/>
      <color rgb="FFFF0000"/>
      <name val="Century"/>
      <family val="1"/>
    </font>
    <font>
      <sz val="20"/>
      <name val="Century Gothic"/>
      <family val="2"/>
    </font>
    <font>
      <sz val="20"/>
      <color indexed="10"/>
      <name val="Century Gothic"/>
      <family val="2"/>
    </font>
    <font>
      <b/>
      <sz val="28"/>
      <name val="Century Gothic"/>
      <family val="2"/>
    </font>
    <font>
      <b/>
      <sz val="28"/>
      <color indexed="18"/>
      <name val="Century Gothic"/>
      <family val="2"/>
    </font>
    <font>
      <b/>
      <i/>
      <sz val="28"/>
      <name val="Century Gothic"/>
      <family val="2"/>
    </font>
    <font>
      <sz val="22"/>
      <name val="Century Gothic"/>
      <family val="2"/>
    </font>
    <font>
      <b/>
      <sz val="22"/>
      <name val="Times New Roman"/>
      <family val="1"/>
    </font>
    <font>
      <b/>
      <sz val="22"/>
      <name val="Century Gothic"/>
      <family val="2"/>
    </font>
    <font>
      <b/>
      <sz val="22"/>
      <color indexed="10"/>
      <name val="Times New Roman"/>
      <family val="1"/>
    </font>
    <font>
      <sz val="22"/>
      <name val="Times New Roman"/>
      <family val="1"/>
    </font>
    <font>
      <sz val="16"/>
      <name val="Century Gothic"/>
      <family val="2"/>
    </font>
    <font>
      <b/>
      <sz val="16"/>
      <name val="Arial"/>
      <family val="2"/>
    </font>
    <font>
      <sz val="16"/>
      <color indexed="10"/>
      <name val="Century Gothic"/>
      <family val="2"/>
    </font>
    <font>
      <b/>
      <sz val="16"/>
      <name val="Calibri"/>
      <family val="2"/>
    </font>
    <font>
      <b/>
      <u/>
      <sz val="18"/>
      <name val="Arial"/>
      <family val="2"/>
    </font>
    <font>
      <b/>
      <sz val="18"/>
      <name val="Arial"/>
      <family val="2"/>
    </font>
    <font>
      <b/>
      <sz val="16"/>
      <name val="Century Gothic"/>
      <family val="2"/>
    </font>
    <font>
      <b/>
      <sz val="16"/>
      <color indexed="10"/>
      <name val="Century Gothic"/>
      <family val="2"/>
    </font>
    <font>
      <sz val="16"/>
      <color theme="1"/>
      <name val="Century Gothic"/>
      <family val="2"/>
    </font>
    <font>
      <b/>
      <sz val="16"/>
      <color rgb="FFFF0000"/>
      <name val="Century Gothic"/>
      <family val="2"/>
    </font>
    <font>
      <sz val="16"/>
      <color rgb="FFFF0000"/>
      <name val="Century Gothic"/>
      <family val="2"/>
    </font>
    <font>
      <b/>
      <sz val="18"/>
      <color theme="1"/>
      <name val="Century Gothic"/>
      <family val="2"/>
    </font>
    <font>
      <b/>
      <sz val="18"/>
      <color rgb="FFFF0000"/>
      <name val="Century Gothic"/>
      <family val="2"/>
    </font>
    <font>
      <sz val="18"/>
      <color rgb="FFFF0000"/>
      <name val="Century Gothic"/>
      <family val="2"/>
    </font>
    <font>
      <sz val="24"/>
      <name val="Century Gothic"/>
      <family val="2"/>
    </font>
    <font>
      <sz val="24"/>
      <color indexed="10"/>
      <name val="Century Gothic"/>
      <family val="2"/>
    </font>
    <font>
      <b/>
      <sz val="28"/>
      <color indexed="10"/>
      <name val="Century Gothic"/>
      <family val="2"/>
    </font>
    <font>
      <sz val="20"/>
      <name val="Book Antiqua"/>
      <family val="1"/>
    </font>
    <font>
      <b/>
      <sz val="20"/>
      <color indexed="10"/>
      <name val="Century Gothic"/>
      <family val="2"/>
    </font>
    <font>
      <sz val="20"/>
      <color theme="1"/>
      <name val="Century Gothic"/>
      <family val="2"/>
    </font>
    <font>
      <sz val="20"/>
      <color theme="1"/>
      <name val="Book Antiqua"/>
      <family val="1"/>
    </font>
    <font>
      <b/>
      <sz val="20"/>
      <color theme="1"/>
      <name val="Century Gothic"/>
      <family val="2"/>
    </font>
    <font>
      <b/>
      <sz val="20"/>
      <color rgb="FFFF0000"/>
      <name val="Century Gothic"/>
      <family val="2"/>
    </font>
    <font>
      <sz val="20"/>
      <color rgb="FFFF0000"/>
      <name val="Century Gothic"/>
      <family val="2"/>
    </font>
    <font>
      <sz val="20"/>
      <color rgb="FFFF0000"/>
      <name val="Book Antiqua"/>
      <family val="1"/>
    </font>
    <font>
      <b/>
      <sz val="20"/>
      <name val="Book Antiqua"/>
      <family val="1"/>
    </font>
    <font>
      <b/>
      <sz val="15"/>
      <name val="Calibri"/>
      <family val="2"/>
    </font>
    <font>
      <sz val="15"/>
      <color indexed="10"/>
      <name val="Century Gothic"/>
      <family val="2"/>
    </font>
    <font>
      <b/>
      <sz val="18"/>
      <color indexed="8"/>
      <name val="Century Gothic"/>
      <family val="2"/>
    </font>
    <font>
      <b/>
      <sz val="24"/>
      <name val="Calibri"/>
      <family val="2"/>
    </font>
    <font>
      <b/>
      <u/>
      <sz val="26"/>
      <name val="Arial"/>
      <family val="2"/>
    </font>
    <font>
      <sz val="26"/>
      <name val="Century Gothic"/>
      <family val="2"/>
    </font>
    <font>
      <b/>
      <sz val="26"/>
      <name val="Arial"/>
      <family val="2"/>
    </font>
    <font>
      <sz val="26"/>
      <color indexed="10"/>
      <name val="Century Gothic"/>
      <family val="2"/>
    </font>
    <font>
      <b/>
      <sz val="18"/>
      <name val="Times New Roman"/>
      <family val="1"/>
    </font>
    <font>
      <b/>
      <sz val="20"/>
      <color theme="1"/>
      <name val="Book Antiqua"/>
      <family val="1"/>
    </font>
    <font>
      <b/>
      <sz val="16"/>
      <color theme="1"/>
      <name val="Century Gothic"/>
      <family val="2"/>
    </font>
    <font>
      <b/>
      <sz val="16"/>
      <color indexed="8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33" fillId="0" borderId="0"/>
    <xf numFmtId="0" fontId="1" fillId="0" borderId="0"/>
  </cellStyleXfs>
  <cellXfs count="791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 applyProtection="1">
      <alignment horizontal="center" vertical="center"/>
    </xf>
    <xf numFmtId="165" fontId="4" fillId="0" borderId="0" xfId="1" applyNumberFormat="1" applyFont="1" applyFill="1" applyBorder="1" applyAlignment="1" applyProtection="1">
      <alignment horizontal="center" vertical="center"/>
    </xf>
    <xf numFmtId="9" fontId="2" fillId="0" borderId="0" xfId="1" applyNumberFormat="1" applyFont="1" applyFill="1" applyBorder="1" applyAlignment="1" applyProtection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 applyProtection="1">
      <alignment horizontal="center" vertical="center"/>
    </xf>
    <xf numFmtId="165" fontId="10" fillId="0" borderId="0" xfId="1" applyNumberFormat="1" applyFont="1" applyFill="1" applyBorder="1" applyAlignment="1" applyProtection="1">
      <alignment horizontal="center" vertical="center"/>
    </xf>
    <xf numFmtId="9" fontId="8" fillId="0" borderId="0" xfId="1" applyNumberFormat="1" applyFont="1" applyFill="1" applyBorder="1" applyAlignment="1" applyProtection="1">
      <alignment horizontal="center" vertical="center"/>
    </xf>
    <xf numFmtId="165" fontId="9" fillId="0" borderId="0" xfId="1" applyNumberFormat="1" applyFont="1" applyFill="1" applyBorder="1" applyAlignment="1" applyProtection="1">
      <alignment horizontal="center" vertical="center"/>
    </xf>
    <xf numFmtId="9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left" vertic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5" xfId="0" quotePrefix="1" applyNumberFormat="1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/>
    </xf>
    <xf numFmtId="0" fontId="9" fillId="2" borderId="7" xfId="0" applyNumberFormat="1" applyFont="1" applyFill="1" applyBorder="1" applyAlignment="1">
      <alignment horizontal="center" vertical="center"/>
    </xf>
    <xf numFmtId="165" fontId="12" fillId="2" borderId="2" xfId="1" applyNumberFormat="1" applyFont="1" applyFill="1" applyBorder="1" applyAlignment="1" applyProtection="1">
      <alignment horizontal="center" vertical="center"/>
    </xf>
    <xf numFmtId="165" fontId="15" fillId="2" borderId="2" xfId="1" applyNumberFormat="1" applyFont="1" applyFill="1" applyBorder="1" applyAlignment="1" applyProtection="1">
      <alignment horizontal="center" vertical="center"/>
    </xf>
    <xf numFmtId="9" fontId="16" fillId="2" borderId="2" xfId="1" applyNumberFormat="1" applyFont="1" applyFill="1" applyBorder="1" applyAlignment="1" applyProtection="1">
      <alignment horizontal="center" vertical="center"/>
    </xf>
    <xf numFmtId="165" fontId="16" fillId="2" borderId="2" xfId="1" applyNumberFormat="1" applyFont="1" applyFill="1" applyBorder="1" applyAlignment="1" applyProtection="1">
      <alignment horizontal="center" vertical="center"/>
    </xf>
    <xf numFmtId="165" fontId="12" fillId="3" borderId="2" xfId="1" applyNumberFormat="1" applyFont="1" applyFill="1" applyBorder="1" applyAlignment="1" applyProtection="1">
      <alignment horizontal="center" vertical="center"/>
    </xf>
    <xf numFmtId="165" fontId="15" fillId="3" borderId="2" xfId="1" applyNumberFormat="1" applyFont="1" applyFill="1" applyBorder="1" applyAlignment="1" applyProtection="1">
      <alignment horizontal="center" vertical="center"/>
    </xf>
    <xf numFmtId="165" fontId="8" fillId="3" borderId="2" xfId="1" applyNumberFormat="1" applyFont="1" applyFill="1" applyBorder="1" applyAlignment="1" applyProtection="1">
      <alignment horizontal="center" vertical="center"/>
    </xf>
    <xf numFmtId="4" fontId="9" fillId="2" borderId="9" xfId="0" applyNumberFormat="1" applyFont="1" applyFill="1" applyBorder="1" applyAlignment="1">
      <alignment horizontal="center" vertic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166" fontId="18" fillId="0" borderId="2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/>
    <xf numFmtId="4" fontId="20" fillId="0" borderId="2" xfId="0" applyNumberFormat="1" applyFont="1" applyFill="1" applyBorder="1" applyAlignment="1">
      <alignment horizontal="right" vertical="center"/>
    </xf>
    <xf numFmtId="9" fontId="18" fillId="0" borderId="2" xfId="0" applyNumberFormat="1" applyFont="1" applyBorder="1"/>
    <xf numFmtId="4" fontId="19" fillId="0" borderId="2" xfId="0" applyNumberFormat="1" applyFont="1" applyBorder="1"/>
    <xf numFmtId="4" fontId="20" fillId="0" borderId="2" xfId="0" applyNumberFormat="1" applyFont="1" applyBorder="1"/>
    <xf numFmtId="4" fontId="20" fillId="0" borderId="2" xfId="0" applyNumberFormat="1" applyFont="1" applyFill="1" applyBorder="1"/>
    <xf numFmtId="9" fontId="18" fillId="0" borderId="2" xfId="0" applyNumberFormat="1" applyFont="1" applyFill="1" applyBorder="1"/>
    <xf numFmtId="4" fontId="19" fillId="0" borderId="2" xfId="0" applyNumberFormat="1" applyFont="1" applyBorder="1" applyAlignment="1">
      <alignment horizontal="right"/>
    </xf>
    <xf numFmtId="4" fontId="19" fillId="0" borderId="0" xfId="0" applyNumberFormat="1" applyFont="1" applyFill="1" applyBorder="1" applyAlignment="1">
      <alignment horizontal="center" vertical="center"/>
    </xf>
    <xf numFmtId="0" fontId="18" fillId="0" borderId="0" xfId="0" applyFont="1"/>
    <xf numFmtId="167" fontId="18" fillId="0" borderId="2" xfId="0" applyNumberFormat="1" applyFont="1" applyFill="1" applyBorder="1" applyAlignment="1">
      <alignment horizontal="center" vertical="center"/>
    </xf>
    <xf numFmtId="4" fontId="18" fillId="0" borderId="2" xfId="0" applyNumberFormat="1" applyFont="1" applyBorder="1"/>
    <xf numFmtId="4" fontId="21" fillId="0" borderId="2" xfId="0" applyNumberFormat="1" applyFont="1" applyBorder="1"/>
    <xf numFmtId="14" fontId="18" fillId="0" borderId="2" xfId="0" applyNumberFormat="1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center" vertical="center"/>
    </xf>
    <xf numFmtId="14" fontId="18" fillId="2" borderId="2" xfId="0" applyNumberFormat="1" applyFont="1" applyFill="1" applyBorder="1" applyAlignment="1">
      <alignment horizontal="center" vertical="center"/>
    </xf>
    <xf numFmtId="4" fontId="22" fillId="2" borderId="2" xfId="0" applyNumberFormat="1" applyFont="1" applyFill="1" applyBorder="1" applyAlignment="1">
      <alignment horizontal="center" vertic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0" fontId="21" fillId="0" borderId="0" xfId="0" applyFont="1"/>
    <xf numFmtId="9" fontId="18" fillId="0" borderId="0" xfId="0" applyNumberFormat="1" applyFont="1"/>
    <xf numFmtId="0" fontId="2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6" fillId="0" borderId="0" xfId="0" applyFont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29" fillId="0" borderId="0" xfId="0" applyFont="1" applyAlignment="1">
      <alignment horizontal="left"/>
    </xf>
    <xf numFmtId="0" fontId="24" fillId="0" borderId="0" xfId="0" applyFont="1" applyFill="1" applyBorder="1" applyAlignment="1"/>
    <xf numFmtId="0" fontId="18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168" fontId="18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vertical="center"/>
    </xf>
    <xf numFmtId="165" fontId="5" fillId="0" borderId="0" xfId="1" applyNumberFormat="1" applyFont="1" applyFill="1" applyBorder="1" applyAlignment="1" applyProtection="1">
      <alignment vertical="center"/>
    </xf>
    <xf numFmtId="0" fontId="9" fillId="0" borderId="1" xfId="0" applyFont="1" applyBorder="1" applyAlignment="1">
      <alignment vertical="center"/>
    </xf>
    <xf numFmtId="4" fontId="18" fillId="0" borderId="0" xfId="0" applyNumberFormat="1" applyFont="1"/>
    <xf numFmtId="0" fontId="24" fillId="0" borderId="0" xfId="0" applyFont="1" applyAlignment="1">
      <alignment horizontal="left"/>
    </xf>
    <xf numFmtId="4" fontId="34" fillId="0" borderId="2" xfId="0" applyNumberFormat="1" applyFont="1" applyFill="1" applyBorder="1"/>
    <xf numFmtId="4" fontId="34" fillId="0" borderId="2" xfId="0" applyNumberFormat="1" applyFont="1" applyFill="1" applyBorder="1" applyAlignment="1">
      <alignment horizontal="right" vertic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vertical="center"/>
    </xf>
    <xf numFmtId="166" fontId="35" fillId="0" borderId="2" xfId="0" applyNumberFormat="1" applyFont="1" applyFill="1" applyBorder="1" applyAlignment="1">
      <alignment horizontal="center" vertical="center"/>
    </xf>
    <xf numFmtId="4" fontId="36" fillId="0" borderId="2" xfId="0" applyNumberFormat="1" applyFont="1" applyFill="1" applyBorder="1"/>
    <xf numFmtId="9" fontId="35" fillId="0" borderId="2" xfId="0" applyNumberFormat="1" applyFont="1" applyFill="1" applyBorder="1"/>
    <xf numFmtId="4" fontId="18" fillId="0" borderId="2" xfId="0" applyNumberFormat="1" applyFont="1" applyFill="1" applyBorder="1"/>
    <xf numFmtId="4" fontId="21" fillId="0" borderId="2" xfId="0" applyNumberFormat="1" applyFont="1" applyFill="1" applyBorder="1"/>
    <xf numFmtId="4" fontId="19" fillId="0" borderId="2" xfId="0" applyNumberFormat="1" applyFont="1" applyFill="1" applyBorder="1" applyAlignment="1">
      <alignment horizontal="right"/>
    </xf>
    <xf numFmtId="0" fontId="18" fillId="0" borderId="0" xfId="0" applyFont="1" applyFill="1"/>
    <xf numFmtId="0" fontId="35" fillId="0" borderId="0" xfId="0" applyFont="1" applyFill="1"/>
    <xf numFmtId="4" fontId="37" fillId="2" borderId="2" xfId="0" applyNumberFormat="1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/>
    </xf>
    <xf numFmtId="0" fontId="38" fillId="0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9" fillId="0" borderId="0" xfId="0" applyFont="1" applyFill="1" applyBorder="1" applyAlignment="1">
      <alignment horizontal="center" vertical="center"/>
    </xf>
    <xf numFmtId="4" fontId="20" fillId="5" borderId="2" xfId="0" applyNumberFormat="1" applyFont="1" applyFill="1" applyBorder="1"/>
    <xf numFmtId="4" fontId="19" fillId="5" borderId="2" xfId="0" applyNumberFormat="1" applyFont="1" applyFill="1" applyBorder="1"/>
    <xf numFmtId="9" fontId="18" fillId="5" borderId="2" xfId="0" applyNumberFormat="1" applyFont="1" applyFill="1" applyBorder="1"/>
    <xf numFmtId="4" fontId="19" fillId="5" borderId="2" xfId="0" applyNumberFormat="1" applyFont="1" applyFill="1" applyBorder="1" applyAlignment="1">
      <alignment horizontal="right"/>
    </xf>
    <xf numFmtId="4" fontId="18" fillId="5" borderId="2" xfId="0" applyNumberFormat="1" applyFont="1" applyFill="1" applyBorder="1"/>
    <xf numFmtId="4" fontId="21" fillId="5" borderId="2" xfId="0" applyNumberFormat="1" applyFont="1" applyFill="1" applyBorder="1"/>
    <xf numFmtId="0" fontId="22" fillId="0" borderId="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14" fontId="19" fillId="2" borderId="2" xfId="0" applyNumberFormat="1" applyFont="1" applyFill="1" applyBorder="1" applyAlignment="1">
      <alignment horizontal="center" vertical="center"/>
    </xf>
    <xf numFmtId="0" fontId="19" fillId="0" borderId="0" xfId="0" applyFont="1"/>
    <xf numFmtId="4" fontId="19" fillId="0" borderId="11" xfId="2" applyNumberFormat="1" applyFont="1" applyFill="1" applyBorder="1"/>
    <xf numFmtId="4" fontId="19" fillId="0" borderId="11" xfId="2" applyNumberFormat="1" applyFont="1" applyBorder="1"/>
    <xf numFmtId="4" fontId="41" fillId="0" borderId="11" xfId="2" applyNumberFormat="1" applyFont="1" applyFill="1" applyBorder="1"/>
    <xf numFmtId="4" fontId="22" fillId="6" borderId="11" xfId="2" applyNumberFormat="1" applyFont="1" applyFill="1" applyBorder="1" applyAlignment="1">
      <alignment horizontal="center" vertical="center" wrapText="1"/>
    </xf>
    <xf numFmtId="4" fontId="34" fillId="5" borderId="2" xfId="0" applyNumberFormat="1" applyFont="1" applyFill="1" applyBorder="1"/>
    <xf numFmtId="4" fontId="19" fillId="2" borderId="2" xfId="0" applyNumberFormat="1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left" vertical="center"/>
    </xf>
    <xf numFmtId="166" fontId="42" fillId="0" borderId="2" xfId="0" applyNumberFormat="1" applyFont="1" applyFill="1" applyBorder="1" applyAlignment="1">
      <alignment horizontal="center" vertical="center"/>
    </xf>
    <xf numFmtId="4" fontId="22" fillId="0" borderId="2" xfId="0" applyNumberFormat="1" applyFont="1" applyFill="1" applyBorder="1"/>
    <xf numFmtId="4" fontId="22" fillId="0" borderId="11" xfId="2" applyNumberFormat="1" applyFont="1" applyFill="1" applyBorder="1"/>
    <xf numFmtId="4" fontId="23" fillId="0" borderId="2" xfId="0" applyNumberFormat="1" applyFont="1" applyFill="1" applyBorder="1" applyAlignment="1">
      <alignment horizontal="right" vertical="center"/>
    </xf>
    <xf numFmtId="9" fontId="17" fillId="0" borderId="2" xfId="0" applyNumberFormat="1" applyFont="1" applyBorder="1"/>
    <xf numFmtId="4" fontId="23" fillId="0" borderId="2" xfId="0" applyNumberFormat="1" applyFont="1" applyBorder="1"/>
    <xf numFmtId="4" fontId="23" fillId="0" borderId="2" xfId="0" applyNumberFormat="1" applyFont="1" applyFill="1" applyBorder="1"/>
    <xf numFmtId="9" fontId="17" fillId="0" borderId="2" xfId="0" applyNumberFormat="1" applyFont="1" applyFill="1" applyBorder="1"/>
    <xf numFmtId="4" fontId="22" fillId="0" borderId="2" xfId="0" applyNumberFormat="1" applyFont="1" applyBorder="1"/>
    <xf numFmtId="4" fontId="22" fillId="0" borderId="2" xfId="0" applyNumberFormat="1" applyFont="1" applyBorder="1" applyAlignment="1">
      <alignment horizontal="right"/>
    </xf>
    <xf numFmtId="9" fontId="22" fillId="2" borderId="2" xfId="0" applyNumberFormat="1" applyFont="1" applyFill="1" applyBorder="1" applyAlignment="1">
      <alignment horizontal="right" vertical="center" wrapText="1"/>
    </xf>
    <xf numFmtId="9" fontId="22" fillId="2" borderId="2" xfId="0" applyNumberFormat="1" applyFont="1" applyFill="1" applyBorder="1" applyAlignment="1">
      <alignment horizontal="center" vertical="center" wrapText="1"/>
    </xf>
    <xf numFmtId="165" fontId="43" fillId="0" borderId="0" xfId="1" applyNumberFormat="1" applyFont="1" applyFill="1" applyBorder="1" applyAlignment="1" applyProtection="1">
      <alignment horizontal="center" vertical="center"/>
    </xf>
    <xf numFmtId="165" fontId="44" fillId="0" borderId="0" xfId="1" applyNumberFormat="1" applyFont="1" applyFill="1" applyBorder="1" applyAlignment="1" applyProtection="1">
      <alignment horizontal="left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left" vertical="center"/>
    </xf>
    <xf numFmtId="0" fontId="45" fillId="0" borderId="2" xfId="0" applyFont="1" applyFill="1" applyBorder="1" applyAlignment="1">
      <alignment vertical="center"/>
    </xf>
    <xf numFmtId="166" fontId="45" fillId="0" borderId="2" xfId="0" applyNumberFormat="1" applyFont="1" applyFill="1" applyBorder="1" applyAlignment="1">
      <alignment horizontal="center" vertical="center"/>
    </xf>
    <xf numFmtId="4" fontId="46" fillId="0" borderId="2" xfId="0" applyNumberFormat="1" applyFont="1" applyFill="1" applyBorder="1"/>
    <xf numFmtId="4" fontId="47" fillId="0" borderId="2" xfId="0" applyNumberFormat="1" applyFont="1" applyFill="1" applyBorder="1" applyAlignment="1">
      <alignment horizontal="right" vertical="center"/>
    </xf>
    <xf numFmtId="9" fontId="45" fillId="0" borderId="2" xfId="0" applyNumberFormat="1" applyFont="1" applyBorder="1"/>
    <xf numFmtId="4" fontId="47" fillId="0" borderId="2" xfId="0" applyNumberFormat="1" applyFont="1" applyBorder="1"/>
    <xf numFmtId="4" fontId="47" fillId="0" borderId="2" xfId="0" applyNumberFormat="1" applyFont="1" applyFill="1" applyBorder="1"/>
    <xf numFmtId="9" fontId="45" fillId="0" borderId="2" xfId="0" applyNumberFormat="1" applyFont="1" applyFill="1" applyBorder="1"/>
    <xf numFmtId="4" fontId="46" fillId="0" borderId="2" xfId="0" applyNumberFormat="1" applyFont="1" applyBorder="1"/>
    <xf numFmtId="4" fontId="46" fillId="0" borderId="2" xfId="0" applyNumberFormat="1" applyFont="1" applyBorder="1" applyAlignment="1">
      <alignment horizontal="right"/>
    </xf>
    <xf numFmtId="0" fontId="48" fillId="0" borderId="2" xfId="0" applyFont="1" applyFill="1" applyBorder="1" applyAlignment="1">
      <alignment horizontal="left" vertical="center"/>
    </xf>
    <xf numFmtId="0" fontId="48" fillId="0" borderId="2" xfId="0" applyFont="1" applyFill="1" applyBorder="1" applyAlignment="1">
      <alignment vertical="center"/>
    </xf>
    <xf numFmtId="166" fontId="48" fillId="0" borderId="2" xfId="0" applyNumberFormat="1" applyFont="1" applyFill="1" applyBorder="1" applyAlignment="1">
      <alignment horizontal="center" vertical="center"/>
    </xf>
    <xf numFmtId="4" fontId="49" fillId="0" borderId="2" xfId="0" applyNumberFormat="1" applyFont="1" applyFill="1" applyBorder="1"/>
    <xf numFmtId="4" fontId="50" fillId="0" borderId="2" xfId="0" applyNumberFormat="1" applyFont="1" applyFill="1" applyBorder="1" applyAlignment="1">
      <alignment horizontal="right" vertical="center"/>
    </xf>
    <xf numFmtId="9" fontId="48" fillId="0" borderId="2" xfId="0" applyNumberFormat="1" applyFont="1" applyFill="1" applyBorder="1"/>
    <xf numFmtId="4" fontId="50" fillId="0" borderId="2" xfId="0" applyNumberFormat="1" applyFont="1" applyFill="1" applyBorder="1"/>
    <xf numFmtId="4" fontId="46" fillId="0" borderId="2" xfId="0" applyNumberFormat="1" applyFont="1" applyFill="1" applyBorder="1" applyAlignment="1">
      <alignment horizontal="right"/>
    </xf>
    <xf numFmtId="0" fontId="51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167" fontId="45" fillId="0" borderId="2" xfId="0" applyNumberFormat="1" applyFont="1" applyFill="1" applyBorder="1" applyAlignment="1">
      <alignment horizontal="center" vertical="center"/>
    </xf>
    <xf numFmtId="4" fontId="45" fillId="0" borderId="2" xfId="0" applyNumberFormat="1" applyFont="1" applyFill="1" applyBorder="1"/>
    <xf numFmtId="4" fontId="52" fillId="0" borderId="2" xfId="0" applyNumberFormat="1" applyFont="1" applyFill="1" applyBorder="1"/>
    <xf numFmtId="14" fontId="45" fillId="0" borderId="2" xfId="0" applyNumberFormat="1" applyFont="1" applyFill="1" applyBorder="1" applyAlignment="1">
      <alignment horizontal="center" vertical="center"/>
    </xf>
    <xf numFmtId="4" fontId="45" fillId="0" borderId="2" xfId="0" applyNumberFormat="1" applyFont="1" applyBorder="1"/>
    <xf numFmtId="4" fontId="52" fillId="0" borderId="2" xfId="0" applyNumberFormat="1" applyFont="1" applyBorder="1"/>
    <xf numFmtId="4" fontId="46" fillId="2" borderId="2" xfId="0" applyNumberFormat="1" applyFont="1" applyFill="1" applyBorder="1" applyAlignment="1">
      <alignment horizontal="center" vertical="center" wrapText="1"/>
    </xf>
    <xf numFmtId="4" fontId="47" fillId="2" borderId="2" xfId="0" applyNumberFormat="1" applyFont="1" applyFill="1" applyBorder="1" applyAlignment="1">
      <alignment horizontal="center" vertical="center" wrapText="1"/>
    </xf>
    <xf numFmtId="9" fontId="46" fillId="2" borderId="2" xfId="0" applyNumberFormat="1" applyFont="1" applyFill="1" applyBorder="1" applyAlignment="1">
      <alignment horizontal="center" vertical="center" wrapText="1"/>
    </xf>
    <xf numFmtId="3" fontId="46" fillId="0" borderId="2" xfId="0" applyNumberFormat="1" applyFont="1" applyFill="1" applyBorder="1"/>
    <xf numFmtId="3" fontId="47" fillId="0" borderId="2" xfId="0" applyNumberFormat="1" applyFont="1" applyFill="1" applyBorder="1"/>
    <xf numFmtId="3" fontId="46" fillId="0" borderId="2" xfId="0" applyNumberFormat="1" applyFont="1" applyBorder="1"/>
    <xf numFmtId="3" fontId="47" fillId="0" borderId="2" xfId="0" applyNumberFormat="1" applyFont="1" applyBorder="1"/>
    <xf numFmtId="3" fontId="19" fillId="0" borderId="2" xfId="0" applyNumberFormat="1" applyFont="1" applyFill="1" applyBorder="1"/>
    <xf numFmtId="3" fontId="19" fillId="0" borderId="2" xfId="0" applyNumberFormat="1" applyFont="1" applyBorder="1"/>
    <xf numFmtId="3" fontId="20" fillId="0" borderId="2" xfId="0" applyNumberFormat="1" applyFont="1" applyBorder="1"/>
    <xf numFmtId="3" fontId="46" fillId="2" borderId="2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/>
    <xf numFmtId="0" fontId="46" fillId="0" borderId="2" xfId="0" applyFont="1" applyFill="1" applyBorder="1" applyAlignment="1">
      <alignment horizontal="left" vertical="center"/>
    </xf>
    <xf numFmtId="0" fontId="46" fillId="0" borderId="2" xfId="0" applyFont="1" applyFill="1" applyBorder="1" applyAlignment="1">
      <alignment vertical="center"/>
    </xf>
    <xf numFmtId="166" fontId="46" fillId="0" borderId="2" xfId="0" applyNumberFormat="1" applyFont="1" applyFill="1" applyBorder="1" applyAlignment="1">
      <alignment horizontal="center" vertical="center"/>
    </xf>
    <xf numFmtId="0" fontId="45" fillId="0" borderId="0" xfId="0" applyFont="1" applyFill="1"/>
    <xf numFmtId="0" fontId="45" fillId="0" borderId="0" xfId="0" applyFont="1"/>
    <xf numFmtId="3" fontId="50" fillId="2" borderId="2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9" fontId="46" fillId="0" borderId="2" xfId="0" applyNumberFormat="1" applyFont="1" applyBorder="1"/>
    <xf numFmtId="9" fontId="46" fillId="0" borderId="2" xfId="0" applyNumberFormat="1" applyFont="1" applyFill="1" applyBorder="1"/>
    <xf numFmtId="0" fontId="53" fillId="0" borderId="0" xfId="0" applyFont="1"/>
    <xf numFmtId="4" fontId="49" fillId="0" borderId="2" xfId="0" applyNumberFormat="1" applyFont="1" applyBorder="1"/>
    <xf numFmtId="4" fontId="49" fillId="0" borderId="2" xfId="0" applyNumberFormat="1" applyFont="1" applyFill="1" applyBorder="1" applyAlignment="1">
      <alignment horizontal="right" vertical="center"/>
    </xf>
    <xf numFmtId="9" fontId="48" fillId="0" borderId="2" xfId="0" applyNumberFormat="1" applyFont="1" applyBorder="1"/>
    <xf numFmtId="4" fontId="49" fillId="0" borderId="2" xfId="0" applyNumberFormat="1" applyFont="1" applyBorder="1" applyAlignment="1">
      <alignment horizontal="right"/>
    </xf>
    <xf numFmtId="0" fontId="35" fillId="0" borderId="0" xfId="0" applyFont="1"/>
    <xf numFmtId="0" fontId="50" fillId="0" borderId="0" xfId="0" applyFont="1" applyFill="1" applyBorder="1" applyAlignment="1">
      <alignment horizontal="center" vertical="center"/>
    </xf>
    <xf numFmtId="4" fontId="40" fillId="2" borderId="2" xfId="0" applyNumberFormat="1" applyFont="1" applyFill="1" applyBorder="1" applyAlignment="1">
      <alignment horizontal="center" vertical="center" wrapText="1"/>
    </xf>
    <xf numFmtId="0" fontId="55" fillId="0" borderId="0" xfId="0" applyFont="1"/>
    <xf numFmtId="0" fontId="56" fillId="0" borderId="0" xfId="0" applyFont="1" applyAlignment="1">
      <alignment horizontal="left"/>
    </xf>
    <xf numFmtId="0" fontId="57" fillId="0" borderId="0" xfId="0" applyFont="1"/>
    <xf numFmtId="9" fontId="55" fillId="0" borderId="0" xfId="0" applyNumberFormat="1" applyFont="1"/>
    <xf numFmtId="0" fontId="58" fillId="0" borderId="0" xfId="0" applyFont="1" applyFill="1" applyBorder="1" applyAlignment="1">
      <alignment horizontal="left"/>
    </xf>
    <xf numFmtId="0" fontId="59" fillId="0" borderId="0" xfId="0" applyFont="1" applyFill="1" applyBorder="1" applyAlignment="1">
      <alignment horizontal="left"/>
    </xf>
    <xf numFmtId="0" fontId="58" fillId="0" borderId="0" xfId="0" applyFont="1" applyFill="1" applyBorder="1" applyAlignment="1"/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48" fillId="5" borderId="0" xfId="0" applyFont="1" applyFill="1" applyBorder="1" applyAlignment="1">
      <alignment horizontal="center" vertical="center"/>
    </xf>
    <xf numFmtId="0" fontId="45" fillId="5" borderId="2" xfId="0" applyFont="1" applyFill="1" applyBorder="1" applyAlignment="1">
      <alignment horizontal="left" vertical="center"/>
    </xf>
    <xf numFmtId="0" fontId="45" fillId="5" borderId="2" xfId="0" applyFont="1" applyFill="1" applyBorder="1" applyAlignment="1">
      <alignment vertical="center"/>
    </xf>
    <xf numFmtId="166" fontId="45" fillId="5" borderId="2" xfId="0" applyNumberFormat="1" applyFont="1" applyFill="1" applyBorder="1" applyAlignment="1">
      <alignment horizontal="center" vertical="center"/>
    </xf>
    <xf numFmtId="4" fontId="46" fillId="5" borderId="2" xfId="0" applyNumberFormat="1" applyFont="1" applyFill="1" applyBorder="1"/>
    <xf numFmtId="4" fontId="47" fillId="5" borderId="2" xfId="0" applyNumberFormat="1" applyFont="1" applyFill="1" applyBorder="1" applyAlignment="1">
      <alignment horizontal="right" vertical="center"/>
    </xf>
    <xf numFmtId="9" fontId="45" fillId="5" borderId="2" xfId="0" applyNumberFormat="1" applyFont="1" applyFill="1" applyBorder="1"/>
    <xf numFmtId="4" fontId="47" fillId="5" borderId="2" xfId="0" applyNumberFormat="1" applyFont="1" applyFill="1" applyBorder="1"/>
    <xf numFmtId="3" fontId="46" fillId="5" borderId="2" xfId="0" applyNumberFormat="1" applyFont="1" applyFill="1" applyBorder="1"/>
    <xf numFmtId="3" fontId="47" fillId="5" borderId="2" xfId="0" applyNumberFormat="1" applyFont="1" applyFill="1" applyBorder="1"/>
    <xf numFmtId="4" fontId="46" fillId="5" borderId="2" xfId="0" applyNumberFormat="1" applyFont="1" applyFill="1" applyBorder="1" applyAlignment="1">
      <alignment horizontal="right"/>
    </xf>
    <xf numFmtId="0" fontId="18" fillId="5" borderId="0" xfId="0" applyFont="1" applyFill="1"/>
    <xf numFmtId="0" fontId="39" fillId="5" borderId="0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0" fontId="18" fillId="5" borderId="2" xfId="0" applyFont="1" applyFill="1" applyBorder="1" applyAlignment="1">
      <alignment vertical="center"/>
    </xf>
    <xf numFmtId="166" fontId="18" fillId="5" borderId="2" xfId="0" applyNumberFormat="1" applyFont="1" applyFill="1" applyBorder="1" applyAlignment="1">
      <alignment horizontal="center" vertical="center"/>
    </xf>
    <xf numFmtId="4" fontId="20" fillId="5" borderId="2" xfId="0" applyNumberFormat="1" applyFont="1" applyFill="1" applyBorder="1" applyAlignment="1">
      <alignment horizontal="right" vertical="center"/>
    </xf>
    <xf numFmtId="3" fontId="46" fillId="0" borderId="2" xfId="0" applyNumberFormat="1" applyFont="1" applyBorder="1" applyAlignment="1">
      <alignment horizontal="right"/>
    </xf>
    <xf numFmtId="165" fontId="8" fillId="7" borderId="0" xfId="1" applyNumberFormat="1" applyFont="1" applyFill="1" applyBorder="1" applyAlignment="1" applyProtection="1">
      <alignment horizontal="center" vertical="center"/>
    </xf>
    <xf numFmtId="165" fontId="10" fillId="7" borderId="0" xfId="1" applyNumberFormat="1" applyFont="1" applyFill="1" applyBorder="1" applyAlignment="1" applyProtection="1">
      <alignment horizontal="center" vertical="center"/>
    </xf>
    <xf numFmtId="0" fontId="61" fillId="8" borderId="2" xfId="0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 vertical="center"/>
    </xf>
    <xf numFmtId="0" fontId="62" fillId="0" borderId="2" xfId="0" applyFont="1" applyFill="1" applyBorder="1" applyAlignment="1">
      <alignment horizontal="center" vertical="center"/>
    </xf>
    <xf numFmtId="0" fontId="62" fillId="0" borderId="2" xfId="0" applyFont="1" applyFill="1" applyBorder="1" applyAlignment="1">
      <alignment horizontal="left" vertical="center"/>
    </xf>
    <xf numFmtId="166" fontId="62" fillId="0" borderId="2" xfId="0" applyNumberFormat="1" applyFont="1" applyFill="1" applyBorder="1" applyAlignment="1">
      <alignment horizontal="center" vertical="center"/>
    </xf>
    <xf numFmtId="4" fontId="37" fillId="0" borderId="2" xfId="0" applyNumberFormat="1" applyFont="1" applyBorder="1"/>
    <xf numFmtId="4" fontId="37" fillId="0" borderId="11" xfId="2" applyNumberFormat="1" applyFont="1" applyBorder="1"/>
    <xf numFmtId="4" fontId="37" fillId="0" borderId="2" xfId="0" applyNumberFormat="1" applyFont="1" applyFill="1" applyBorder="1" applyAlignment="1">
      <alignment horizontal="right" vertical="center"/>
    </xf>
    <xf numFmtId="9" fontId="38" fillId="0" borderId="2" xfId="0" applyNumberFormat="1" applyFont="1" applyBorder="1"/>
    <xf numFmtId="4" fontId="37" fillId="0" borderId="2" xfId="0" applyNumberFormat="1" applyFont="1" applyFill="1" applyBorder="1"/>
    <xf numFmtId="4" fontId="37" fillId="0" borderId="11" xfId="2" applyNumberFormat="1" applyFont="1" applyFill="1" applyBorder="1"/>
    <xf numFmtId="9" fontId="38" fillId="0" borderId="2" xfId="0" applyNumberFormat="1" applyFont="1" applyFill="1" applyBorder="1"/>
    <xf numFmtId="4" fontId="37" fillId="0" borderId="2" xfId="0" applyNumberFormat="1" applyFont="1" applyBorder="1" applyAlignment="1">
      <alignment horizontal="right"/>
    </xf>
    <xf numFmtId="3" fontId="22" fillId="0" borderId="2" xfId="0" applyNumberFormat="1" applyFont="1" applyFill="1" applyBorder="1"/>
    <xf numFmtId="3" fontId="23" fillId="0" borderId="2" xfId="0" applyNumberFormat="1" applyFont="1" applyFill="1" applyBorder="1"/>
    <xf numFmtId="9" fontId="39" fillId="0" borderId="2" xfId="0" applyNumberFormat="1" applyFont="1" applyFill="1" applyBorder="1"/>
    <xf numFmtId="4" fontId="40" fillId="0" borderId="2" xfId="0" applyNumberFormat="1" applyFont="1" applyFill="1" applyBorder="1"/>
    <xf numFmtId="9" fontId="39" fillId="0" borderId="2" xfId="0" applyNumberFormat="1" applyFont="1" applyBorder="1"/>
    <xf numFmtId="0" fontId="8" fillId="0" borderId="0" xfId="0" applyFont="1"/>
    <xf numFmtId="4" fontId="8" fillId="0" borderId="0" xfId="0" applyNumberFormat="1" applyFont="1"/>
    <xf numFmtId="9" fontId="8" fillId="0" borderId="0" xfId="0" applyNumberFormat="1" applyFont="1"/>
    <xf numFmtId="0" fontId="10" fillId="0" borderId="0" xfId="0" applyFont="1"/>
    <xf numFmtId="0" fontId="63" fillId="0" borderId="0" xfId="0" applyFont="1"/>
    <xf numFmtId="0" fontId="65" fillId="0" borderId="0" xfId="0" applyFont="1" applyBorder="1" applyAlignment="1">
      <alignment horizontal="left" vertical="center"/>
    </xf>
    <xf numFmtId="0" fontId="66" fillId="0" borderId="0" xfId="0" applyFont="1" applyBorder="1" applyAlignment="1">
      <alignment vertical="center"/>
    </xf>
    <xf numFmtId="0" fontId="67" fillId="0" borderId="0" xfId="0" applyFont="1" applyBorder="1" applyAlignment="1">
      <alignment horizontal="left" vertical="center"/>
    </xf>
    <xf numFmtId="0" fontId="68" fillId="0" borderId="0" xfId="0" applyFont="1" applyFill="1" applyBorder="1" applyAlignment="1">
      <alignment horizontal="center" vertical="center"/>
    </xf>
    <xf numFmtId="4" fontId="70" fillId="2" borderId="4" xfId="0" applyNumberFormat="1" applyFont="1" applyFill="1" applyBorder="1" applyAlignment="1">
      <alignment horizontal="center" vertical="center"/>
    </xf>
    <xf numFmtId="4" fontId="70" fillId="2" borderId="5" xfId="0" quotePrefix="1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4" fontId="68" fillId="0" borderId="0" xfId="0" applyNumberFormat="1" applyFont="1" applyFill="1" applyBorder="1" applyAlignment="1">
      <alignment horizontal="left" vertical="center"/>
    </xf>
    <xf numFmtId="4" fontId="70" fillId="2" borderId="0" xfId="0" applyNumberFormat="1" applyFont="1" applyFill="1" applyBorder="1" applyAlignment="1">
      <alignment horizontal="center" vertical="center"/>
    </xf>
    <xf numFmtId="0" fontId="70" fillId="2" borderId="0" xfId="0" applyNumberFormat="1" applyFont="1" applyFill="1" applyBorder="1" applyAlignment="1">
      <alignment horizontal="center" vertical="center"/>
    </xf>
    <xf numFmtId="0" fontId="70" fillId="2" borderId="7" xfId="0" applyNumberFormat="1" applyFont="1" applyFill="1" applyBorder="1" applyAlignment="1">
      <alignment horizontal="center" vertical="center"/>
    </xf>
    <xf numFmtId="165" fontId="69" fillId="2" borderId="2" xfId="1" applyNumberFormat="1" applyFont="1" applyFill="1" applyBorder="1" applyAlignment="1" applyProtection="1">
      <alignment horizontal="center" vertical="center"/>
    </xf>
    <xf numFmtId="165" fontId="71" fillId="2" borderId="2" xfId="1" applyNumberFormat="1" applyFont="1" applyFill="1" applyBorder="1" applyAlignment="1" applyProtection="1">
      <alignment horizontal="center" vertical="center"/>
    </xf>
    <xf numFmtId="9" fontId="72" fillId="2" borderId="2" xfId="1" applyNumberFormat="1" applyFont="1" applyFill="1" applyBorder="1" applyAlignment="1" applyProtection="1">
      <alignment horizontal="center" vertical="center"/>
    </xf>
    <xf numFmtId="165" fontId="72" fillId="2" borderId="2" xfId="1" applyNumberFormat="1" applyFont="1" applyFill="1" applyBorder="1" applyAlignment="1" applyProtection="1">
      <alignment horizontal="center" vertical="center"/>
    </xf>
    <xf numFmtId="165" fontId="69" fillId="3" borderId="2" xfId="1" applyNumberFormat="1" applyFont="1" applyFill="1" applyBorder="1" applyAlignment="1" applyProtection="1">
      <alignment horizontal="center" vertical="center"/>
    </xf>
    <xf numFmtId="165" fontId="71" fillId="3" borderId="2" xfId="1" applyNumberFormat="1" applyFont="1" applyFill="1" applyBorder="1" applyAlignment="1" applyProtection="1">
      <alignment horizontal="center" vertical="center"/>
    </xf>
    <xf numFmtId="165" fontId="68" fillId="3" borderId="2" xfId="1" applyNumberFormat="1" applyFont="1" applyFill="1" applyBorder="1" applyAlignment="1" applyProtection="1">
      <alignment horizontal="center" vertical="center"/>
    </xf>
    <xf numFmtId="4" fontId="70" fillId="2" borderId="9" xfId="0" applyNumberFormat="1" applyFont="1" applyFill="1" applyBorder="1" applyAlignment="1">
      <alignment horizontal="center" vertical="center"/>
    </xf>
    <xf numFmtId="0" fontId="70" fillId="2" borderId="9" xfId="0" applyNumberFormat="1" applyFont="1" applyFill="1" applyBorder="1" applyAlignment="1">
      <alignment horizontal="center" vertical="center"/>
    </xf>
    <xf numFmtId="0" fontId="70" fillId="2" borderId="1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3" fillId="0" borderId="0" xfId="0" applyFont="1" applyAlignment="1">
      <alignment horizontal="center"/>
    </xf>
    <xf numFmtId="0" fontId="73" fillId="0" borderId="0" xfId="0" applyFont="1"/>
    <xf numFmtId="0" fontId="59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5" fillId="0" borderId="0" xfId="0" applyFont="1"/>
    <xf numFmtId="9" fontId="73" fillId="0" borderId="0" xfId="0" applyNumberFormat="1" applyFont="1"/>
    <xf numFmtId="0" fontId="59" fillId="0" borderId="0" xfId="0" applyFont="1" applyAlignment="1">
      <alignment horizontal="left"/>
    </xf>
    <xf numFmtId="0" fontId="76" fillId="0" borderId="0" xfId="0" applyFont="1" applyFill="1" applyBorder="1" applyAlignment="1">
      <alignment horizontal="left"/>
    </xf>
    <xf numFmtId="0" fontId="76" fillId="0" borderId="0" xfId="0" applyFont="1" applyAlignment="1">
      <alignment horizontal="left"/>
    </xf>
    <xf numFmtId="4" fontId="73" fillId="0" borderId="0" xfId="0" applyNumberFormat="1" applyFont="1"/>
    <xf numFmtId="0" fontId="77" fillId="0" borderId="0" xfId="0" applyFont="1" applyFill="1" applyBorder="1" applyAlignment="1">
      <alignment horizontal="left"/>
    </xf>
    <xf numFmtId="0" fontId="77" fillId="0" borderId="0" xfId="0" applyFont="1" applyAlignment="1">
      <alignment horizontal="left"/>
    </xf>
    <xf numFmtId="0" fontId="78" fillId="0" borderId="0" xfId="0" applyFont="1" applyAlignment="1">
      <alignment horizontal="left"/>
    </xf>
    <xf numFmtId="0" fontId="76" fillId="0" borderId="0" xfId="0" applyFont="1" applyFill="1" applyBorder="1" applyAlignment="1"/>
    <xf numFmtId="0" fontId="73" fillId="0" borderId="0" xfId="0" applyFont="1" applyFill="1" applyBorder="1" applyAlignment="1">
      <alignment horizontal="center" vertical="center"/>
    </xf>
    <xf numFmtId="0" fontId="79" fillId="0" borderId="2" xfId="0" applyFont="1" applyFill="1" applyBorder="1" applyAlignment="1">
      <alignment horizontal="center" vertical="center"/>
    </xf>
    <xf numFmtId="0" fontId="79" fillId="0" borderId="2" xfId="0" applyFont="1" applyFill="1" applyBorder="1" applyAlignment="1">
      <alignment horizontal="left" vertical="center"/>
    </xf>
    <xf numFmtId="14" fontId="79" fillId="0" borderId="8" xfId="0" applyNumberFormat="1" applyFont="1" applyFill="1" applyBorder="1" applyAlignment="1">
      <alignment horizontal="center" vertical="center" wrapText="1"/>
    </xf>
    <xf numFmtId="165" fontId="79" fillId="0" borderId="2" xfId="1" applyNumberFormat="1" applyFont="1" applyFill="1" applyBorder="1" applyAlignment="1" applyProtection="1">
      <alignment horizontal="left" vertical="center"/>
    </xf>
    <xf numFmtId="165" fontId="80" fillId="0" borderId="2" xfId="1" applyNumberFormat="1" applyFont="1" applyFill="1" applyBorder="1" applyAlignment="1" applyProtection="1">
      <alignment horizontal="left" vertical="center"/>
    </xf>
    <xf numFmtId="9" fontId="73" fillId="0" borderId="2" xfId="1" applyNumberFormat="1" applyFont="1" applyFill="1" applyBorder="1" applyAlignment="1" applyProtection="1">
      <alignment horizontal="left" vertical="center"/>
    </xf>
    <xf numFmtId="165" fontId="73" fillId="0" borderId="2" xfId="1" applyNumberFormat="1" applyFont="1" applyFill="1" applyBorder="1" applyAlignment="1" applyProtection="1">
      <alignment horizontal="left" vertical="center"/>
    </xf>
    <xf numFmtId="0" fontId="79" fillId="0" borderId="2" xfId="1" applyNumberFormat="1" applyFont="1" applyFill="1" applyBorder="1" applyAlignment="1" applyProtection="1">
      <alignment horizontal="right" vertical="center"/>
    </xf>
    <xf numFmtId="3" fontId="80" fillId="0" borderId="2" xfId="1" applyNumberFormat="1" applyFont="1" applyFill="1" applyBorder="1" applyAlignment="1" applyProtection="1">
      <alignment horizontal="right" vertical="center"/>
    </xf>
    <xf numFmtId="9" fontId="73" fillId="0" borderId="2" xfId="1" applyNumberFormat="1" applyFont="1" applyFill="1" applyBorder="1" applyAlignment="1" applyProtection="1">
      <alignment horizontal="right" vertical="center"/>
    </xf>
    <xf numFmtId="3" fontId="79" fillId="0" borderId="2" xfId="1" applyNumberFormat="1" applyFont="1" applyFill="1" applyBorder="1" applyAlignment="1" applyProtection="1">
      <alignment horizontal="right" vertical="center"/>
    </xf>
    <xf numFmtId="165" fontId="80" fillId="0" borderId="2" xfId="1" applyNumberFormat="1" applyFont="1" applyFill="1" applyBorder="1" applyAlignment="1" applyProtection="1">
      <alignment horizontal="right" vertical="center"/>
    </xf>
    <xf numFmtId="165" fontId="79" fillId="0" borderId="2" xfId="1" quotePrefix="1" applyNumberFormat="1" applyFont="1" applyFill="1" applyBorder="1" applyAlignment="1" applyProtection="1">
      <alignment horizontal="right" vertical="center" wrapText="1"/>
    </xf>
    <xf numFmtId="4" fontId="79" fillId="0" borderId="0" xfId="0" applyNumberFormat="1" applyFont="1" applyFill="1" applyBorder="1" applyAlignment="1">
      <alignment horizontal="left" vertical="center"/>
    </xf>
    <xf numFmtId="0" fontId="79" fillId="0" borderId="0" xfId="0" applyNumberFormat="1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left" vertical="center"/>
    </xf>
    <xf numFmtId="4" fontId="73" fillId="0" borderId="0" xfId="0" applyNumberFormat="1" applyFont="1" applyFill="1" applyBorder="1" applyAlignment="1">
      <alignment horizontal="left" vertical="center"/>
    </xf>
    <xf numFmtId="0" fontId="73" fillId="0" borderId="2" xfId="0" applyFont="1" applyFill="1" applyBorder="1" applyAlignment="1">
      <alignment horizontal="center" vertical="center"/>
    </xf>
    <xf numFmtId="0" fontId="73" fillId="0" borderId="2" xfId="0" applyFont="1" applyFill="1" applyBorder="1" applyAlignment="1">
      <alignment horizontal="left" vertical="center"/>
    </xf>
    <xf numFmtId="166" fontId="73" fillId="0" borderId="2" xfId="0" applyNumberFormat="1" applyFont="1" applyFill="1" applyBorder="1" applyAlignment="1">
      <alignment horizontal="center" vertical="center"/>
    </xf>
    <xf numFmtId="4" fontId="79" fillId="0" borderId="2" xfId="0" applyNumberFormat="1" applyFont="1" applyBorder="1" applyAlignment="1">
      <alignment horizontal="right" vertical="center"/>
    </xf>
    <xf numFmtId="4" fontId="80" fillId="0" borderId="2" xfId="0" applyNumberFormat="1" applyFont="1" applyFill="1" applyBorder="1" applyAlignment="1">
      <alignment horizontal="right" vertical="center"/>
    </xf>
    <xf numFmtId="9" fontId="73" fillId="0" borderId="2" xfId="0" applyNumberFormat="1" applyFont="1" applyBorder="1" applyAlignment="1">
      <alignment vertical="center"/>
    </xf>
    <xf numFmtId="4" fontId="79" fillId="0" borderId="2" xfId="0" applyNumberFormat="1" applyFont="1" applyFill="1" applyBorder="1" applyAlignment="1">
      <alignment vertical="center"/>
    </xf>
    <xf numFmtId="4" fontId="80" fillId="0" borderId="2" xfId="0" applyNumberFormat="1" applyFont="1" applyBorder="1" applyAlignment="1">
      <alignment vertical="center"/>
    </xf>
    <xf numFmtId="3" fontId="79" fillId="0" borderId="2" xfId="0" applyNumberFormat="1" applyFont="1" applyFill="1" applyBorder="1" applyAlignment="1">
      <alignment vertical="center"/>
    </xf>
    <xf numFmtId="3" fontId="80" fillId="0" borderId="2" xfId="0" applyNumberFormat="1" applyFont="1" applyFill="1" applyBorder="1" applyAlignment="1">
      <alignment vertical="center"/>
    </xf>
    <xf numFmtId="9" fontId="73" fillId="0" borderId="2" xfId="0" applyNumberFormat="1" applyFont="1" applyFill="1" applyBorder="1" applyAlignment="1">
      <alignment vertical="center"/>
    </xf>
    <xf numFmtId="4" fontId="80" fillId="0" borderId="2" xfId="0" applyNumberFormat="1" applyFont="1" applyFill="1" applyBorder="1" applyAlignment="1">
      <alignment vertical="center"/>
    </xf>
    <xf numFmtId="4" fontId="79" fillId="0" borderId="2" xfId="0" applyNumberFormat="1" applyFont="1" applyBorder="1" applyAlignment="1">
      <alignment vertical="center"/>
    </xf>
    <xf numFmtId="0" fontId="73" fillId="0" borderId="0" xfId="0" applyFont="1" applyAlignment="1">
      <alignment vertical="center"/>
    </xf>
    <xf numFmtId="0" fontId="73" fillId="0" borderId="2" xfId="0" applyFont="1" applyBorder="1" applyAlignment="1">
      <alignment horizontal="center"/>
    </xf>
    <xf numFmtId="4" fontId="79" fillId="0" borderId="2" xfId="0" applyNumberFormat="1" applyFont="1" applyFill="1" applyBorder="1" applyAlignment="1">
      <alignment horizontal="right" vertical="center"/>
    </xf>
    <xf numFmtId="0" fontId="81" fillId="0" borderId="2" xfId="0" applyFont="1" applyFill="1" applyBorder="1" applyAlignment="1">
      <alignment horizontal="center" vertical="center"/>
    </xf>
    <xf numFmtId="0" fontId="73" fillId="0" borderId="0" xfId="0" applyFont="1" applyFill="1"/>
    <xf numFmtId="0" fontId="82" fillId="0" borderId="2" xfId="0" applyFont="1" applyFill="1" applyBorder="1" applyAlignment="1">
      <alignment horizontal="center" vertical="center"/>
    </xf>
    <xf numFmtId="0" fontId="82" fillId="0" borderId="2" xfId="0" applyFont="1" applyFill="1" applyBorder="1" applyAlignment="1">
      <alignment horizontal="left" vertical="center"/>
    </xf>
    <xf numFmtId="166" fontId="82" fillId="0" borderId="2" xfId="0" applyNumberFormat="1" applyFont="1" applyFill="1" applyBorder="1" applyAlignment="1">
      <alignment horizontal="center" vertical="center"/>
    </xf>
    <xf numFmtId="4" fontId="82" fillId="0" borderId="2" xfId="0" applyNumberFormat="1" applyFont="1" applyBorder="1" applyAlignment="1">
      <alignment horizontal="right" vertical="center"/>
    </xf>
    <xf numFmtId="4" fontId="82" fillId="0" borderId="2" xfId="0" applyNumberFormat="1" applyFont="1" applyFill="1" applyBorder="1" applyAlignment="1">
      <alignment horizontal="right" vertical="center"/>
    </xf>
    <xf numFmtId="9" fontId="82" fillId="0" borderId="2" xfId="0" applyNumberFormat="1" applyFont="1" applyBorder="1" applyAlignment="1">
      <alignment vertical="center"/>
    </xf>
    <xf numFmtId="4" fontId="82" fillId="0" borderId="2" xfId="0" applyNumberFormat="1" applyFont="1" applyBorder="1" applyAlignment="1">
      <alignment vertical="center"/>
    </xf>
    <xf numFmtId="4" fontId="82" fillId="0" borderId="2" xfId="0" applyNumberFormat="1" applyFont="1" applyFill="1" applyBorder="1" applyAlignment="1">
      <alignment vertical="center"/>
    </xf>
    <xf numFmtId="9" fontId="82" fillId="0" borderId="2" xfId="0" applyNumberFormat="1" applyFont="1" applyFill="1" applyBorder="1" applyAlignment="1">
      <alignment vertical="center"/>
    </xf>
    <xf numFmtId="3" fontId="82" fillId="0" borderId="2" xfId="0" applyNumberFormat="1" applyFont="1" applyFill="1" applyBorder="1" applyAlignment="1">
      <alignment vertical="center"/>
    </xf>
    <xf numFmtId="9" fontId="82" fillId="0" borderId="2" xfId="0" applyNumberFormat="1" applyFont="1" applyBorder="1" applyAlignment="1">
      <alignment horizontal="right" vertical="center"/>
    </xf>
    <xf numFmtId="3" fontId="79" fillId="0" borderId="2" xfId="0" applyNumberFormat="1" applyFont="1" applyBorder="1" applyAlignment="1">
      <alignment vertical="center"/>
    </xf>
    <xf numFmtId="3" fontId="80" fillId="0" borderId="2" xfId="0" applyNumberFormat="1" applyFont="1" applyBorder="1" applyAlignment="1">
      <alignment vertical="center"/>
    </xf>
    <xf numFmtId="0" fontId="83" fillId="0" borderId="2" xfId="0" applyFont="1" applyFill="1" applyBorder="1" applyAlignment="1">
      <alignment horizontal="left" vertical="center"/>
    </xf>
    <xf numFmtId="0" fontId="83" fillId="0" borderId="2" xfId="0" applyFont="1" applyFill="1" applyBorder="1" applyAlignment="1">
      <alignment vertical="center"/>
    </xf>
    <xf numFmtId="9" fontId="83" fillId="0" borderId="2" xfId="0" applyNumberFormat="1" applyFont="1" applyBorder="1" applyAlignment="1">
      <alignment vertical="center"/>
    </xf>
    <xf numFmtId="9" fontId="83" fillId="0" borderId="2" xfId="0" applyNumberFormat="1" applyFont="1" applyFill="1" applyBorder="1" applyAlignment="1">
      <alignment vertical="center"/>
    </xf>
    <xf numFmtId="4" fontId="83" fillId="0" borderId="2" xfId="0" applyNumberFormat="1" applyFont="1" applyBorder="1" applyAlignment="1">
      <alignment vertical="center"/>
    </xf>
    <xf numFmtId="0" fontId="83" fillId="0" borderId="0" xfId="0" applyFont="1" applyAlignment="1">
      <alignment vertical="center"/>
    </xf>
    <xf numFmtId="0" fontId="83" fillId="0" borderId="0" xfId="0" applyFont="1"/>
    <xf numFmtId="0" fontId="83" fillId="0" borderId="0" xfId="0" applyFont="1" applyFill="1" applyBorder="1" applyAlignment="1">
      <alignment horizontal="center" vertical="center"/>
    </xf>
    <xf numFmtId="14" fontId="83" fillId="0" borderId="2" xfId="0" applyNumberFormat="1" applyFont="1" applyFill="1" applyBorder="1" applyAlignment="1">
      <alignment horizontal="center" vertical="center"/>
    </xf>
    <xf numFmtId="0" fontId="73" fillId="0" borderId="2" xfId="0" applyFont="1" applyFill="1" applyBorder="1" applyAlignment="1">
      <alignment vertical="center"/>
    </xf>
    <xf numFmtId="166" fontId="83" fillId="0" borderId="2" xfId="0" applyNumberFormat="1" applyFont="1" applyFill="1" applyBorder="1" applyAlignment="1">
      <alignment horizontal="center" vertical="center"/>
    </xf>
    <xf numFmtId="0" fontId="83" fillId="0" borderId="0" xfId="0" applyFont="1" applyFill="1" applyAlignment="1">
      <alignment vertical="center"/>
    </xf>
    <xf numFmtId="0" fontId="83" fillId="0" borderId="0" xfId="0" applyFont="1" applyFill="1"/>
    <xf numFmtId="167" fontId="73" fillId="0" borderId="2" xfId="0" applyNumberFormat="1" applyFont="1" applyFill="1" applyBorder="1" applyAlignment="1">
      <alignment horizontal="center" vertical="center"/>
    </xf>
    <xf numFmtId="4" fontId="73" fillId="0" borderId="2" xfId="0" applyNumberFormat="1" applyFont="1" applyBorder="1" applyAlignment="1">
      <alignment vertical="center"/>
    </xf>
    <xf numFmtId="4" fontId="75" fillId="0" borderId="2" xfId="0" applyNumberFormat="1" applyFont="1" applyBorder="1" applyAlignment="1">
      <alignment vertical="center"/>
    </xf>
    <xf numFmtId="14" fontId="73" fillId="0" borderId="2" xfId="0" applyNumberFormat="1" applyFont="1" applyFill="1" applyBorder="1" applyAlignment="1">
      <alignment horizontal="center" vertical="center"/>
    </xf>
    <xf numFmtId="4" fontId="79" fillId="2" borderId="2" xfId="0" applyNumberFormat="1" applyFont="1" applyFill="1" applyBorder="1" applyAlignment="1">
      <alignment horizontal="center" vertical="center" wrapText="1"/>
    </xf>
    <xf numFmtId="4" fontId="80" fillId="2" borderId="2" xfId="0" applyNumberFormat="1" applyFont="1" applyFill="1" applyBorder="1" applyAlignment="1">
      <alignment horizontal="center" vertical="center" wrapText="1"/>
    </xf>
    <xf numFmtId="9" fontId="79" fillId="2" borderId="2" xfId="0" applyNumberFormat="1" applyFont="1" applyFill="1" applyBorder="1" applyAlignment="1">
      <alignment horizontal="center" vertical="center" wrapText="1"/>
    </xf>
    <xf numFmtId="3" fontId="79" fillId="2" borderId="2" xfId="0" applyNumberFormat="1" applyFont="1" applyFill="1" applyBorder="1" applyAlignment="1">
      <alignment horizontal="center" vertical="center" wrapText="1"/>
    </xf>
    <xf numFmtId="3" fontId="82" fillId="2" borderId="2" xfId="0" applyNumberFormat="1" applyFont="1" applyFill="1" applyBorder="1" applyAlignment="1">
      <alignment horizontal="center" vertical="center" wrapText="1"/>
    </xf>
    <xf numFmtId="4" fontId="82" fillId="2" borderId="2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/>
    </xf>
    <xf numFmtId="166" fontId="73" fillId="0" borderId="3" xfId="0" applyNumberFormat="1" applyFont="1" applyFill="1" applyBorder="1" applyAlignment="1">
      <alignment horizontal="center" vertical="center"/>
    </xf>
    <xf numFmtId="4" fontId="80" fillId="0" borderId="3" xfId="0" applyNumberFormat="1" applyFont="1" applyFill="1" applyBorder="1" applyAlignment="1">
      <alignment horizontal="right" vertical="center"/>
    </xf>
    <xf numFmtId="9" fontId="73" fillId="0" borderId="3" xfId="0" applyNumberFormat="1" applyFont="1" applyFill="1" applyBorder="1" applyAlignment="1">
      <alignment vertical="center"/>
    </xf>
    <xf numFmtId="4" fontId="79" fillId="0" borderId="3" xfId="0" applyNumberFormat="1" applyFont="1" applyFill="1" applyBorder="1" applyAlignment="1">
      <alignment vertical="center"/>
    </xf>
    <xf numFmtId="4" fontId="80" fillId="0" borderId="3" xfId="0" applyNumberFormat="1" applyFont="1" applyFill="1" applyBorder="1" applyAlignment="1">
      <alignment vertical="center"/>
    </xf>
    <xf numFmtId="3" fontId="79" fillId="0" borderId="3" xfId="0" applyNumberFormat="1" applyFont="1" applyFill="1" applyBorder="1" applyAlignment="1">
      <alignment vertical="center"/>
    </xf>
    <xf numFmtId="3" fontId="80" fillId="0" borderId="3" xfId="0" applyNumberFormat="1" applyFont="1" applyFill="1" applyBorder="1" applyAlignment="1">
      <alignment vertical="center"/>
    </xf>
    <xf numFmtId="4" fontId="79" fillId="0" borderId="3" xfId="0" applyNumberFormat="1" applyFont="1" applyBorder="1" applyAlignment="1">
      <alignment vertical="center"/>
    </xf>
    <xf numFmtId="4" fontId="80" fillId="0" borderId="3" xfId="0" applyNumberFormat="1" applyFont="1" applyBorder="1" applyAlignment="1">
      <alignment vertical="center"/>
    </xf>
    <xf numFmtId="4" fontId="79" fillId="0" borderId="3" xfId="0" applyNumberFormat="1" applyFont="1" applyBorder="1" applyAlignment="1">
      <alignment horizontal="right" vertical="center"/>
    </xf>
    <xf numFmtId="4" fontId="79" fillId="0" borderId="8" xfId="0" applyNumberFormat="1" applyFont="1" applyBorder="1" applyAlignment="1">
      <alignment vertical="center"/>
    </xf>
    <xf numFmtId="4" fontId="80" fillId="0" borderId="8" xfId="0" applyNumberFormat="1" applyFont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/>
    </xf>
    <xf numFmtId="166" fontId="8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/>
    <xf numFmtId="4" fontId="11" fillId="0" borderId="2" xfId="0" applyNumberFormat="1" applyFont="1" applyFill="1" applyBorder="1" applyAlignment="1">
      <alignment horizontal="right" vertical="center"/>
    </xf>
    <xf numFmtId="9" fontId="8" fillId="0" borderId="2" xfId="0" applyNumberFormat="1" applyFont="1" applyBorder="1"/>
    <xf numFmtId="4" fontId="11" fillId="0" borderId="2" xfId="0" applyNumberFormat="1" applyFont="1" applyBorder="1"/>
    <xf numFmtId="3" fontId="9" fillId="0" borderId="2" xfId="0" applyNumberFormat="1" applyFont="1" applyFill="1" applyBorder="1"/>
    <xf numFmtId="3" fontId="11" fillId="0" borderId="2" xfId="0" applyNumberFormat="1" applyFont="1" applyFill="1" applyBorder="1"/>
    <xf numFmtId="9" fontId="8" fillId="0" borderId="2" xfId="0" applyNumberFormat="1" applyFont="1" applyFill="1" applyBorder="1"/>
    <xf numFmtId="4" fontId="11" fillId="0" borderId="2" xfId="0" applyNumberFormat="1" applyFont="1" applyFill="1" applyBorder="1"/>
    <xf numFmtId="4" fontId="9" fillId="0" borderId="2" xfId="0" applyNumberFormat="1" applyFont="1" applyBorder="1"/>
    <xf numFmtId="4" fontId="9" fillId="0" borderId="2" xfId="0" applyNumberFormat="1" applyFont="1" applyBorder="1" applyAlignment="1">
      <alignment horizontal="right"/>
    </xf>
    <xf numFmtId="4" fontId="84" fillId="0" borderId="2" xfId="0" applyNumberFormat="1" applyFont="1" applyFill="1" applyBorder="1"/>
    <xf numFmtId="4" fontId="84" fillId="0" borderId="2" xfId="0" applyNumberFormat="1" applyFont="1" applyFill="1" applyBorder="1" applyAlignment="1">
      <alignment horizontal="right" vertical="center"/>
    </xf>
    <xf numFmtId="3" fontId="84" fillId="0" borderId="2" xfId="0" applyNumberFormat="1" applyFont="1" applyFill="1" applyBorder="1"/>
    <xf numFmtId="3" fontId="85" fillId="0" borderId="2" xfId="0" applyNumberFormat="1" applyFont="1" applyFill="1" applyBorder="1"/>
    <xf numFmtId="4" fontId="85" fillId="0" borderId="2" xfId="0" applyNumberFormat="1" applyFont="1" applyFill="1" applyBorder="1"/>
    <xf numFmtId="4" fontId="9" fillId="0" borderId="2" xfId="0" applyNumberFormat="1" applyFont="1" applyFill="1" applyBorder="1" applyAlignment="1">
      <alignment horizontal="right"/>
    </xf>
    <xf numFmtId="0" fontId="86" fillId="0" borderId="0" xfId="0" applyFont="1" applyFill="1" applyBorder="1" applyAlignment="1">
      <alignment horizontal="center" vertical="center"/>
    </xf>
    <xf numFmtId="0" fontId="86" fillId="0" borderId="2" xfId="0" applyFont="1" applyFill="1" applyBorder="1" applyAlignment="1">
      <alignment horizontal="left" vertical="center"/>
    </xf>
    <xf numFmtId="0" fontId="86" fillId="0" borderId="2" xfId="0" applyFont="1" applyFill="1" applyBorder="1" applyAlignment="1">
      <alignment vertical="center"/>
    </xf>
    <xf numFmtId="166" fontId="86" fillId="0" borderId="2" xfId="0" applyNumberFormat="1" applyFont="1" applyFill="1" applyBorder="1" applyAlignment="1">
      <alignment horizontal="center" vertical="center"/>
    </xf>
    <xf numFmtId="4" fontId="85" fillId="0" borderId="2" xfId="0" applyNumberFormat="1" applyFont="1" applyFill="1" applyBorder="1" applyAlignment="1">
      <alignment horizontal="right" vertical="center"/>
    </xf>
    <xf numFmtId="9" fontId="86" fillId="0" borderId="2" xfId="0" applyNumberFormat="1" applyFont="1" applyFill="1" applyBorder="1"/>
    <xf numFmtId="4" fontId="85" fillId="0" borderId="2" xfId="0" applyNumberFormat="1" applyFont="1" applyBorder="1" applyAlignment="1">
      <alignment horizontal="right"/>
    </xf>
    <xf numFmtId="0" fontId="86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84" fillId="0" borderId="2" xfId="0" applyFont="1" applyFill="1" applyBorder="1" applyAlignment="1">
      <alignment horizontal="left" vertical="center"/>
    </xf>
    <xf numFmtId="0" fontId="84" fillId="0" borderId="2" xfId="0" applyFont="1" applyFill="1" applyBorder="1" applyAlignment="1">
      <alignment vertical="center"/>
    </xf>
    <xf numFmtId="166" fontId="84" fillId="0" borderId="2" xfId="0" applyNumberFormat="1" applyFont="1" applyFill="1" applyBorder="1" applyAlignment="1">
      <alignment horizontal="center" vertical="center"/>
    </xf>
    <xf numFmtId="9" fontId="84" fillId="0" borderId="2" xfId="0" applyNumberFormat="1" applyFont="1" applyFill="1" applyBorder="1"/>
    <xf numFmtId="0" fontId="84" fillId="0" borderId="0" xfId="0" applyFont="1" applyFill="1"/>
    <xf numFmtId="4" fontId="85" fillId="0" borderId="2" xfId="0" applyNumberFormat="1" applyFont="1" applyBorder="1"/>
    <xf numFmtId="9" fontId="86" fillId="0" borderId="2" xfId="0" applyNumberFormat="1" applyFont="1" applyBorder="1"/>
    <xf numFmtId="0" fontId="86" fillId="0" borderId="0" xfId="0" applyFont="1"/>
    <xf numFmtId="0" fontId="8" fillId="0" borderId="0" xfId="0" applyFont="1" applyFill="1"/>
    <xf numFmtId="3" fontId="9" fillId="0" borderId="2" xfId="0" applyNumberFormat="1" applyFont="1" applyBorder="1"/>
    <xf numFmtId="3" fontId="11" fillId="0" borderId="2" xfId="0" applyNumberFormat="1" applyFont="1" applyBorder="1"/>
    <xf numFmtId="167" fontId="8" fillId="0" borderId="2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/>
    <xf numFmtId="4" fontId="10" fillId="0" borderId="2" xfId="0" applyNumberFormat="1" applyFont="1" applyBorder="1"/>
    <xf numFmtId="14" fontId="8" fillId="0" borderId="2" xfId="0" applyNumberFormat="1" applyFont="1" applyFill="1" applyBorder="1" applyAlignment="1">
      <alignment horizontal="center" vertical="center"/>
    </xf>
    <xf numFmtId="9" fontId="85" fillId="0" borderId="2" xfId="0" applyNumberFormat="1" applyFont="1" applyFill="1" applyBorder="1"/>
    <xf numFmtId="9" fontId="85" fillId="0" borderId="2" xfId="0" applyNumberFormat="1" applyFont="1" applyBorder="1"/>
    <xf numFmtId="4" fontId="9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9" fontId="9" fillId="2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7" fillId="0" borderId="0" xfId="0" applyFont="1"/>
    <xf numFmtId="0" fontId="88" fillId="0" borderId="0" xfId="0" applyFont="1"/>
    <xf numFmtId="9" fontId="87" fillId="0" borderId="0" xfId="0" applyNumberFormat="1" applyFont="1"/>
    <xf numFmtId="0" fontId="66" fillId="0" borderId="0" xfId="0" applyFont="1" applyFill="1" applyBorder="1" applyAlignment="1">
      <alignment horizontal="center" vertical="center"/>
    </xf>
    <xf numFmtId="14" fontId="66" fillId="0" borderId="0" xfId="0" applyNumberFormat="1" applyFont="1" applyBorder="1" applyAlignment="1">
      <alignment horizontal="center" vertical="center"/>
    </xf>
    <xf numFmtId="165" fontId="66" fillId="0" borderId="0" xfId="1" applyNumberFormat="1" applyFont="1" applyFill="1" applyBorder="1" applyAlignment="1" applyProtection="1">
      <alignment horizontal="center" vertical="center"/>
    </xf>
    <xf numFmtId="165" fontId="89" fillId="0" borderId="0" xfId="1" applyNumberFormat="1" applyFont="1" applyFill="1" applyBorder="1" applyAlignment="1" applyProtection="1">
      <alignment horizontal="center" vertical="center"/>
    </xf>
    <xf numFmtId="9" fontId="66" fillId="0" borderId="0" xfId="1" applyNumberFormat="1" applyFont="1" applyFill="1" applyBorder="1" applyAlignment="1" applyProtection="1">
      <alignment horizontal="center" vertical="center"/>
    </xf>
    <xf numFmtId="9" fontId="66" fillId="0" borderId="0" xfId="0" applyNumberFormat="1" applyFont="1" applyFill="1" applyBorder="1" applyAlignment="1">
      <alignment horizontal="center" vertical="center"/>
    </xf>
    <xf numFmtId="4" fontId="66" fillId="0" borderId="0" xfId="0" applyNumberFormat="1" applyFont="1" applyFill="1" applyBorder="1" applyAlignment="1">
      <alignment horizontal="right" vertical="center"/>
    </xf>
    <xf numFmtId="0" fontId="66" fillId="0" borderId="0" xfId="0" applyFont="1" applyFill="1" applyBorder="1" applyAlignment="1">
      <alignment vertical="center"/>
    </xf>
    <xf numFmtId="4" fontId="66" fillId="0" borderId="0" xfId="0" applyNumberFormat="1" applyFont="1" applyFill="1" applyBorder="1" applyAlignment="1">
      <alignment horizontal="left" vertical="center"/>
    </xf>
    <xf numFmtId="0" fontId="63" fillId="0" borderId="0" xfId="0" applyFont="1" applyFill="1" applyBorder="1" applyAlignment="1">
      <alignment horizontal="center" vertical="center"/>
    </xf>
    <xf numFmtId="0" fontId="90" fillId="8" borderId="2" xfId="0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left" vertical="center"/>
    </xf>
    <xf numFmtId="0" fontId="63" fillId="0" borderId="2" xfId="0" applyFont="1" applyFill="1" applyBorder="1" applyAlignment="1">
      <alignment vertical="center"/>
    </xf>
    <xf numFmtId="166" fontId="63" fillId="0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/>
    <xf numFmtId="4" fontId="91" fillId="0" borderId="2" xfId="0" applyNumberFormat="1" applyFont="1" applyFill="1" applyBorder="1" applyAlignment="1">
      <alignment horizontal="right" vertical="center"/>
    </xf>
    <xf numFmtId="9" fontId="63" fillId="0" borderId="2" xfId="0" applyNumberFormat="1" applyFont="1" applyBorder="1"/>
    <xf numFmtId="4" fontId="91" fillId="0" borderId="2" xfId="0" applyNumberFormat="1" applyFont="1" applyBorder="1"/>
    <xf numFmtId="3" fontId="5" fillId="0" borderId="2" xfId="0" applyNumberFormat="1" applyFont="1" applyFill="1" applyBorder="1"/>
    <xf numFmtId="3" fontId="91" fillId="0" borderId="2" xfId="0" applyNumberFormat="1" applyFont="1" applyFill="1" applyBorder="1"/>
    <xf numFmtId="9" fontId="63" fillId="0" borderId="2" xfId="0" applyNumberFormat="1" applyFont="1" applyFill="1" applyBorder="1"/>
    <xf numFmtId="4" fontId="91" fillId="0" borderId="2" xfId="0" applyNumberFormat="1" applyFont="1" applyFill="1" applyBorder="1"/>
    <xf numFmtId="4" fontId="5" fillId="0" borderId="2" xfId="0" applyNumberFormat="1" applyFont="1" applyBorder="1"/>
    <xf numFmtId="4" fontId="5" fillId="0" borderId="2" xfId="0" applyNumberFormat="1" applyFont="1" applyBorder="1" applyAlignment="1">
      <alignment horizontal="right"/>
    </xf>
    <xf numFmtId="0" fontId="92" fillId="0" borderId="0" xfId="0" applyFont="1" applyFill="1" applyBorder="1" applyAlignment="1">
      <alignment horizontal="center" vertical="center"/>
    </xf>
    <xf numFmtId="0" fontId="93" fillId="0" borderId="2" xfId="0" applyFont="1" applyFill="1" applyBorder="1" applyAlignment="1">
      <alignment horizontal="center" vertical="center"/>
    </xf>
    <xf numFmtId="0" fontId="92" fillId="0" borderId="2" xfId="0" applyFont="1" applyFill="1" applyBorder="1" applyAlignment="1">
      <alignment horizontal="left" vertical="center"/>
    </xf>
    <xf numFmtId="0" fontId="92" fillId="0" borderId="2" xfId="0" applyFont="1" applyFill="1" applyBorder="1" applyAlignment="1">
      <alignment vertical="center"/>
    </xf>
    <xf numFmtId="166" fontId="92" fillId="0" borderId="2" xfId="0" applyNumberFormat="1" applyFont="1" applyFill="1" applyBorder="1" applyAlignment="1">
      <alignment horizontal="center" vertical="center"/>
    </xf>
    <xf numFmtId="4" fontId="94" fillId="0" borderId="2" xfId="0" applyNumberFormat="1" applyFont="1" applyFill="1" applyBorder="1"/>
    <xf numFmtId="4" fontId="94" fillId="0" borderId="2" xfId="0" applyNumberFormat="1" applyFont="1" applyFill="1" applyBorder="1" applyAlignment="1">
      <alignment horizontal="right" vertical="center"/>
    </xf>
    <xf numFmtId="9" fontId="92" fillId="0" borderId="2" xfId="0" applyNumberFormat="1" applyFont="1" applyFill="1" applyBorder="1"/>
    <xf numFmtId="3" fontId="94" fillId="0" borderId="2" xfId="0" applyNumberFormat="1" applyFont="1" applyFill="1" applyBorder="1"/>
    <xf numFmtId="3" fontId="95" fillId="0" borderId="2" xfId="0" applyNumberFormat="1" applyFont="1" applyFill="1" applyBorder="1"/>
    <xf numFmtId="4" fontId="95" fillId="0" borderId="2" xfId="0" applyNumberFormat="1" applyFont="1" applyFill="1" applyBorder="1"/>
    <xf numFmtId="4" fontId="5" fillId="0" borderId="2" xfId="0" applyNumberFormat="1" applyFont="1" applyFill="1" applyBorder="1" applyAlignment="1">
      <alignment horizontal="right"/>
    </xf>
    <xf numFmtId="0" fontId="92" fillId="0" borderId="0" xfId="0" applyFont="1" applyFill="1"/>
    <xf numFmtId="0" fontId="96" fillId="0" borderId="0" xfId="0" applyFont="1" applyFill="1" applyBorder="1" applyAlignment="1">
      <alignment horizontal="center" vertical="center"/>
    </xf>
    <xf numFmtId="0" fontId="97" fillId="8" borderId="2" xfId="0" applyFont="1" applyFill="1" applyBorder="1" applyAlignment="1">
      <alignment horizontal="center" vertical="center"/>
    </xf>
    <xf numFmtId="0" fontId="96" fillId="0" borderId="2" xfId="0" applyFont="1" applyFill="1" applyBorder="1" applyAlignment="1">
      <alignment horizontal="left" vertical="center"/>
    </xf>
    <xf numFmtId="0" fontId="96" fillId="0" borderId="2" xfId="0" applyFont="1" applyFill="1" applyBorder="1" applyAlignment="1">
      <alignment vertical="center"/>
    </xf>
    <xf numFmtId="166" fontId="96" fillId="0" borderId="2" xfId="0" applyNumberFormat="1" applyFont="1" applyFill="1" applyBorder="1" applyAlignment="1">
      <alignment horizontal="center" vertical="center"/>
    </xf>
    <xf numFmtId="4" fontId="95" fillId="0" borderId="2" xfId="0" applyNumberFormat="1" applyFont="1" applyFill="1" applyBorder="1" applyAlignment="1">
      <alignment horizontal="right" vertical="center"/>
    </xf>
    <xf numFmtId="9" fontId="96" fillId="0" borderId="2" xfId="0" applyNumberFormat="1" applyFont="1" applyFill="1" applyBorder="1"/>
    <xf numFmtId="4" fontId="95" fillId="0" borderId="2" xfId="0" applyNumberFormat="1" applyFont="1" applyBorder="1" applyAlignment="1">
      <alignment horizontal="right"/>
    </xf>
    <xf numFmtId="0" fontId="96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98" fillId="0" borderId="2" xfId="0" applyFont="1" applyFill="1" applyBorder="1" applyAlignment="1">
      <alignment horizontal="center" vertical="center"/>
    </xf>
    <xf numFmtId="0" fontId="94" fillId="0" borderId="2" xfId="0" applyFont="1" applyFill="1" applyBorder="1" applyAlignment="1">
      <alignment horizontal="left" vertical="center"/>
    </xf>
    <xf numFmtId="0" fontId="94" fillId="0" borderId="2" xfId="0" applyFont="1" applyFill="1" applyBorder="1" applyAlignment="1">
      <alignment vertical="center"/>
    </xf>
    <xf numFmtId="166" fontId="94" fillId="0" borderId="2" xfId="0" applyNumberFormat="1" applyFont="1" applyFill="1" applyBorder="1" applyAlignment="1">
      <alignment horizontal="center" vertical="center"/>
    </xf>
    <xf numFmtId="9" fontId="94" fillId="0" borderId="2" xfId="0" applyNumberFormat="1" applyFont="1" applyFill="1" applyBorder="1"/>
    <xf numFmtId="0" fontId="94" fillId="0" borderId="0" xfId="0" applyFont="1" applyFill="1"/>
    <xf numFmtId="4" fontId="95" fillId="0" borderId="2" xfId="0" applyNumberFormat="1" applyFont="1" applyBorder="1"/>
    <xf numFmtId="9" fontId="96" fillId="0" borderId="2" xfId="0" applyNumberFormat="1" applyFont="1" applyBorder="1"/>
    <xf numFmtId="0" fontId="96" fillId="0" borderId="0" xfId="0" applyFont="1"/>
    <xf numFmtId="0" fontId="63" fillId="0" borderId="0" xfId="0" applyFont="1" applyFill="1"/>
    <xf numFmtId="3" fontId="5" fillId="0" borderId="2" xfId="0" applyNumberFormat="1" applyFont="1" applyBorder="1"/>
    <xf numFmtId="3" fontId="91" fillId="0" borderId="2" xfId="0" applyNumberFormat="1" applyFont="1" applyBorder="1"/>
    <xf numFmtId="167" fontId="63" fillId="0" borderId="2" xfId="0" applyNumberFormat="1" applyFont="1" applyFill="1" applyBorder="1" applyAlignment="1">
      <alignment horizontal="center" vertical="center"/>
    </xf>
    <xf numFmtId="4" fontId="63" fillId="0" borderId="2" xfId="0" applyNumberFormat="1" applyFont="1" applyFill="1" applyBorder="1"/>
    <xf numFmtId="4" fontId="64" fillId="0" borderId="2" xfId="0" applyNumberFormat="1" applyFont="1" applyFill="1" applyBorder="1"/>
    <xf numFmtId="14" fontId="96" fillId="0" borderId="2" xfId="0" applyNumberFormat="1" applyFont="1" applyFill="1" applyBorder="1" applyAlignment="1">
      <alignment horizontal="center" vertical="center"/>
    </xf>
    <xf numFmtId="4" fontId="96" fillId="0" borderId="2" xfId="0" applyNumberFormat="1" applyFont="1" applyFill="1" applyBorder="1"/>
    <xf numFmtId="0" fontId="9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168" fontId="5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/>
    <xf numFmtId="0" fontId="5" fillId="0" borderId="0" xfId="0" applyFont="1" applyFill="1"/>
    <xf numFmtId="4" fontId="5" fillId="0" borderId="2" xfId="0" applyNumberFormat="1" applyFont="1" applyFill="1" applyBorder="1" applyAlignment="1">
      <alignment horizontal="center" vertical="center" wrapText="1"/>
    </xf>
    <xf numFmtId="4" fontId="63" fillId="0" borderId="2" xfId="0" applyNumberFormat="1" applyFont="1" applyBorder="1"/>
    <xf numFmtId="4" fontId="64" fillId="0" borderId="2" xfId="0" applyNumberFormat="1" applyFont="1" applyBorder="1"/>
    <xf numFmtId="14" fontId="63" fillId="0" borderId="2" xfId="0" applyNumberFormat="1" applyFont="1" applyFill="1" applyBorder="1" applyAlignment="1">
      <alignment horizontal="center" vertical="center"/>
    </xf>
    <xf numFmtId="4" fontId="64" fillId="0" borderId="2" xfId="0" applyNumberFormat="1" applyFont="1" applyFill="1" applyBorder="1" applyAlignment="1">
      <alignment horizontal="right" vertical="center"/>
    </xf>
    <xf numFmtId="3" fontId="63" fillId="0" borderId="2" xfId="0" applyNumberFormat="1" applyFont="1" applyFill="1" applyBorder="1"/>
    <xf numFmtId="3" fontId="64" fillId="0" borderId="2" xfId="0" applyNumberFormat="1" applyFont="1" applyFill="1" applyBorder="1"/>
    <xf numFmtId="0" fontId="97" fillId="0" borderId="2" xfId="0" applyFont="1" applyFill="1" applyBorder="1" applyAlignment="1">
      <alignment horizontal="center" vertical="center"/>
    </xf>
    <xf numFmtId="4" fontId="96" fillId="0" borderId="2" xfId="0" applyNumberFormat="1" applyFont="1" applyBorder="1"/>
    <xf numFmtId="4" fontId="96" fillId="0" borderId="2" xfId="0" applyNumberFormat="1" applyFont="1" applyFill="1" applyBorder="1" applyAlignment="1">
      <alignment horizontal="right" vertical="center"/>
    </xf>
    <xf numFmtId="3" fontId="96" fillId="0" borderId="2" xfId="0" applyNumberFormat="1" applyFont="1" applyFill="1" applyBorder="1"/>
    <xf numFmtId="9" fontId="95" fillId="0" borderId="2" xfId="0" applyNumberFormat="1" applyFont="1" applyFill="1" applyBorder="1"/>
    <xf numFmtId="9" fontId="95" fillId="0" borderId="2" xfId="0" applyNumberFormat="1" applyFont="1" applyBorder="1"/>
    <xf numFmtId="9" fontId="5" fillId="0" borderId="2" xfId="0" applyNumberFormat="1" applyFont="1" applyBorder="1"/>
    <xf numFmtId="0" fontId="90" fillId="0" borderId="2" xfId="0" applyFont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91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95" fillId="2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17" fillId="0" borderId="0" xfId="0" applyFont="1" applyAlignment="1">
      <alignment horizontal="center"/>
    </xf>
    <xf numFmtId="0" fontId="99" fillId="0" borderId="0" xfId="0" applyFont="1" applyFill="1" applyBorder="1" applyAlignment="1"/>
    <xf numFmtId="0" fontId="17" fillId="0" borderId="0" xfId="0" applyFont="1"/>
    <xf numFmtId="0" fontId="99" fillId="0" borderId="0" xfId="0" applyFont="1" applyAlignment="1">
      <alignment horizontal="left"/>
    </xf>
    <xf numFmtId="0" fontId="100" fillId="0" borderId="0" xfId="0" applyFont="1"/>
    <xf numFmtId="9" fontId="17" fillId="0" borderId="0" xfId="0" applyNumberFormat="1" applyFont="1"/>
    <xf numFmtId="0" fontId="99" fillId="0" borderId="0" xfId="0" applyFont="1" applyAlignment="1">
      <alignment horizontal="left"/>
    </xf>
    <xf numFmtId="0" fontId="99" fillId="0" borderId="0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/>
    </xf>
    <xf numFmtId="4" fontId="9" fillId="0" borderId="11" xfId="2" applyNumberFormat="1" applyFont="1" applyFill="1" applyBorder="1"/>
    <xf numFmtId="0" fontId="86" fillId="8" borderId="0" xfId="0" applyFont="1" applyFill="1" applyBorder="1" applyAlignment="1">
      <alignment horizontal="center" vertical="center"/>
    </xf>
    <xf numFmtId="0" fontId="86" fillId="8" borderId="2" xfId="0" applyFont="1" applyFill="1" applyBorder="1" applyAlignment="1">
      <alignment horizontal="center" vertical="center"/>
    </xf>
    <xf numFmtId="0" fontId="86" fillId="8" borderId="2" xfId="0" applyFont="1" applyFill="1" applyBorder="1" applyAlignment="1">
      <alignment horizontal="left" vertical="center"/>
    </xf>
    <xf numFmtId="0" fontId="86" fillId="8" borderId="2" xfId="0" applyFont="1" applyFill="1" applyBorder="1" applyAlignment="1">
      <alignment vertical="center"/>
    </xf>
    <xf numFmtId="166" fontId="86" fillId="8" borderId="2" xfId="0" applyNumberFormat="1" applyFont="1" applyFill="1" applyBorder="1" applyAlignment="1">
      <alignment horizontal="center" vertical="center"/>
    </xf>
    <xf numFmtId="4" fontId="85" fillId="8" borderId="2" xfId="0" applyNumberFormat="1" applyFont="1" applyFill="1" applyBorder="1"/>
    <xf numFmtId="4" fontId="85" fillId="8" borderId="2" xfId="0" applyNumberFormat="1" applyFont="1" applyFill="1" applyBorder="1" applyAlignment="1">
      <alignment horizontal="right" vertical="center"/>
    </xf>
    <xf numFmtId="9" fontId="86" fillId="8" borderId="2" xfId="0" applyNumberFormat="1" applyFont="1" applyFill="1" applyBorder="1"/>
    <xf numFmtId="4" fontId="85" fillId="8" borderId="11" xfId="2" applyNumberFormat="1" applyFont="1" applyFill="1" applyBorder="1"/>
    <xf numFmtId="3" fontId="85" fillId="8" borderId="2" xfId="0" applyNumberFormat="1" applyFont="1" applyFill="1" applyBorder="1"/>
    <xf numFmtId="3" fontId="85" fillId="8" borderId="11" xfId="2" applyNumberFormat="1" applyFont="1" applyFill="1" applyBorder="1"/>
    <xf numFmtId="9" fontId="85" fillId="8" borderId="2" xfId="0" applyNumberFormat="1" applyFont="1" applyFill="1" applyBorder="1"/>
    <xf numFmtId="4" fontId="85" fillId="8" borderId="2" xfId="0" applyNumberFormat="1" applyFont="1" applyFill="1" applyBorder="1" applyAlignment="1">
      <alignment horizontal="right"/>
    </xf>
    <xf numFmtId="0" fontId="86" fillId="8" borderId="0" xfId="0" applyFont="1" applyFill="1"/>
    <xf numFmtId="0" fontId="86" fillId="0" borderId="2" xfId="0" applyFont="1" applyFill="1" applyBorder="1" applyAlignment="1">
      <alignment horizontal="center" vertical="center"/>
    </xf>
    <xf numFmtId="4" fontId="85" fillId="0" borderId="11" xfId="2" applyNumberFormat="1" applyFont="1" applyFill="1" applyBorder="1"/>
    <xf numFmtId="4" fontId="9" fillId="0" borderId="11" xfId="2" applyNumberFormat="1" applyFont="1" applyBorder="1"/>
    <xf numFmtId="4" fontId="85" fillId="0" borderId="2" xfId="0" applyNumberFormat="1" applyFont="1" applyFill="1" applyBorder="1" applyAlignment="1">
      <alignment horizontal="right"/>
    </xf>
    <xf numFmtId="4" fontId="9" fillId="5" borderId="2" xfId="0" applyNumberFormat="1" applyFont="1" applyFill="1" applyBorder="1"/>
    <xf numFmtId="4" fontId="11" fillId="5" borderId="2" xfId="0" applyNumberFormat="1" applyFont="1" applyFill="1" applyBorder="1"/>
    <xf numFmtId="9" fontId="8" fillId="5" borderId="2" xfId="0" applyNumberFormat="1" applyFont="1" applyFill="1" applyBorder="1"/>
    <xf numFmtId="4" fontId="8" fillId="5" borderId="2" xfId="0" applyNumberFormat="1" applyFont="1" applyFill="1" applyBorder="1"/>
    <xf numFmtId="4" fontId="10" fillId="5" borderId="2" xfId="0" applyNumberFormat="1" applyFont="1" applyFill="1" applyBorder="1"/>
    <xf numFmtId="3" fontId="85" fillId="0" borderId="2" xfId="0" applyNumberFormat="1" applyFont="1" applyBorder="1"/>
    <xf numFmtId="9" fontId="84" fillId="0" borderId="2" xfId="0" applyNumberFormat="1" applyFont="1" applyBorder="1"/>
    <xf numFmtId="0" fontId="84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" fontId="101" fillId="0" borderId="11" xfId="2" applyNumberFormat="1" applyFont="1" applyFill="1" applyBorder="1"/>
    <xf numFmtId="4" fontId="85" fillId="0" borderId="11" xfId="2" applyNumberFormat="1" applyFont="1" applyBorder="1"/>
    <xf numFmtId="0" fontId="85" fillId="0" borderId="2" xfId="0" applyFont="1" applyFill="1" applyBorder="1"/>
    <xf numFmtId="168" fontId="8" fillId="0" borderId="2" xfId="0" applyNumberFormat="1" applyFont="1" applyFill="1" applyBorder="1" applyAlignment="1">
      <alignment horizontal="center" vertical="center"/>
    </xf>
    <xf numFmtId="168" fontId="86" fillId="0" borderId="2" xfId="0" applyNumberFormat="1" applyFont="1" applyFill="1" applyBorder="1" applyAlignment="1">
      <alignment horizontal="center" vertical="center"/>
    </xf>
    <xf numFmtId="0" fontId="84" fillId="0" borderId="2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vertical="center"/>
    </xf>
    <xf numFmtId="168" fontId="84" fillId="0" borderId="2" xfId="0" applyNumberFormat="1" applyFont="1" applyFill="1" applyBorder="1" applyAlignment="1">
      <alignment horizontal="center" vertical="center"/>
    </xf>
    <xf numFmtId="4" fontId="84" fillId="0" borderId="2" xfId="0" applyNumberFormat="1" applyFont="1" applyBorder="1"/>
    <xf numFmtId="4" fontId="84" fillId="0" borderId="11" xfId="2" applyNumberFormat="1" applyFont="1" applyBorder="1"/>
    <xf numFmtId="3" fontId="84" fillId="0" borderId="2" xfId="0" applyNumberFormat="1" applyFont="1" applyBorder="1"/>
    <xf numFmtId="4" fontId="84" fillId="0" borderId="2" xfId="0" applyNumberFormat="1" applyFont="1" applyBorder="1" applyAlignment="1">
      <alignment horizontal="right"/>
    </xf>
    <xf numFmtId="0" fontId="84" fillId="0" borderId="0" xfId="0" applyFont="1"/>
    <xf numFmtId="0" fontId="9" fillId="0" borderId="2" xfId="0" applyFont="1" applyBorder="1"/>
    <xf numFmtId="4" fontId="85" fillId="2" borderId="2" xfId="0" applyNumberFormat="1" applyFont="1" applyFill="1" applyBorder="1" applyAlignment="1">
      <alignment horizontal="center" vertical="center" wrapText="1"/>
    </xf>
    <xf numFmtId="4" fontId="9" fillId="6" borderId="11" xfId="2" applyNumberFormat="1" applyFont="1" applyFill="1" applyBorder="1" applyAlignment="1">
      <alignment horizontal="center" vertical="center" wrapText="1"/>
    </xf>
    <xf numFmtId="0" fontId="102" fillId="0" borderId="0" xfId="0" applyFont="1" applyFill="1" applyBorder="1" applyAlignment="1">
      <alignment horizontal="left"/>
    </xf>
    <xf numFmtId="0" fontId="102" fillId="0" borderId="0" xfId="0" applyFont="1" applyAlignment="1">
      <alignment horizontal="left"/>
    </xf>
    <xf numFmtId="0" fontId="103" fillId="0" borderId="0" xfId="0" applyFont="1" applyFill="1" applyBorder="1" applyAlignment="1">
      <alignment horizontal="left"/>
    </xf>
    <xf numFmtId="0" fontId="104" fillId="0" borderId="0" xfId="0" applyFont="1"/>
    <xf numFmtId="0" fontId="103" fillId="0" borderId="0" xfId="0" applyFont="1" applyAlignment="1">
      <alignment horizontal="left"/>
    </xf>
    <xf numFmtId="0" fontId="105" fillId="0" borderId="0" xfId="0" applyFont="1" applyAlignment="1">
      <alignment horizontal="left"/>
    </xf>
    <xf numFmtId="0" fontId="106" fillId="0" borderId="0" xfId="0" applyFont="1"/>
    <xf numFmtId="9" fontId="104" fillId="0" borderId="0" xfId="0" applyNumberFormat="1" applyFont="1"/>
    <xf numFmtId="0" fontId="102" fillId="0" borderId="0" xfId="0" applyFont="1" applyFill="1" applyBorder="1" applyAlignment="1"/>
    <xf numFmtId="3" fontId="18" fillId="0" borderId="0" xfId="0" applyNumberFormat="1" applyFont="1"/>
    <xf numFmtId="3" fontId="75" fillId="0" borderId="0" xfId="0" applyNumberFormat="1" applyFont="1"/>
    <xf numFmtId="3" fontId="73" fillId="0" borderId="0" xfId="0" applyNumberFormat="1" applyFont="1"/>
    <xf numFmtId="3" fontId="8" fillId="0" borderId="0" xfId="0" applyNumberFormat="1" applyFont="1"/>
    <xf numFmtId="3" fontId="21" fillId="0" borderId="0" xfId="0" applyNumberFormat="1" applyFont="1"/>
    <xf numFmtId="3" fontId="18" fillId="0" borderId="0" xfId="0" applyNumberFormat="1" applyFont="1" applyBorder="1"/>
    <xf numFmtId="3" fontId="21" fillId="0" borderId="0" xfId="0" applyNumberFormat="1" applyFont="1" applyBorder="1"/>
    <xf numFmtId="0" fontId="18" fillId="0" borderId="0" xfId="0" applyFont="1" applyBorder="1"/>
    <xf numFmtId="4" fontId="5" fillId="0" borderId="0" xfId="0" applyNumberFormat="1" applyFont="1" applyFill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right"/>
    </xf>
    <xf numFmtId="4" fontId="84" fillId="5" borderId="2" xfId="0" applyNumberFormat="1" applyFont="1" applyFill="1" applyBorder="1" applyAlignment="1">
      <alignment horizontal="right"/>
    </xf>
    <xf numFmtId="165" fontId="69" fillId="2" borderId="2" xfId="1" applyNumberFormat="1" applyFont="1" applyFill="1" applyBorder="1" applyAlignment="1" applyProtection="1">
      <alignment horizontal="center" vertical="center"/>
    </xf>
    <xf numFmtId="165" fontId="66" fillId="0" borderId="0" xfId="1" applyNumberFormat="1" applyFont="1" applyFill="1" applyBorder="1" applyAlignment="1" applyProtection="1">
      <alignment horizontal="center" vertical="center"/>
    </xf>
    <xf numFmtId="165" fontId="69" fillId="2" borderId="2" xfId="1" applyNumberFormat="1" applyFont="1" applyFill="1" applyBorder="1" applyAlignment="1" applyProtection="1">
      <alignment horizontal="center" vertical="center"/>
    </xf>
    <xf numFmtId="0" fontId="102" fillId="0" borderId="0" xfId="0" applyFont="1" applyAlignment="1">
      <alignment horizontal="left"/>
    </xf>
    <xf numFmtId="0" fontId="103" fillId="0" borderId="0" xfId="0" applyFont="1" applyAlignment="1">
      <alignment horizontal="left"/>
    </xf>
    <xf numFmtId="0" fontId="92" fillId="0" borderId="0" xfId="0" applyFont="1" applyFill="1" applyBorder="1"/>
    <xf numFmtId="0" fontId="96" fillId="0" borderId="0" xfId="0" applyFont="1" applyFill="1" applyBorder="1"/>
    <xf numFmtId="4" fontId="5" fillId="0" borderId="0" xfId="0" applyNumberFormat="1" applyFont="1" applyFill="1" applyBorder="1" applyAlignment="1">
      <alignment horizontal="right"/>
    </xf>
    <xf numFmtId="0" fontId="96" fillId="0" borderId="0" xfId="0" applyFont="1" applyBorder="1"/>
    <xf numFmtId="0" fontId="63" fillId="0" borderId="0" xfId="0" applyFont="1" applyFill="1" applyBorder="1"/>
    <xf numFmtId="0" fontId="63" fillId="0" borderId="0" xfId="0" applyFont="1" applyBorder="1"/>
    <xf numFmtId="4" fontId="70" fillId="2" borderId="4" xfId="0" quotePrefix="1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right"/>
    </xf>
    <xf numFmtId="4" fontId="5" fillId="0" borderId="12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right"/>
    </xf>
    <xf numFmtId="4" fontId="22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165" fontId="66" fillId="0" borderId="0" xfId="1" applyNumberFormat="1" applyFont="1" applyFill="1" applyBorder="1" applyAlignment="1" applyProtection="1">
      <alignment horizontal="center" vertical="center"/>
    </xf>
    <xf numFmtId="165" fontId="69" fillId="2" borderId="2" xfId="1" applyNumberFormat="1" applyFont="1" applyFill="1" applyBorder="1" applyAlignment="1" applyProtection="1">
      <alignment horizontal="center" vertical="center"/>
    </xf>
    <xf numFmtId="0" fontId="102" fillId="0" borderId="0" xfId="0" applyFont="1" applyAlignment="1">
      <alignment horizontal="left"/>
    </xf>
    <xf numFmtId="0" fontId="103" fillId="0" borderId="0" xfId="0" applyFont="1" applyAlignment="1">
      <alignment horizontal="left"/>
    </xf>
    <xf numFmtId="0" fontId="99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9" fontId="84" fillId="5" borderId="2" xfId="0" applyNumberFormat="1" applyFont="1" applyFill="1" applyBorder="1"/>
    <xf numFmtId="165" fontId="13" fillId="2" borderId="2" xfId="1" quotePrefix="1" applyNumberFormat="1" applyFont="1" applyFill="1" applyBorder="1" applyAlignment="1" applyProtection="1">
      <alignment horizontal="center" vertical="center"/>
    </xf>
    <xf numFmtId="165" fontId="13" fillId="2" borderId="2" xfId="1" applyNumberFormat="1" applyFont="1" applyFill="1" applyBorder="1" applyAlignment="1" applyProtection="1">
      <alignment horizontal="center" vertical="center"/>
    </xf>
    <xf numFmtId="0" fontId="77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165" fontId="14" fillId="3" borderId="2" xfId="1" quotePrefix="1" applyNumberFormat="1" applyFont="1" applyFill="1" applyBorder="1" applyAlignment="1" applyProtection="1">
      <alignment horizontal="center" vertical="center" wrapText="1"/>
    </xf>
    <xf numFmtId="165" fontId="14" fillId="3" borderId="2" xfId="1" quotePrefix="1" applyNumberFormat="1" applyFont="1" applyFill="1" applyBorder="1" applyAlignment="1" applyProtection="1">
      <alignment horizontal="center" vertical="center"/>
    </xf>
    <xf numFmtId="165" fontId="12" fillId="4" borderId="2" xfId="1" applyNumberFormat="1" applyFont="1" applyFill="1" applyBorder="1" applyAlignment="1" applyProtection="1">
      <alignment horizontal="center" vertical="center" wrapText="1"/>
    </xf>
    <xf numFmtId="165" fontId="12" fillId="4" borderId="2" xfId="1" quotePrefix="1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 applyProtection="1">
      <alignment horizontal="center" vertical="center"/>
    </xf>
    <xf numFmtId="14" fontId="12" fillId="2" borderId="3" xfId="0" applyNumberFormat="1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 wrapText="1"/>
    </xf>
    <xf numFmtId="14" fontId="12" fillId="2" borderId="8" xfId="0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165" fontId="60" fillId="0" borderId="0" xfId="1" applyNumberFormat="1" applyFont="1" applyFill="1" applyBorder="1" applyAlignment="1" applyProtection="1">
      <alignment horizontal="center" vertical="center"/>
    </xf>
    <xf numFmtId="0" fontId="102" fillId="0" borderId="0" xfId="0" applyFont="1" applyAlignment="1">
      <alignment horizontal="left"/>
    </xf>
    <xf numFmtId="0" fontId="103" fillId="0" borderId="0" xfId="0" applyFont="1" applyAlignment="1">
      <alignment horizontal="left"/>
    </xf>
    <xf numFmtId="165" fontId="69" fillId="2" borderId="2" xfId="1" quotePrefix="1" applyNumberFormat="1" applyFont="1" applyFill="1" applyBorder="1" applyAlignment="1" applyProtection="1">
      <alignment horizontal="center" vertical="center"/>
    </xf>
    <xf numFmtId="165" fontId="69" fillId="2" borderId="2" xfId="1" applyNumberFormat="1" applyFont="1" applyFill="1" applyBorder="1" applyAlignment="1" applyProtection="1">
      <alignment horizontal="center" vertical="center"/>
    </xf>
    <xf numFmtId="165" fontId="69" fillId="3" borderId="2" xfId="1" quotePrefix="1" applyNumberFormat="1" applyFont="1" applyFill="1" applyBorder="1" applyAlignment="1" applyProtection="1">
      <alignment horizontal="center" vertical="center" wrapText="1"/>
    </xf>
    <xf numFmtId="165" fontId="69" fillId="3" borderId="2" xfId="1" quotePrefix="1" applyNumberFormat="1" applyFont="1" applyFill="1" applyBorder="1" applyAlignment="1" applyProtection="1">
      <alignment horizontal="center" vertical="center"/>
    </xf>
    <xf numFmtId="165" fontId="69" fillId="4" borderId="2" xfId="1" applyNumberFormat="1" applyFont="1" applyFill="1" applyBorder="1" applyAlignment="1" applyProtection="1">
      <alignment horizontal="center" vertical="center" wrapText="1"/>
    </xf>
    <xf numFmtId="165" fontId="69" fillId="4" borderId="2" xfId="1" quotePrefix="1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65" fontId="66" fillId="0" borderId="0" xfId="1" applyNumberFormat="1" applyFont="1" applyFill="1" applyBorder="1" applyAlignment="1" applyProtection="1">
      <alignment horizontal="center" vertical="center"/>
    </xf>
    <xf numFmtId="165" fontId="65" fillId="0" borderId="0" xfId="1" applyNumberFormat="1" applyFont="1" applyFill="1" applyBorder="1" applyAlignment="1" applyProtection="1">
      <alignment horizontal="center" vertical="center"/>
    </xf>
    <xf numFmtId="0" fontId="69" fillId="2" borderId="2" xfId="0" applyFont="1" applyFill="1" applyBorder="1" applyAlignment="1">
      <alignment horizontal="center" vertical="center"/>
    </xf>
    <xf numFmtId="14" fontId="69" fillId="2" borderId="2" xfId="0" applyNumberFormat="1" applyFont="1" applyFill="1" applyBorder="1" applyAlignment="1">
      <alignment horizontal="center" vertical="center" wrapText="1"/>
    </xf>
    <xf numFmtId="165" fontId="40" fillId="0" borderId="0" xfId="1" applyNumberFormat="1" applyFont="1" applyFill="1" applyBorder="1" applyAlignment="1" applyProtection="1">
      <alignment horizontal="center" vertical="center"/>
    </xf>
    <xf numFmtId="165" fontId="12" fillId="0" borderId="0" xfId="1" applyNumberFormat="1" applyFont="1" applyFill="1" applyBorder="1" applyAlignment="1" applyProtection="1">
      <alignment horizontal="center" vertical="center" wrapText="1"/>
    </xf>
    <xf numFmtId="165" fontId="12" fillId="0" borderId="0" xfId="1" quotePrefix="1" applyNumberFormat="1" applyFont="1" applyFill="1" applyBorder="1" applyAlignment="1" applyProtection="1">
      <alignment horizontal="center" vertical="center" wrapText="1"/>
    </xf>
    <xf numFmtId="165" fontId="107" fillId="0" borderId="0" xfId="1" applyNumberFormat="1" applyFont="1" applyFill="1" applyBorder="1" applyAlignment="1" applyProtection="1">
      <alignment horizontal="justify" vertical="center" wrapText="1"/>
    </xf>
    <xf numFmtId="14" fontId="69" fillId="2" borderId="3" xfId="0" applyNumberFormat="1" applyFont="1" applyFill="1" applyBorder="1" applyAlignment="1">
      <alignment horizontal="center" vertical="center" wrapText="1"/>
    </xf>
    <xf numFmtId="14" fontId="69" fillId="2" borderId="6" xfId="0" applyNumberFormat="1" applyFont="1" applyFill="1" applyBorder="1" applyAlignment="1">
      <alignment horizontal="center" vertical="center" wrapText="1"/>
    </xf>
    <xf numFmtId="14" fontId="69" fillId="2" borderId="8" xfId="0" applyNumberFormat="1" applyFont="1" applyFill="1" applyBorder="1" applyAlignment="1">
      <alignment horizontal="center" vertical="center" wrapText="1"/>
    </xf>
    <xf numFmtId="0" fontId="79" fillId="2" borderId="12" xfId="0" applyFont="1" applyFill="1" applyBorder="1" applyAlignment="1">
      <alignment horizontal="center" vertical="center"/>
    </xf>
    <xf numFmtId="0" fontId="79" fillId="2" borderId="13" xfId="0" applyFont="1" applyFill="1" applyBorder="1" applyAlignment="1">
      <alignment horizontal="center" vertical="center"/>
    </xf>
    <xf numFmtId="0" fontId="79" fillId="2" borderId="1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9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46" fillId="2" borderId="12" xfId="0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/>
    </xf>
    <xf numFmtId="0" fontId="46" fillId="2" borderId="14" xfId="0" applyFont="1" applyFill="1" applyBorder="1" applyAlignment="1">
      <alignment horizontal="center" vertical="center"/>
    </xf>
    <xf numFmtId="165" fontId="5" fillId="7" borderId="0" xfId="1" applyNumberFormat="1" applyFont="1" applyFill="1" applyBorder="1" applyAlignment="1" applyProtection="1">
      <alignment horizontal="center" vertical="center"/>
    </xf>
    <xf numFmtId="4" fontId="5" fillId="5" borderId="2" xfId="0" applyNumberFormat="1" applyFont="1" applyFill="1" applyBorder="1" applyAlignment="1">
      <alignment horizontal="right"/>
    </xf>
    <xf numFmtId="14" fontId="94" fillId="0" borderId="2" xfId="0" applyNumberFormat="1" applyFont="1" applyFill="1" applyBorder="1" applyAlignment="1">
      <alignment horizontal="center" vertical="center"/>
    </xf>
    <xf numFmtId="0" fontId="95" fillId="0" borderId="0" xfId="0" applyFont="1" applyFill="1"/>
    <xf numFmtId="0" fontId="95" fillId="0" borderId="0" xfId="0" applyFont="1" applyFill="1" applyBorder="1"/>
    <xf numFmtId="4" fontId="37" fillId="0" borderId="0" xfId="0" applyNumberFormat="1" applyFont="1" applyFill="1" applyBorder="1" applyAlignment="1">
      <alignment horizontal="center" vertical="center" wrapText="1"/>
    </xf>
    <xf numFmtId="4" fontId="87" fillId="0" borderId="0" xfId="0" applyNumberFormat="1" applyFont="1"/>
    <xf numFmtId="0" fontId="94" fillId="0" borderId="0" xfId="0" applyFont="1" applyFill="1" applyBorder="1" applyAlignment="1">
      <alignment horizontal="center" vertical="center"/>
    </xf>
    <xf numFmtId="0" fontId="108" fillId="0" borderId="2" xfId="0" applyFont="1" applyFill="1" applyBorder="1" applyAlignment="1">
      <alignment horizontal="center" vertical="center"/>
    </xf>
    <xf numFmtId="4" fontId="94" fillId="0" borderId="2" xfId="0" applyNumberFormat="1" applyFont="1" applyFill="1" applyBorder="1" applyAlignment="1">
      <alignment horizontal="right"/>
    </xf>
    <xf numFmtId="166" fontId="5" fillId="0" borderId="2" xfId="0" applyNumberFormat="1" applyFont="1" applyFill="1" applyBorder="1" applyAlignment="1">
      <alignment horizontal="center" vertical="center"/>
    </xf>
    <xf numFmtId="4" fontId="82" fillId="0" borderId="8" xfId="0" applyNumberFormat="1" applyFont="1" applyBorder="1" applyAlignment="1">
      <alignment horizontal="right" vertical="center"/>
    </xf>
    <xf numFmtId="4" fontId="82" fillId="0" borderId="8" xfId="0" applyNumberFormat="1" applyFont="1" applyFill="1" applyBorder="1" applyAlignment="1">
      <alignment horizontal="right" vertical="center"/>
    </xf>
    <xf numFmtId="4" fontId="82" fillId="0" borderId="8" xfId="0" applyNumberFormat="1" applyFont="1" applyBorder="1" applyAlignment="1">
      <alignment vertical="center"/>
    </xf>
    <xf numFmtId="0" fontId="82" fillId="0" borderId="0" xfId="0" applyFont="1" applyBorder="1" applyAlignment="1">
      <alignment vertical="center"/>
    </xf>
    <xf numFmtId="0" fontId="82" fillId="0" borderId="0" xfId="0" applyFont="1" applyBorder="1"/>
    <xf numFmtId="165" fontId="79" fillId="0" borderId="2" xfId="1" applyNumberFormat="1" applyFont="1" applyFill="1" applyBorder="1" applyAlignment="1" applyProtection="1">
      <alignment horizontal="right" vertical="center"/>
    </xf>
    <xf numFmtId="9" fontId="81" fillId="0" borderId="2" xfId="0" applyNumberFormat="1" applyFont="1" applyFill="1" applyBorder="1" applyAlignment="1">
      <alignment vertical="center"/>
    </xf>
    <xf numFmtId="0" fontId="82" fillId="0" borderId="0" xfId="0" applyFont="1" applyFill="1" applyBorder="1" applyAlignment="1">
      <alignment vertical="center"/>
    </xf>
    <xf numFmtId="0" fontId="82" fillId="0" borderId="0" xfId="0" applyFont="1" applyFill="1" applyBorder="1"/>
    <xf numFmtId="168" fontId="63" fillId="0" borderId="2" xfId="0" applyNumberFormat="1" applyFont="1" applyFill="1" applyBorder="1" applyAlignment="1">
      <alignment horizontal="center" vertical="center"/>
    </xf>
    <xf numFmtId="3" fontId="92" fillId="0" borderId="2" xfId="0" applyNumberFormat="1" applyFont="1" applyFill="1" applyBorder="1"/>
    <xf numFmtId="4" fontId="92" fillId="0" borderId="2" xfId="0" applyNumberFormat="1" applyFont="1" applyFill="1" applyBorder="1"/>
    <xf numFmtId="4" fontId="63" fillId="0" borderId="12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63" fillId="0" borderId="0" xfId="0" applyNumberFormat="1" applyFont="1" applyFill="1" applyBorder="1" applyAlignment="1">
      <alignment horizontal="center" vertical="center" wrapText="1"/>
    </xf>
    <xf numFmtId="4" fontId="63" fillId="0" borderId="12" xfId="0" applyNumberFormat="1" applyFont="1" applyFill="1" applyBorder="1" applyAlignment="1">
      <alignment horizontal="right"/>
    </xf>
    <xf numFmtId="4" fontId="63" fillId="0" borderId="0" xfId="0" applyNumberFormat="1" applyFont="1" applyFill="1" applyBorder="1" applyAlignment="1">
      <alignment horizontal="right"/>
    </xf>
    <xf numFmtId="4" fontId="79" fillId="0" borderId="2" xfId="0" applyNumberFormat="1" applyFont="1" applyFill="1" applyBorder="1"/>
    <xf numFmtId="9" fontId="73" fillId="0" borderId="2" xfId="0" applyNumberFormat="1" applyFont="1" applyBorder="1"/>
    <xf numFmtId="4" fontId="79" fillId="0" borderId="11" xfId="2" applyNumberFormat="1" applyFont="1" applyFill="1" applyBorder="1"/>
    <xf numFmtId="4" fontId="80" fillId="0" borderId="2" xfId="0" applyNumberFormat="1" applyFont="1" applyBorder="1"/>
    <xf numFmtId="3" fontId="79" fillId="0" borderId="2" xfId="0" applyNumberFormat="1" applyFont="1" applyFill="1" applyBorder="1"/>
    <xf numFmtId="3" fontId="82" fillId="0" borderId="2" xfId="0" applyNumberFormat="1" applyFont="1" applyFill="1" applyBorder="1"/>
    <xf numFmtId="9" fontId="109" fillId="0" borderId="2" xfId="0" applyNumberFormat="1" applyFont="1" applyFill="1" applyBorder="1"/>
    <xf numFmtId="3" fontId="80" fillId="0" borderId="2" xfId="0" applyNumberFormat="1" applyFont="1" applyFill="1" applyBorder="1"/>
    <xf numFmtId="9" fontId="73" fillId="0" borderId="2" xfId="0" applyNumberFormat="1" applyFont="1" applyFill="1" applyBorder="1"/>
    <xf numFmtId="4" fontId="79" fillId="0" borderId="2" xfId="0" applyNumberFormat="1" applyFont="1" applyBorder="1"/>
    <xf numFmtId="4" fontId="79" fillId="0" borderId="2" xfId="0" applyNumberFormat="1" applyFont="1" applyBorder="1" applyAlignment="1">
      <alignment horizontal="right"/>
    </xf>
    <xf numFmtId="0" fontId="83" fillId="8" borderId="0" xfId="0" applyFont="1" applyFill="1" applyBorder="1" applyAlignment="1">
      <alignment horizontal="center" vertical="center"/>
    </xf>
    <xf numFmtId="0" fontId="83" fillId="8" borderId="2" xfId="0" applyFont="1" applyFill="1" applyBorder="1" applyAlignment="1">
      <alignment horizontal="center" vertical="center"/>
    </xf>
    <xf numFmtId="0" fontId="83" fillId="8" borderId="2" xfId="0" applyFont="1" applyFill="1" applyBorder="1" applyAlignment="1">
      <alignment horizontal="left" vertical="center"/>
    </xf>
    <xf numFmtId="0" fontId="83" fillId="8" borderId="2" xfId="0" applyFont="1" applyFill="1" applyBorder="1" applyAlignment="1">
      <alignment vertical="center"/>
    </xf>
    <xf numFmtId="166" fontId="83" fillId="8" borderId="2" xfId="0" applyNumberFormat="1" applyFont="1" applyFill="1" applyBorder="1" applyAlignment="1">
      <alignment horizontal="center" vertical="center"/>
    </xf>
    <xf numFmtId="4" fontId="82" fillId="8" borderId="2" xfId="0" applyNumberFormat="1" applyFont="1" applyFill="1" applyBorder="1"/>
    <xf numFmtId="4" fontId="82" fillId="8" borderId="2" xfId="0" applyNumberFormat="1" applyFont="1" applyFill="1" applyBorder="1" applyAlignment="1">
      <alignment horizontal="right" vertical="center"/>
    </xf>
    <xf numFmtId="9" fontId="83" fillId="8" borderId="2" xfId="0" applyNumberFormat="1" applyFont="1" applyFill="1" applyBorder="1"/>
    <xf numFmtId="4" fontId="82" fillId="8" borderId="11" xfId="2" applyNumberFormat="1" applyFont="1" applyFill="1" applyBorder="1"/>
    <xf numFmtId="3" fontId="82" fillId="8" borderId="2" xfId="0" applyNumberFormat="1" applyFont="1" applyFill="1" applyBorder="1"/>
    <xf numFmtId="3" fontId="82" fillId="8" borderId="11" xfId="2" applyNumberFormat="1" applyFont="1" applyFill="1" applyBorder="1"/>
    <xf numFmtId="9" fontId="82" fillId="8" borderId="2" xfId="0" applyNumberFormat="1" applyFont="1" applyFill="1" applyBorder="1"/>
    <xf numFmtId="4" fontId="82" fillId="8" borderId="2" xfId="0" applyNumberFormat="1" applyFont="1" applyFill="1" applyBorder="1" applyAlignment="1">
      <alignment horizontal="right"/>
    </xf>
    <xf numFmtId="0" fontId="83" fillId="8" borderId="0" xfId="0" applyFont="1" applyFill="1"/>
    <xf numFmtId="0" fontId="109" fillId="0" borderId="0" xfId="0" applyFont="1" applyFill="1" applyBorder="1" applyAlignment="1">
      <alignment horizontal="center" vertical="center"/>
    </xf>
    <xf numFmtId="0" fontId="109" fillId="0" borderId="2" xfId="0" applyFont="1" applyFill="1" applyBorder="1" applyAlignment="1">
      <alignment horizontal="center" vertical="center"/>
    </xf>
    <xf numFmtId="0" fontId="109" fillId="0" borderId="2" xfId="0" applyFont="1" applyFill="1" applyBorder="1" applyAlignment="1">
      <alignment horizontal="left" vertical="center"/>
    </xf>
    <xf numFmtId="0" fontId="109" fillId="0" borderId="2" xfId="0" applyFont="1" applyFill="1" applyBorder="1" applyAlignment="1">
      <alignment vertical="center"/>
    </xf>
    <xf numFmtId="168" fontId="109" fillId="0" borderId="2" xfId="0" applyNumberFormat="1" applyFont="1" applyFill="1" applyBorder="1" applyAlignment="1">
      <alignment horizontal="center" vertical="center"/>
    </xf>
    <xf numFmtId="4" fontId="109" fillId="0" borderId="2" xfId="0" applyNumberFormat="1" applyFont="1" applyFill="1" applyBorder="1"/>
    <xf numFmtId="4" fontId="109" fillId="0" borderId="2" xfId="0" applyNumberFormat="1" applyFont="1" applyFill="1" applyBorder="1" applyAlignment="1">
      <alignment horizontal="right" vertical="center"/>
    </xf>
    <xf numFmtId="4" fontId="109" fillId="0" borderId="11" xfId="2" applyNumberFormat="1" applyFont="1" applyFill="1" applyBorder="1"/>
    <xf numFmtId="3" fontId="109" fillId="0" borderId="2" xfId="0" applyNumberFormat="1" applyFont="1" applyFill="1" applyBorder="1"/>
    <xf numFmtId="3" fontId="109" fillId="0" borderId="0" xfId="2" applyNumberFormat="1" applyFont="1" applyFill="1" applyBorder="1"/>
    <xf numFmtId="9" fontId="83" fillId="0" borderId="2" xfId="0" applyNumberFormat="1" applyFont="1" applyFill="1" applyBorder="1"/>
    <xf numFmtId="4" fontId="80" fillId="0" borderId="2" xfId="0" applyNumberFormat="1" applyFont="1" applyFill="1" applyBorder="1"/>
    <xf numFmtId="4" fontId="109" fillId="0" borderId="2" xfId="0" applyNumberFormat="1" applyFont="1" applyFill="1" applyBorder="1" applyAlignment="1">
      <alignment horizontal="right"/>
    </xf>
    <xf numFmtId="0" fontId="109" fillId="0" borderId="0" xfId="0" applyFont="1" applyFill="1"/>
    <xf numFmtId="0" fontId="79" fillId="0" borderId="0" xfId="0" applyFont="1" applyFill="1" applyBorder="1" applyAlignment="1">
      <alignment horizontal="center" vertical="center"/>
    </xf>
    <xf numFmtId="0" fontId="79" fillId="0" borderId="2" xfId="0" applyFont="1" applyFill="1" applyBorder="1" applyAlignment="1">
      <alignment vertical="center"/>
    </xf>
    <xf numFmtId="168" fontId="79" fillId="0" borderId="2" xfId="0" applyNumberFormat="1" applyFont="1" applyFill="1" applyBorder="1" applyAlignment="1">
      <alignment horizontal="center" vertical="center"/>
    </xf>
    <xf numFmtId="9" fontId="79" fillId="0" borderId="2" xfId="0" applyNumberFormat="1" applyFont="1" applyFill="1" applyBorder="1"/>
    <xf numFmtId="4" fontId="79" fillId="0" borderId="2" xfId="0" applyNumberFormat="1" applyFont="1" applyFill="1" applyBorder="1" applyAlignment="1">
      <alignment horizontal="right"/>
    </xf>
    <xf numFmtId="0" fontId="79" fillId="0" borderId="0" xfId="0" applyFont="1" applyFill="1"/>
    <xf numFmtId="0" fontId="83" fillId="0" borderId="2" xfId="0" applyFont="1" applyFill="1" applyBorder="1" applyAlignment="1">
      <alignment horizontal="center" vertical="center"/>
    </xf>
    <xf numFmtId="4" fontId="82" fillId="0" borderId="2" xfId="0" applyNumberFormat="1" applyFont="1" applyFill="1" applyBorder="1"/>
    <xf numFmtId="4" fontId="82" fillId="0" borderId="11" xfId="2" applyNumberFormat="1" applyFont="1" applyFill="1" applyBorder="1"/>
    <xf numFmtId="9" fontId="82" fillId="0" borderId="2" xfId="0" applyNumberFormat="1" applyFont="1" applyFill="1" applyBorder="1"/>
    <xf numFmtId="4" fontId="82" fillId="0" borderId="2" xfId="0" applyNumberFormat="1" applyFont="1" applyBorder="1" applyAlignment="1">
      <alignment horizontal="right"/>
    </xf>
    <xf numFmtId="166" fontId="109" fillId="0" borderId="2" xfId="0" applyNumberFormat="1" applyFont="1" applyFill="1" applyBorder="1" applyAlignment="1">
      <alignment horizontal="center" vertical="center"/>
    </xf>
    <xf numFmtId="9" fontId="81" fillId="0" borderId="2" xfId="0" applyNumberFormat="1" applyFont="1" applyFill="1" applyBorder="1"/>
    <xf numFmtId="166" fontId="79" fillId="0" borderId="2" xfId="0" applyNumberFormat="1" applyFont="1" applyFill="1" applyBorder="1" applyAlignment="1">
      <alignment horizontal="center" vertical="center"/>
    </xf>
    <xf numFmtId="4" fontId="79" fillId="0" borderId="11" xfId="2" applyNumberFormat="1" applyFont="1" applyBorder="1"/>
    <xf numFmtId="4" fontId="82" fillId="0" borderId="2" xfId="0" applyNumberFormat="1" applyFont="1" applyFill="1" applyBorder="1" applyAlignment="1">
      <alignment horizontal="right"/>
    </xf>
    <xf numFmtId="9" fontId="109" fillId="5" borderId="2" xfId="0" applyNumberFormat="1" applyFont="1" applyFill="1" applyBorder="1"/>
    <xf numFmtId="3" fontId="79" fillId="0" borderId="2" xfId="0" applyNumberFormat="1" applyFont="1" applyBorder="1"/>
    <xf numFmtId="3" fontId="80" fillId="0" borderId="2" xfId="0" applyNumberFormat="1" applyFont="1" applyBorder="1"/>
    <xf numFmtId="4" fontId="73" fillId="5" borderId="2" xfId="0" applyNumberFormat="1" applyFont="1" applyFill="1" applyBorder="1"/>
    <xf numFmtId="4" fontId="75" fillId="5" borderId="2" xfId="0" applyNumberFormat="1" applyFont="1" applyFill="1" applyBorder="1"/>
    <xf numFmtId="9" fontId="73" fillId="5" borderId="2" xfId="0" applyNumberFormat="1" applyFont="1" applyFill="1" applyBorder="1"/>
    <xf numFmtId="4" fontId="79" fillId="5" borderId="2" xfId="0" applyNumberFormat="1" applyFont="1" applyFill="1" applyBorder="1"/>
    <xf numFmtId="4" fontId="80" fillId="5" borderId="2" xfId="0" applyNumberFormat="1" applyFont="1" applyFill="1" applyBorder="1"/>
    <xf numFmtId="4" fontId="82" fillId="0" borderId="2" xfId="0" applyNumberFormat="1" applyFont="1" applyBorder="1"/>
    <xf numFmtId="3" fontId="82" fillId="0" borderId="2" xfId="0" applyNumberFormat="1" applyFont="1" applyBorder="1"/>
    <xf numFmtId="9" fontId="109" fillId="0" borderId="2" xfId="0" applyNumberFormat="1" applyFont="1" applyBorder="1"/>
    <xf numFmtId="4" fontId="73" fillId="0" borderId="2" xfId="0" applyNumberFormat="1" applyFont="1" applyBorder="1"/>
    <xf numFmtId="4" fontId="75" fillId="0" borderId="2" xfId="0" applyNumberFormat="1" applyFont="1" applyBorder="1"/>
    <xf numFmtId="4" fontId="110" fillId="0" borderId="11" xfId="2" applyNumberFormat="1" applyFont="1" applyFill="1" applyBorder="1"/>
    <xf numFmtId="9" fontId="83" fillId="0" borderId="2" xfId="0" applyNumberFormat="1" applyFont="1" applyBorder="1"/>
    <xf numFmtId="4" fontId="82" fillId="0" borderId="11" xfId="2" applyNumberFormat="1" applyFont="1" applyBorder="1"/>
    <xf numFmtId="0" fontId="82" fillId="0" borderId="2" xfId="0" applyFont="1" applyFill="1" applyBorder="1"/>
    <xf numFmtId="0" fontId="109" fillId="0" borderId="2" xfId="0" applyFont="1" applyFill="1" applyBorder="1"/>
    <xf numFmtId="168" fontId="73" fillId="0" borderId="2" xfId="0" applyNumberFormat="1" applyFont="1" applyFill="1" applyBorder="1" applyAlignment="1">
      <alignment horizontal="center" vertical="center"/>
    </xf>
    <xf numFmtId="168" fontId="83" fillId="0" borderId="2" xfId="0" applyNumberFormat="1" applyFont="1" applyFill="1" applyBorder="1" applyAlignment="1">
      <alignment horizontal="center" vertical="center"/>
    </xf>
    <xf numFmtId="9" fontId="82" fillId="0" borderId="2" xfId="0" applyNumberFormat="1" applyFont="1" applyBorder="1"/>
    <xf numFmtId="0" fontId="109" fillId="0" borderId="0" xfId="0" applyFont="1" applyFill="1" applyBorder="1" applyAlignment="1">
      <alignment vertical="center"/>
    </xf>
    <xf numFmtId="4" fontId="109" fillId="0" borderId="2" xfId="0" applyNumberFormat="1" applyFont="1" applyBorder="1"/>
    <xf numFmtId="4" fontId="109" fillId="0" borderId="11" xfId="2" applyNumberFormat="1" applyFont="1" applyBorder="1"/>
    <xf numFmtId="3" fontId="109" fillId="0" borderId="2" xfId="0" applyNumberFormat="1" applyFont="1" applyBorder="1"/>
    <xf numFmtId="4" fontId="109" fillId="0" borderId="2" xfId="0" applyNumberFormat="1" applyFont="1" applyBorder="1" applyAlignment="1">
      <alignment horizontal="right"/>
    </xf>
    <xf numFmtId="0" fontId="109" fillId="0" borderId="0" xfId="0" applyFont="1"/>
    <xf numFmtId="0" fontId="79" fillId="0" borderId="2" xfId="0" applyFont="1" applyBorder="1"/>
    <xf numFmtId="0" fontId="79" fillId="2" borderId="2" xfId="0" applyFont="1" applyFill="1" applyBorder="1" applyAlignment="1">
      <alignment horizontal="center" vertical="center"/>
    </xf>
    <xf numFmtId="4" fontId="79" fillId="6" borderId="11" xfId="2" applyNumberFormat="1" applyFont="1" applyFill="1" applyBorder="1" applyAlignment="1">
      <alignment horizontal="center" vertical="center" wrapText="1"/>
    </xf>
    <xf numFmtId="0" fontId="79" fillId="0" borderId="0" xfId="0" applyFont="1"/>
    <xf numFmtId="0" fontId="73" fillId="0" borderId="3" xfId="0" applyFont="1" applyFill="1" applyBorder="1" applyAlignment="1">
      <alignment horizontal="center" vertical="center"/>
    </xf>
    <xf numFmtId="9" fontId="73" fillId="0" borderId="3" xfId="0" applyNumberFormat="1" applyFont="1" applyBorder="1" applyAlignment="1">
      <alignment vertical="center"/>
    </xf>
    <xf numFmtId="0" fontId="83" fillId="0" borderId="8" xfId="0" applyFont="1" applyFill="1" applyBorder="1" applyAlignment="1">
      <alignment horizontal="left" vertical="center"/>
    </xf>
    <xf numFmtId="0" fontId="83" fillId="0" borderId="8" xfId="0" applyFont="1" applyFill="1" applyBorder="1" applyAlignment="1">
      <alignment vertical="center"/>
    </xf>
    <xf numFmtId="167" fontId="83" fillId="0" borderId="8" xfId="0" applyNumberFormat="1" applyFont="1" applyFill="1" applyBorder="1" applyAlignment="1">
      <alignment horizontal="center" vertical="center"/>
    </xf>
    <xf numFmtId="9" fontId="83" fillId="0" borderId="8" xfId="0" applyNumberFormat="1" applyFont="1" applyBorder="1" applyAlignment="1">
      <alignment vertical="center"/>
    </xf>
    <xf numFmtId="9" fontId="83" fillId="0" borderId="8" xfId="0" applyNumberFormat="1" applyFont="1" applyFill="1" applyBorder="1" applyAlignment="1">
      <alignment vertical="center"/>
    </xf>
    <xf numFmtId="4" fontId="83" fillId="0" borderId="8" xfId="0" applyNumberFormat="1" applyFont="1" applyBorder="1" applyAlignment="1">
      <alignment vertical="center"/>
    </xf>
    <xf numFmtId="4" fontId="109" fillId="0" borderId="2" xfId="0" applyNumberFormat="1" applyFont="1" applyFill="1" applyBorder="1" applyAlignment="1">
      <alignment vertical="center"/>
    </xf>
    <xf numFmtId="9" fontId="82" fillId="0" borderId="2" xfId="0" applyNumberFormat="1" applyFont="1" applyFill="1" applyBorder="1" applyAlignment="1">
      <alignment horizontal="right" vertical="center"/>
    </xf>
    <xf numFmtId="0" fontId="73" fillId="0" borderId="0" xfId="0" applyFont="1" applyBorder="1" applyAlignment="1">
      <alignment vertical="center"/>
    </xf>
    <xf numFmtId="0" fontId="73" fillId="0" borderId="0" xfId="0" applyFont="1" applyBorder="1"/>
    <xf numFmtId="0" fontId="73" fillId="0" borderId="0" xfId="0" applyFont="1" applyFill="1" applyBorder="1" applyAlignment="1">
      <alignment vertical="center"/>
    </xf>
    <xf numFmtId="0" fontId="73" fillId="0" borderId="0" xfId="0" applyFont="1" applyFill="1" applyBorder="1"/>
  </cellXfs>
  <cellStyles count="4">
    <cellStyle name="Comma" xfId="1" builtinId="3"/>
    <cellStyle name="Excel Built-in Normal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indexed="57"/>
  </sheetPr>
  <dimension ref="A1:BL49"/>
  <sheetViews>
    <sheetView view="pageBreakPreview" zoomScale="55" zoomScaleNormal="70" zoomScaleSheetLayoutView="55" workbookViewId="0">
      <selection activeCell="BD11" sqref="BD11"/>
    </sheetView>
  </sheetViews>
  <sheetFormatPr defaultColWidth="46.85546875" defaultRowHeight="16.5"/>
  <cols>
    <col min="1" max="1" width="5.7109375" style="73" customWidth="1"/>
    <col min="2" max="2" width="12.85546875" style="73" bestFit="1" customWidth="1"/>
    <col min="3" max="3" width="60.42578125" style="52" customWidth="1"/>
    <col min="4" max="4" width="40.7109375" style="52" customWidth="1"/>
    <col min="5" max="5" width="24.7109375" style="52" customWidth="1"/>
    <col min="6" max="7" width="21.7109375" style="52" hidden="1" customWidth="1"/>
    <col min="8" max="8" width="21.7109375" style="64" hidden="1" customWidth="1"/>
    <col min="9" max="9" width="10.7109375" style="65" hidden="1" customWidth="1"/>
    <col min="10" max="11" width="20.7109375" style="52" hidden="1" customWidth="1"/>
    <col min="12" max="12" width="20.7109375" style="64" hidden="1" customWidth="1"/>
    <col min="13" max="13" width="10.7109375" style="52" hidden="1" customWidth="1"/>
    <col min="14" max="15" width="20.7109375" style="52" hidden="1" customWidth="1"/>
    <col min="16" max="16" width="20.7109375" style="64" hidden="1" customWidth="1"/>
    <col min="17" max="17" width="10.7109375" style="52" hidden="1" customWidth="1"/>
    <col min="18" max="18" width="20.7109375" style="52" hidden="1" customWidth="1"/>
    <col min="19" max="19" width="20.7109375" style="64" hidden="1" customWidth="1"/>
    <col min="20" max="20" width="10.7109375" style="52" hidden="1" customWidth="1"/>
    <col min="21" max="21" width="20.7109375" style="52" customWidth="1"/>
    <col min="22" max="22" width="20.7109375" style="64" customWidth="1"/>
    <col min="23" max="23" width="12" style="52" bestFit="1" customWidth="1"/>
    <col min="24" max="25" width="20.7109375" style="52" hidden="1" customWidth="1"/>
    <col min="26" max="26" width="20.7109375" style="64" hidden="1" customWidth="1"/>
    <col min="27" max="27" width="10.7109375" style="52" hidden="1" customWidth="1"/>
    <col min="28" max="29" width="20.7109375" style="52" hidden="1" customWidth="1"/>
    <col min="30" max="30" width="20.7109375" style="64" hidden="1" customWidth="1"/>
    <col min="31" max="31" width="10.7109375" style="52" hidden="1" customWidth="1"/>
    <col min="32" max="34" width="20.7109375" style="52" hidden="1" customWidth="1"/>
    <col min="35" max="35" width="20.7109375" style="64" hidden="1" customWidth="1"/>
    <col min="36" max="36" width="10.7109375" style="52" hidden="1" customWidth="1"/>
    <col min="37" max="38" width="20.7109375" style="52" hidden="1" customWidth="1"/>
    <col min="39" max="39" width="20.7109375" style="64" hidden="1" customWidth="1"/>
    <col min="40" max="40" width="10.7109375" style="52" hidden="1" customWidth="1"/>
    <col min="41" max="42" width="20.7109375" style="52" hidden="1" customWidth="1"/>
    <col min="43" max="43" width="20.7109375" style="64" hidden="1" customWidth="1"/>
    <col min="44" max="44" width="10.7109375" style="52" hidden="1" customWidth="1"/>
    <col min="45" max="46" width="20.7109375" style="52" hidden="1" customWidth="1"/>
    <col min="47" max="47" width="20.7109375" style="64" hidden="1" customWidth="1"/>
    <col min="48" max="48" width="10.5703125" style="52" hidden="1" customWidth="1"/>
    <col min="49" max="50" width="20.7109375" style="52" hidden="1" customWidth="1"/>
    <col min="51" max="51" width="10.7109375" style="52" hidden="1" customWidth="1"/>
    <col min="52" max="52" width="25.7109375" style="52" customWidth="1"/>
    <col min="53" max="53" width="25.7109375" style="52" hidden="1" customWidth="1"/>
    <col min="54" max="54" width="25.7109375" style="64" customWidth="1"/>
    <col min="55" max="55" width="10.7109375" style="52" customWidth="1"/>
    <col min="56" max="56" width="27.5703125" style="52" customWidth="1"/>
    <col min="57" max="57" width="35.7109375" style="52" hidden="1" customWidth="1"/>
    <col min="58" max="58" width="37.28515625" style="52" hidden="1" customWidth="1"/>
    <col min="59" max="59" width="19.140625" style="52" hidden="1" customWidth="1"/>
    <col min="60" max="16384" width="46.85546875" style="52"/>
  </cols>
  <sheetData>
    <row r="1" spans="1:64" s="10" customFormat="1" ht="30">
      <c r="A1" s="1"/>
      <c r="B1" s="2" t="s">
        <v>0</v>
      </c>
      <c r="C1" s="2" t="s">
        <v>0</v>
      </c>
      <c r="D1" s="3"/>
      <c r="E1" s="4"/>
      <c r="F1" s="5"/>
      <c r="G1" s="5"/>
      <c r="H1" s="6"/>
      <c r="I1" s="7"/>
      <c r="J1" s="5"/>
      <c r="K1" s="5"/>
      <c r="L1" s="6"/>
      <c r="M1" s="5"/>
      <c r="N1" s="5"/>
      <c r="O1" s="5"/>
      <c r="P1" s="6"/>
      <c r="Q1" s="5"/>
      <c r="R1" s="5"/>
      <c r="S1" s="6"/>
      <c r="T1" s="5"/>
      <c r="U1" s="5"/>
      <c r="V1" s="6"/>
      <c r="W1" s="5"/>
      <c r="X1" s="5"/>
      <c r="Y1" s="5"/>
      <c r="Z1" s="6"/>
      <c r="AA1" s="5"/>
      <c r="AB1" s="5"/>
      <c r="AC1" s="5"/>
      <c r="AD1" s="6"/>
      <c r="AE1" s="5"/>
      <c r="AF1" s="5"/>
      <c r="AG1" s="5"/>
      <c r="AH1" s="5"/>
      <c r="AI1" s="6"/>
      <c r="AJ1" s="5"/>
      <c r="AK1" s="5"/>
      <c r="AL1" s="5"/>
      <c r="AM1" s="6"/>
      <c r="AN1" s="5"/>
      <c r="AO1" s="5"/>
      <c r="AP1" s="5"/>
      <c r="AQ1" s="6"/>
      <c r="AR1" s="5"/>
      <c r="AS1" s="5"/>
      <c r="AT1" s="5"/>
      <c r="AU1" s="6"/>
      <c r="AV1" s="5"/>
      <c r="AW1" s="5"/>
      <c r="AX1" s="5"/>
      <c r="AY1" s="5"/>
      <c r="AZ1" s="5"/>
      <c r="BA1" s="5"/>
      <c r="BB1" s="6"/>
      <c r="BC1" s="5"/>
      <c r="BD1" s="5"/>
      <c r="BE1" s="8"/>
      <c r="BF1" s="9"/>
      <c r="BG1" s="9"/>
      <c r="BL1" s="11"/>
    </row>
    <row r="2" spans="1:64" s="10" customFormat="1" ht="30">
      <c r="A2" s="1"/>
      <c r="B2" s="12" t="s">
        <v>1</v>
      </c>
      <c r="C2" s="12" t="s">
        <v>1</v>
      </c>
      <c r="D2" s="3"/>
      <c r="E2" s="4"/>
      <c r="F2" s="5"/>
      <c r="G2" s="5"/>
      <c r="H2" s="6"/>
      <c r="I2" s="7"/>
      <c r="J2" s="5"/>
      <c r="K2" s="5"/>
      <c r="L2" s="6"/>
      <c r="M2" s="5"/>
      <c r="N2" s="5"/>
      <c r="O2" s="5"/>
      <c r="P2" s="6"/>
      <c r="Q2" s="5"/>
      <c r="R2" s="5"/>
      <c r="S2" s="6"/>
      <c r="T2" s="5"/>
      <c r="U2" s="5"/>
      <c r="V2" s="6"/>
      <c r="W2" s="5"/>
      <c r="X2" s="5"/>
      <c r="Y2" s="5"/>
      <c r="Z2" s="6"/>
      <c r="AA2" s="5"/>
      <c r="AB2" s="5"/>
      <c r="AC2" s="5"/>
      <c r="AD2" s="6"/>
      <c r="AE2" s="5"/>
      <c r="AF2" s="5"/>
      <c r="AG2" s="5"/>
      <c r="AH2" s="5"/>
      <c r="AI2" s="6"/>
      <c r="AJ2" s="5"/>
      <c r="AK2" s="5"/>
      <c r="AL2" s="5"/>
      <c r="AM2" s="6"/>
      <c r="AN2" s="5"/>
      <c r="AO2" s="5"/>
      <c r="AP2" s="5"/>
      <c r="AQ2" s="6"/>
      <c r="AR2" s="5"/>
      <c r="AS2" s="5"/>
      <c r="AT2" s="5"/>
      <c r="AU2" s="6"/>
      <c r="AV2" s="5"/>
      <c r="AW2" s="5"/>
      <c r="AX2" s="5"/>
      <c r="AY2" s="5"/>
      <c r="AZ2" s="618"/>
      <c r="BA2" s="618"/>
      <c r="BB2" s="618"/>
      <c r="BC2" s="5"/>
      <c r="BD2" s="5"/>
      <c r="BE2" s="8"/>
      <c r="BF2" s="9"/>
      <c r="BG2" s="9"/>
      <c r="BL2" s="11"/>
    </row>
    <row r="3" spans="1:64" s="10" customFormat="1" ht="35.25">
      <c r="A3" s="1"/>
      <c r="B3" s="13" t="s">
        <v>256</v>
      </c>
      <c r="C3" s="13" t="s">
        <v>256</v>
      </c>
      <c r="D3" s="3"/>
      <c r="E3" s="4"/>
      <c r="F3" s="5"/>
      <c r="G3" s="5"/>
      <c r="H3" s="6"/>
      <c r="I3" s="7"/>
      <c r="J3" s="5"/>
      <c r="K3" s="5"/>
      <c r="L3" s="6"/>
      <c r="M3" s="5"/>
      <c r="N3" s="5"/>
      <c r="O3" s="5"/>
      <c r="P3" s="6"/>
      <c r="Q3" s="5"/>
      <c r="R3" s="5"/>
      <c r="S3" s="6"/>
      <c r="T3" s="5"/>
      <c r="U3" s="5"/>
      <c r="V3" s="6"/>
      <c r="W3" s="5"/>
      <c r="X3" s="5"/>
      <c r="Y3" s="5"/>
      <c r="Z3" s="6"/>
      <c r="AA3" s="5"/>
      <c r="AB3" s="5"/>
      <c r="AC3" s="5"/>
      <c r="AD3" s="6"/>
      <c r="AE3" s="5"/>
      <c r="AF3" s="5"/>
      <c r="AG3" s="5"/>
      <c r="AH3" s="5"/>
      <c r="AI3" s="6"/>
      <c r="AJ3" s="5"/>
      <c r="AK3" s="5"/>
      <c r="AL3" s="5"/>
      <c r="AM3" s="6"/>
      <c r="AN3" s="5"/>
      <c r="AO3" s="5"/>
      <c r="AP3" s="5"/>
      <c r="AQ3" s="6"/>
      <c r="AR3" s="5"/>
      <c r="AS3" s="5"/>
      <c r="AT3" s="5"/>
      <c r="AU3" s="6"/>
      <c r="AV3" s="5"/>
      <c r="AW3" s="5"/>
      <c r="AX3" s="5"/>
      <c r="AY3" s="5"/>
      <c r="AZ3" s="78"/>
      <c r="BA3" s="78"/>
      <c r="BB3" s="78"/>
      <c r="BC3" s="78"/>
      <c r="BD3" s="5"/>
      <c r="BE3" s="8"/>
      <c r="BF3" s="9"/>
      <c r="BG3" s="9"/>
      <c r="BL3" s="11"/>
    </row>
    <row r="4" spans="1:64" s="23" customFormat="1" ht="9.9499999999999993" customHeight="1" thickBot="1">
      <c r="A4" s="14"/>
      <c r="B4" s="14"/>
      <c r="C4" s="79"/>
      <c r="D4" s="79"/>
      <c r="E4" s="15"/>
      <c r="F4" s="16"/>
      <c r="G4" s="16"/>
      <c r="H4" s="17"/>
      <c r="I4" s="18"/>
      <c r="J4" s="19"/>
      <c r="K4" s="19"/>
      <c r="L4" s="17"/>
      <c r="M4" s="16"/>
      <c r="N4" s="16"/>
      <c r="O4" s="16"/>
      <c r="P4" s="17"/>
      <c r="Q4" s="16"/>
      <c r="R4" s="16"/>
      <c r="S4" s="17"/>
      <c r="T4" s="16"/>
      <c r="U4" s="16"/>
      <c r="V4" s="17"/>
      <c r="W4" s="16"/>
      <c r="X4" s="16"/>
      <c r="Y4" s="16"/>
      <c r="Z4" s="17"/>
      <c r="AA4" s="16"/>
      <c r="AB4" s="16"/>
      <c r="AC4" s="16"/>
      <c r="AD4" s="17"/>
      <c r="AE4" s="16"/>
      <c r="AF4" s="16"/>
      <c r="AG4" s="16"/>
      <c r="AH4" s="16"/>
      <c r="AI4" s="17"/>
      <c r="AJ4" s="16"/>
      <c r="AK4" s="16"/>
      <c r="AL4" s="16"/>
      <c r="AM4" s="17"/>
      <c r="AN4" s="16"/>
      <c r="AO4" s="16"/>
      <c r="AP4" s="16"/>
      <c r="AQ4" s="17"/>
      <c r="AR4" s="16"/>
      <c r="AS4" s="16"/>
      <c r="AT4" s="16"/>
      <c r="AU4" s="17"/>
      <c r="AV4" s="16"/>
      <c r="AW4" s="16"/>
      <c r="AX4" s="16"/>
      <c r="AY4" s="16"/>
      <c r="AZ4" s="16"/>
      <c r="BA4" s="16"/>
      <c r="BB4" s="17"/>
      <c r="BC4" s="16"/>
      <c r="BD4" s="16"/>
      <c r="BE4" s="20"/>
      <c r="BF4" s="21"/>
      <c r="BG4" s="22"/>
      <c r="BL4" s="24"/>
    </row>
    <row r="5" spans="1:64" s="23" customFormat="1" ht="35.1" customHeight="1">
      <c r="A5" s="14"/>
      <c r="B5" s="616" t="s">
        <v>301</v>
      </c>
      <c r="C5" s="616" t="s">
        <v>2</v>
      </c>
      <c r="D5" s="616" t="s">
        <v>3</v>
      </c>
      <c r="E5" s="619" t="s">
        <v>4</v>
      </c>
      <c r="F5" s="608" t="s">
        <v>5</v>
      </c>
      <c r="G5" s="608"/>
      <c r="H5" s="608"/>
      <c r="I5" s="608"/>
      <c r="J5" s="608" t="s">
        <v>6</v>
      </c>
      <c r="K5" s="608"/>
      <c r="L5" s="609"/>
      <c r="M5" s="609"/>
      <c r="N5" s="608" t="s">
        <v>7</v>
      </c>
      <c r="O5" s="608"/>
      <c r="P5" s="609"/>
      <c r="Q5" s="609"/>
      <c r="R5" s="608" t="s">
        <v>8</v>
      </c>
      <c r="S5" s="609"/>
      <c r="T5" s="609"/>
      <c r="U5" s="608" t="s">
        <v>9</v>
      </c>
      <c r="V5" s="609"/>
      <c r="W5" s="609"/>
      <c r="X5" s="608" t="s">
        <v>10</v>
      </c>
      <c r="Y5" s="608"/>
      <c r="Z5" s="609"/>
      <c r="AA5" s="609"/>
      <c r="AB5" s="608" t="s">
        <v>11</v>
      </c>
      <c r="AC5" s="608"/>
      <c r="AD5" s="609"/>
      <c r="AE5" s="609"/>
      <c r="AF5" s="608" t="s">
        <v>12</v>
      </c>
      <c r="AG5" s="608"/>
      <c r="AH5" s="608"/>
      <c r="AI5" s="609"/>
      <c r="AJ5" s="609"/>
      <c r="AK5" s="608" t="s">
        <v>13</v>
      </c>
      <c r="AL5" s="608"/>
      <c r="AM5" s="609"/>
      <c r="AN5" s="609"/>
      <c r="AO5" s="608" t="s">
        <v>14</v>
      </c>
      <c r="AP5" s="608"/>
      <c r="AQ5" s="609"/>
      <c r="AR5" s="609"/>
      <c r="AS5" s="608" t="s">
        <v>15</v>
      </c>
      <c r="AT5" s="608"/>
      <c r="AU5" s="609"/>
      <c r="AV5" s="609"/>
      <c r="AW5" s="608" t="s">
        <v>16</v>
      </c>
      <c r="AX5" s="609"/>
      <c r="AY5" s="609"/>
      <c r="AZ5" s="612" t="s">
        <v>17</v>
      </c>
      <c r="BA5" s="612"/>
      <c r="BB5" s="613"/>
      <c r="BC5" s="613"/>
      <c r="BD5" s="614" t="s">
        <v>18</v>
      </c>
      <c r="BE5" s="25" t="s">
        <v>19</v>
      </c>
      <c r="BF5" s="25" t="s">
        <v>18</v>
      </c>
      <c r="BG5" s="26" t="s">
        <v>20</v>
      </c>
      <c r="BL5" s="24"/>
    </row>
    <row r="6" spans="1:64" s="23" customFormat="1" ht="35.1" customHeight="1">
      <c r="A6" s="14"/>
      <c r="B6" s="616"/>
      <c r="C6" s="616"/>
      <c r="D6" s="616"/>
      <c r="E6" s="620"/>
      <c r="F6" s="608"/>
      <c r="G6" s="608"/>
      <c r="H6" s="608"/>
      <c r="I6" s="608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13"/>
      <c r="BA6" s="613"/>
      <c r="BB6" s="613"/>
      <c r="BC6" s="613"/>
      <c r="BD6" s="615"/>
      <c r="BE6" s="27" t="s">
        <v>21</v>
      </c>
      <c r="BF6" s="28" t="s">
        <v>22</v>
      </c>
      <c r="BG6" s="29">
        <v>2021</v>
      </c>
      <c r="BL6" s="24"/>
    </row>
    <row r="7" spans="1:64" s="23" customFormat="1" ht="34.5" customHeight="1" thickBot="1">
      <c r="A7" s="14"/>
      <c r="B7" s="616"/>
      <c r="C7" s="616"/>
      <c r="D7" s="616"/>
      <c r="E7" s="621"/>
      <c r="F7" s="30" t="s">
        <v>23</v>
      </c>
      <c r="G7" s="30" t="s">
        <v>257</v>
      </c>
      <c r="H7" s="31" t="s">
        <v>24</v>
      </c>
      <c r="I7" s="32" t="s">
        <v>25</v>
      </c>
      <c r="J7" s="30" t="s">
        <v>23</v>
      </c>
      <c r="K7" s="30" t="s">
        <v>257</v>
      </c>
      <c r="L7" s="31" t="s">
        <v>24</v>
      </c>
      <c r="M7" s="33" t="s">
        <v>25</v>
      </c>
      <c r="N7" s="30" t="s">
        <v>23</v>
      </c>
      <c r="O7" s="30" t="s">
        <v>257</v>
      </c>
      <c r="P7" s="31" t="s">
        <v>24</v>
      </c>
      <c r="Q7" s="33" t="s">
        <v>25</v>
      </c>
      <c r="R7" s="30" t="s">
        <v>23</v>
      </c>
      <c r="S7" s="31" t="s">
        <v>24</v>
      </c>
      <c r="T7" s="33" t="s">
        <v>25</v>
      </c>
      <c r="U7" s="30" t="s">
        <v>23</v>
      </c>
      <c r="V7" s="31" t="s">
        <v>24</v>
      </c>
      <c r="W7" s="33" t="s">
        <v>25</v>
      </c>
      <c r="X7" s="30" t="s">
        <v>23</v>
      </c>
      <c r="Y7" s="30" t="s">
        <v>257</v>
      </c>
      <c r="Z7" s="31" t="s">
        <v>24</v>
      </c>
      <c r="AA7" s="33" t="s">
        <v>25</v>
      </c>
      <c r="AB7" s="30" t="s">
        <v>23</v>
      </c>
      <c r="AC7" s="30" t="s">
        <v>257</v>
      </c>
      <c r="AD7" s="31" t="s">
        <v>24</v>
      </c>
      <c r="AE7" s="33" t="s">
        <v>25</v>
      </c>
      <c r="AF7" s="30" t="s">
        <v>23</v>
      </c>
      <c r="AG7" s="30" t="s">
        <v>257</v>
      </c>
      <c r="AH7" s="30" t="s">
        <v>257</v>
      </c>
      <c r="AI7" s="31" t="s">
        <v>24</v>
      </c>
      <c r="AJ7" s="33" t="s">
        <v>25</v>
      </c>
      <c r="AK7" s="30" t="s">
        <v>23</v>
      </c>
      <c r="AL7" s="30" t="s">
        <v>257</v>
      </c>
      <c r="AM7" s="31" t="s">
        <v>24</v>
      </c>
      <c r="AN7" s="33" t="s">
        <v>25</v>
      </c>
      <c r="AO7" s="30" t="s">
        <v>23</v>
      </c>
      <c r="AP7" s="30" t="s">
        <v>257</v>
      </c>
      <c r="AQ7" s="31" t="s">
        <v>24</v>
      </c>
      <c r="AR7" s="33" t="s">
        <v>25</v>
      </c>
      <c r="AS7" s="30" t="s">
        <v>23</v>
      </c>
      <c r="AT7" s="30" t="s">
        <v>257</v>
      </c>
      <c r="AU7" s="31" t="s">
        <v>24</v>
      </c>
      <c r="AV7" s="33" t="s">
        <v>25</v>
      </c>
      <c r="AW7" s="30" t="s">
        <v>23</v>
      </c>
      <c r="AX7" s="30" t="s">
        <v>257</v>
      </c>
      <c r="AY7" s="33" t="s">
        <v>25</v>
      </c>
      <c r="AZ7" s="34" t="s">
        <v>23</v>
      </c>
      <c r="BA7" s="34" t="s">
        <v>257</v>
      </c>
      <c r="BB7" s="35" t="s">
        <v>24</v>
      </c>
      <c r="BC7" s="36" t="s">
        <v>25</v>
      </c>
      <c r="BD7" s="615"/>
      <c r="BE7" s="37" t="s">
        <v>26</v>
      </c>
      <c r="BF7" s="38" t="s">
        <v>27</v>
      </c>
      <c r="BG7" s="39" t="s">
        <v>24</v>
      </c>
      <c r="BL7" s="24"/>
    </row>
    <row r="8" spans="1:64" ht="18.75" hidden="1">
      <c r="A8" s="40"/>
      <c r="B8" s="40"/>
      <c r="C8" s="41"/>
      <c r="D8" s="41"/>
      <c r="E8" s="42"/>
      <c r="F8" s="43"/>
      <c r="G8" s="43"/>
      <c r="H8" s="44"/>
      <c r="I8" s="45" t="e">
        <f t="shared" ref="I8" si="0">F8/H8</f>
        <v>#DIV/0!</v>
      </c>
      <c r="J8" s="46"/>
      <c r="K8" s="46"/>
      <c r="L8" s="47"/>
      <c r="M8" s="45" t="e">
        <f>J8/L8</f>
        <v>#DIV/0!</v>
      </c>
      <c r="N8" s="43"/>
      <c r="O8" s="43"/>
      <c r="P8" s="48"/>
      <c r="Q8" s="49" t="e">
        <f>N8/P8</f>
        <v>#DIV/0!</v>
      </c>
      <c r="R8" s="43"/>
      <c r="S8" s="48"/>
      <c r="T8" s="49" t="e">
        <f>R8/S8</f>
        <v>#DIV/0!</v>
      </c>
      <c r="U8" s="43"/>
      <c r="V8" s="48"/>
      <c r="W8" s="49" t="e">
        <f>U8/V8</f>
        <v>#DIV/0!</v>
      </c>
      <c r="X8" s="43"/>
      <c r="Y8" s="43"/>
      <c r="Z8" s="47"/>
      <c r="AA8" s="45" t="e">
        <f t="shared" ref="AA8" si="1">X8/Z8</f>
        <v>#DIV/0!</v>
      </c>
      <c r="AB8" s="46"/>
      <c r="AC8" s="43"/>
      <c r="AD8" s="47"/>
      <c r="AE8" s="45" t="e">
        <f t="shared" ref="AE8" si="2">AB8/AD8</f>
        <v>#DIV/0!</v>
      </c>
      <c r="AF8" s="46"/>
      <c r="AG8" s="43"/>
      <c r="AH8" s="43"/>
      <c r="AI8" s="47"/>
      <c r="AJ8" s="45" t="e">
        <f t="shared" ref="AJ8" si="3">AF8/AI8</f>
        <v>#DIV/0!</v>
      </c>
      <c r="AK8" s="46"/>
      <c r="AL8" s="43"/>
      <c r="AM8" s="47"/>
      <c r="AN8" s="45" t="e">
        <f t="shared" ref="AN8" si="4">AK8/AM8</f>
        <v>#DIV/0!</v>
      </c>
      <c r="AO8" s="46"/>
      <c r="AP8" s="43"/>
      <c r="AQ8" s="47"/>
      <c r="AR8" s="45" t="e">
        <f t="shared" ref="AR8" si="5">AO8/AQ8</f>
        <v>#DIV/0!</v>
      </c>
      <c r="AS8" s="46"/>
      <c r="AT8" s="43"/>
      <c r="AU8" s="47"/>
      <c r="AV8" s="45" t="e">
        <f t="shared" ref="AV8" si="6">AS8/AU8</f>
        <v>#DIV/0!</v>
      </c>
      <c r="AW8" s="46"/>
      <c r="AX8" s="43"/>
      <c r="AY8" s="45" t="e">
        <f t="shared" ref="AY8" si="7">AW8/AX8</f>
        <v>#DIV/0!</v>
      </c>
      <c r="AZ8" s="46">
        <f>F8+J8+N8+R8+U8+X8+AB8+AF8+AK8+AO8+AS8+AW8</f>
        <v>0</v>
      </c>
      <c r="BA8" s="46"/>
      <c r="BB8" s="47">
        <f>H8+L8+P8+S8+V8+Z8+AD8+AI8+AM8+AQ8+AU8+AX8</f>
        <v>0</v>
      </c>
      <c r="BC8" s="45" t="e">
        <f t="shared" ref="BC8:BC10" si="8">AZ8/BB8</f>
        <v>#DIV/0!</v>
      </c>
      <c r="BD8" s="50" t="e">
        <f>AZ8/0</f>
        <v>#DIV/0!</v>
      </c>
      <c r="BE8" s="51"/>
    </row>
    <row r="9" spans="1:64" ht="18.75">
      <c r="A9" s="40">
        <v>1</v>
      </c>
      <c r="B9" s="223" t="s">
        <v>304</v>
      </c>
      <c r="C9" s="118" t="s">
        <v>64</v>
      </c>
      <c r="D9" s="118" t="s">
        <v>65</v>
      </c>
      <c r="E9" s="119" t="s">
        <v>69</v>
      </c>
      <c r="F9" s="120">
        <v>824875</v>
      </c>
      <c r="G9" s="121">
        <v>824875</v>
      </c>
      <c r="H9" s="122">
        <v>550000</v>
      </c>
      <c r="I9" s="123">
        <f>F9/H9</f>
        <v>1.4997727272727273</v>
      </c>
      <c r="J9" s="120">
        <v>568540</v>
      </c>
      <c r="K9" s="121">
        <v>568540</v>
      </c>
      <c r="L9" s="124">
        <v>550000</v>
      </c>
      <c r="M9" s="123">
        <v>1.03</v>
      </c>
      <c r="N9" s="120">
        <v>32995</v>
      </c>
      <c r="O9" s="120">
        <v>32995</v>
      </c>
      <c r="P9" s="125">
        <v>550000</v>
      </c>
      <c r="Q9" s="126">
        <v>0.06</v>
      </c>
      <c r="R9" s="235">
        <v>1148175</v>
      </c>
      <c r="S9" s="236">
        <v>550000</v>
      </c>
      <c r="T9" s="126">
        <v>2.09</v>
      </c>
      <c r="U9" s="120">
        <v>32995</v>
      </c>
      <c r="V9" s="125">
        <v>550000</v>
      </c>
      <c r="W9" s="126">
        <f>U9/V9</f>
        <v>5.9990909090909088E-2</v>
      </c>
      <c r="X9" s="120"/>
      <c r="Y9" s="120"/>
      <c r="Z9" s="124"/>
      <c r="AA9" s="123" t="e">
        <f>X9/Z9</f>
        <v>#DIV/0!</v>
      </c>
      <c r="AB9" s="127"/>
      <c r="AC9" s="120"/>
      <c r="AD9" s="124"/>
      <c r="AE9" s="123" t="e">
        <f>AB9/AD9</f>
        <v>#DIV/0!</v>
      </c>
      <c r="AF9" s="127"/>
      <c r="AG9" s="120"/>
      <c r="AH9" s="120"/>
      <c r="AI9" s="124"/>
      <c r="AJ9" s="123" t="e">
        <f>AF9/AI9</f>
        <v>#DIV/0!</v>
      </c>
      <c r="AK9" s="127"/>
      <c r="AL9" s="120"/>
      <c r="AM9" s="124"/>
      <c r="AN9" s="123" t="e">
        <f>AK9/AM9</f>
        <v>#DIV/0!</v>
      </c>
      <c r="AO9" s="127"/>
      <c r="AP9" s="120"/>
      <c r="AQ9" s="124"/>
      <c r="AR9" s="123" t="e">
        <f>AO9/AQ9</f>
        <v>#DIV/0!</v>
      </c>
      <c r="AS9" s="127"/>
      <c r="AT9" s="120"/>
      <c r="AU9" s="124"/>
      <c r="AV9" s="123" t="e">
        <f>AS9/AU9</f>
        <v>#DIV/0!</v>
      </c>
      <c r="AW9" s="127"/>
      <c r="AX9" s="120"/>
      <c r="AY9" s="123" t="e">
        <f>AW9/AX9</f>
        <v>#DIV/0!</v>
      </c>
      <c r="AZ9" s="127">
        <f>F9+J9+N9+R9+U9</f>
        <v>2607580</v>
      </c>
      <c r="BA9" s="127">
        <f>G9+K9+O9</f>
        <v>1426410</v>
      </c>
      <c r="BB9" s="124">
        <f>H9+L9+P9+S9+V9</f>
        <v>2750000</v>
      </c>
      <c r="BC9" s="123">
        <f t="shared" si="8"/>
        <v>0.9482109090909091</v>
      </c>
      <c r="BD9" s="128">
        <f>AZ9/5</f>
        <v>521516</v>
      </c>
    </row>
    <row r="10" spans="1:64" s="183" customFormat="1" ht="18.75" hidden="1">
      <c r="A10" s="96">
        <v>2</v>
      </c>
      <c r="B10" s="224" t="s">
        <v>304</v>
      </c>
      <c r="C10" s="225" t="s">
        <v>66</v>
      </c>
      <c r="D10" s="225" t="s">
        <v>67</v>
      </c>
      <c r="E10" s="226" t="s">
        <v>68</v>
      </c>
      <c r="F10" s="227">
        <v>331465</v>
      </c>
      <c r="G10" s="228">
        <v>331465</v>
      </c>
      <c r="H10" s="229">
        <v>550000</v>
      </c>
      <c r="I10" s="230">
        <f t="shared" ref="I10" si="9">F10/H10</f>
        <v>0.6026636363636364</v>
      </c>
      <c r="J10" s="231">
        <v>32995</v>
      </c>
      <c r="K10" s="232">
        <v>32995</v>
      </c>
      <c r="L10" s="227">
        <v>550000</v>
      </c>
      <c r="M10" s="230">
        <v>0.06</v>
      </c>
      <c r="N10" s="231">
        <v>0</v>
      </c>
      <c r="O10" s="231">
        <v>0</v>
      </c>
      <c r="P10" s="231">
        <v>550000</v>
      </c>
      <c r="Q10" s="233">
        <v>0</v>
      </c>
      <c r="R10" s="238">
        <v>20495</v>
      </c>
      <c r="S10" s="231">
        <v>274999</v>
      </c>
      <c r="T10" s="237">
        <v>7.0000000000000007E-2</v>
      </c>
      <c r="U10" s="231"/>
      <c r="V10" s="231"/>
      <c r="W10" s="233"/>
      <c r="X10" s="231"/>
      <c r="Y10" s="231"/>
      <c r="Z10" s="227"/>
      <c r="AA10" s="230" t="e">
        <f t="shared" ref="AA10" si="10">X10/Z10</f>
        <v>#DIV/0!</v>
      </c>
      <c r="AB10" s="227"/>
      <c r="AC10" s="231"/>
      <c r="AD10" s="227"/>
      <c r="AE10" s="230" t="e">
        <f t="shared" ref="AE10" si="11">AB10/AD10</f>
        <v>#DIV/0!</v>
      </c>
      <c r="AF10" s="227"/>
      <c r="AG10" s="231"/>
      <c r="AH10" s="231"/>
      <c r="AI10" s="227"/>
      <c r="AJ10" s="230" t="e">
        <f t="shared" ref="AJ10" si="12">AF10/AI10</f>
        <v>#DIV/0!</v>
      </c>
      <c r="AK10" s="227"/>
      <c r="AL10" s="231"/>
      <c r="AM10" s="227"/>
      <c r="AN10" s="230" t="e">
        <f t="shared" ref="AN10" si="13">AK10/AM10</f>
        <v>#DIV/0!</v>
      </c>
      <c r="AO10" s="227"/>
      <c r="AP10" s="231"/>
      <c r="AQ10" s="227"/>
      <c r="AR10" s="230" t="e">
        <f t="shared" ref="AR10" si="14">AO10/AQ10</f>
        <v>#DIV/0!</v>
      </c>
      <c r="AS10" s="227"/>
      <c r="AT10" s="231"/>
      <c r="AU10" s="227"/>
      <c r="AV10" s="230" t="e">
        <f t="shared" ref="AV10" si="15">AS10/AU10</f>
        <v>#DIV/0!</v>
      </c>
      <c r="AW10" s="227"/>
      <c r="AX10" s="231"/>
      <c r="AY10" s="230" t="e">
        <f t="shared" ref="AY10" si="16">AW10/AX10</f>
        <v>#DIV/0!</v>
      </c>
      <c r="AZ10" s="127">
        <f>F10+J10+N10+R10</f>
        <v>384955</v>
      </c>
      <c r="BA10" s="127">
        <f>G10+K10+O10</f>
        <v>364460</v>
      </c>
      <c r="BB10" s="124">
        <f>H10+L10+P10+S10</f>
        <v>1924999</v>
      </c>
      <c r="BC10" s="239">
        <f t="shared" si="8"/>
        <v>0.19997672726063753</v>
      </c>
      <c r="BD10" s="234">
        <f>AZ10/4</f>
        <v>96238.75</v>
      </c>
    </row>
    <row r="11" spans="1:64" ht="24.95" customHeight="1">
      <c r="A11" s="40"/>
      <c r="B11" s="617" t="s">
        <v>28</v>
      </c>
      <c r="C11" s="617"/>
      <c r="D11" s="617"/>
      <c r="E11" s="617"/>
      <c r="F11" s="60">
        <f>SUM(F8:F10)</f>
        <v>1156340</v>
      </c>
      <c r="G11" s="60">
        <f>SUM(G8:G10)</f>
        <v>1156340</v>
      </c>
      <c r="H11" s="61">
        <f>SUM(H8:H10)</f>
        <v>1100000</v>
      </c>
      <c r="I11" s="129">
        <f>F11/H11</f>
        <v>1.0512181818181818</v>
      </c>
      <c r="J11" s="60">
        <f>SUM(J8:J10)</f>
        <v>601535</v>
      </c>
      <c r="K11" s="60">
        <f>SUM(K8:K10)</f>
        <v>601535</v>
      </c>
      <c r="L11" s="61">
        <f>SUM(L8:L10)</f>
        <v>1100000</v>
      </c>
      <c r="M11" s="130">
        <f>J11/L11</f>
        <v>0.54684999999999995</v>
      </c>
      <c r="N11" s="60">
        <f>SUM(N8:N10)</f>
        <v>32995</v>
      </c>
      <c r="O11" s="60">
        <f>SUM(O8:O10)</f>
        <v>32995</v>
      </c>
      <c r="P11" s="94">
        <f>SUM(P8:P10)</f>
        <v>1100000</v>
      </c>
      <c r="Q11" s="130">
        <f>N11/P11</f>
        <v>2.9995454545454544E-2</v>
      </c>
      <c r="R11" s="60">
        <f>SUM(R8:R10)</f>
        <v>1168670</v>
      </c>
      <c r="S11" s="60">
        <f>SUM(S8:S10)</f>
        <v>824999</v>
      </c>
      <c r="T11" s="130">
        <f>R11/S11</f>
        <v>1.4165714140259564</v>
      </c>
      <c r="U11" s="60">
        <f>SUM(U8:U10)</f>
        <v>32995</v>
      </c>
      <c r="V11" s="60">
        <f>SUM(V8:V10)</f>
        <v>550000</v>
      </c>
      <c r="W11" s="130">
        <f>U11/V11</f>
        <v>5.9990909090909088E-2</v>
      </c>
      <c r="X11" s="60">
        <f>SUM(X8:X10)</f>
        <v>0</v>
      </c>
      <c r="Y11" s="60"/>
      <c r="Z11" s="60">
        <f>SUM(Z8:Z10)</f>
        <v>0</v>
      </c>
      <c r="AA11" s="130" t="e">
        <f>X11/Z11</f>
        <v>#DIV/0!</v>
      </c>
      <c r="AB11" s="60">
        <f>SUM(AB8:AB10)</f>
        <v>0</v>
      </c>
      <c r="AC11" s="60"/>
      <c r="AD11" s="60">
        <f>SUM(AD8:AD10)</f>
        <v>0</v>
      </c>
      <c r="AE11" s="130" t="e">
        <f>AB11/AD11</f>
        <v>#DIV/0!</v>
      </c>
      <c r="AF11" s="60">
        <f>SUM(AF8:AF10)</f>
        <v>0</v>
      </c>
      <c r="AG11" s="60"/>
      <c r="AH11" s="60"/>
      <c r="AI11" s="60">
        <f>SUM(AI8:AI10)</f>
        <v>0</v>
      </c>
      <c r="AJ11" s="130" t="e">
        <f>AF11/AI11</f>
        <v>#DIV/0!</v>
      </c>
      <c r="AK11" s="60">
        <f>SUM(AK8:AK10)</f>
        <v>0</v>
      </c>
      <c r="AL11" s="60"/>
      <c r="AM11" s="60">
        <f>SUM(AM8:AM10)</f>
        <v>0</v>
      </c>
      <c r="AN11" s="130" t="e">
        <f>AK11/AM11</f>
        <v>#DIV/0!</v>
      </c>
      <c r="AO11" s="60">
        <f>SUM(AO8:AO10)</f>
        <v>0</v>
      </c>
      <c r="AP11" s="60"/>
      <c r="AQ11" s="60">
        <f>SUM(AQ8:AQ10)</f>
        <v>0</v>
      </c>
      <c r="AR11" s="130" t="e">
        <f>AO11/AQ11</f>
        <v>#DIV/0!</v>
      </c>
      <c r="AS11" s="60">
        <f>SUM(AS8:AS10)</f>
        <v>0</v>
      </c>
      <c r="AT11" s="60"/>
      <c r="AU11" s="60">
        <f>SUM(AU8:AU10)</f>
        <v>0</v>
      </c>
      <c r="AV11" s="130" t="e">
        <f>AS11/AU11</f>
        <v>#DIV/0!</v>
      </c>
      <c r="AW11" s="60">
        <f>SUM(AW8:AW10)</f>
        <v>0</v>
      </c>
      <c r="AX11" s="60"/>
      <c r="AY11" s="130" t="e">
        <f>AW11/AX11</f>
        <v>#DIV/0!</v>
      </c>
      <c r="AZ11" s="60">
        <f>F11+J11+N11+R11+U11</f>
        <v>2992535</v>
      </c>
      <c r="BA11" s="60">
        <f>G11+K11+O11</f>
        <v>1790870</v>
      </c>
      <c r="BB11" s="61">
        <f>H11+L11+P11+S11+V11</f>
        <v>4674999</v>
      </c>
      <c r="BC11" s="130">
        <f>AZ11/BB11</f>
        <v>0.64011457542557759</v>
      </c>
      <c r="BD11" s="60">
        <f>AZ11/5</f>
        <v>598507</v>
      </c>
    </row>
    <row r="12" spans="1:64" ht="15" customHeight="1">
      <c r="B12" s="40"/>
    </row>
    <row r="13" spans="1:64" ht="18.75">
      <c r="B13" s="40"/>
      <c r="F13" s="80"/>
      <c r="G13" s="80"/>
      <c r="H13" s="80"/>
      <c r="AZ13" s="80"/>
    </row>
    <row r="14" spans="1:64" s="268" customFormat="1" ht="20.100000000000001" customHeight="1">
      <c r="A14" s="267"/>
      <c r="B14" s="274" t="s">
        <v>29</v>
      </c>
      <c r="C14" s="274"/>
      <c r="E14" s="611" t="s">
        <v>30</v>
      </c>
      <c r="F14" s="611"/>
      <c r="G14" s="611"/>
      <c r="H14" s="611"/>
      <c r="I14" s="272"/>
      <c r="L14" s="271"/>
      <c r="P14" s="271"/>
      <c r="S14" s="271"/>
      <c r="V14" s="271"/>
      <c r="Z14" s="271"/>
      <c r="AD14" s="271"/>
      <c r="AI14" s="271"/>
      <c r="AM14" s="271"/>
      <c r="AQ14" s="271"/>
      <c r="AU14" s="271"/>
      <c r="BB14" s="611" t="s">
        <v>30</v>
      </c>
      <c r="BC14" s="611"/>
    </row>
    <row r="15" spans="1:64">
      <c r="B15" s="63"/>
      <c r="C15" s="63"/>
      <c r="E15" s="66"/>
      <c r="F15" s="67"/>
      <c r="G15" s="66"/>
      <c r="H15" s="67"/>
      <c r="BB15" s="68"/>
      <c r="BC15" s="69"/>
    </row>
    <row r="16" spans="1:64" s="240" customFormat="1" ht="20.100000000000001" customHeight="1">
      <c r="A16" s="266"/>
      <c r="B16" s="277" t="s">
        <v>103</v>
      </c>
      <c r="C16" s="277"/>
      <c r="E16" s="278" t="s">
        <v>31</v>
      </c>
      <c r="F16" s="279"/>
      <c r="G16" s="278"/>
      <c r="H16" s="279"/>
      <c r="I16" s="242"/>
      <c r="L16" s="243"/>
      <c r="P16" s="243"/>
      <c r="S16" s="243"/>
      <c r="V16" s="243"/>
      <c r="Z16" s="243"/>
      <c r="AD16" s="243"/>
      <c r="AI16" s="243"/>
      <c r="AM16" s="243"/>
      <c r="AQ16" s="243"/>
      <c r="AU16" s="243"/>
      <c r="BB16" s="610" t="s">
        <v>32</v>
      </c>
      <c r="BC16" s="610"/>
      <c r="BD16" s="610"/>
    </row>
    <row r="17" spans="1:56" s="268" customFormat="1" ht="20.100000000000001" customHeight="1">
      <c r="A17" s="267"/>
      <c r="B17" s="280" t="s">
        <v>101</v>
      </c>
      <c r="C17" s="280"/>
      <c r="E17" s="275" t="s">
        <v>33</v>
      </c>
      <c r="F17" s="275"/>
      <c r="G17" s="275"/>
      <c r="H17" s="275"/>
      <c r="I17" s="272"/>
      <c r="L17" s="271"/>
      <c r="P17" s="271"/>
      <c r="S17" s="271"/>
      <c r="V17" s="271"/>
      <c r="Z17" s="271"/>
      <c r="AD17" s="271"/>
      <c r="AI17" s="271"/>
      <c r="AM17" s="271"/>
      <c r="AQ17" s="271"/>
      <c r="AU17" s="271"/>
      <c r="BB17" s="611" t="s">
        <v>315</v>
      </c>
      <c r="BC17" s="611"/>
      <c r="BD17" s="611"/>
    </row>
    <row r="18" spans="1:56" ht="18.75">
      <c r="B18" s="40"/>
    </row>
    <row r="19" spans="1:56" ht="18.75">
      <c r="B19" s="40"/>
    </row>
    <row r="20" spans="1:56" ht="18.75">
      <c r="A20" s="52"/>
      <c r="B20" s="40"/>
    </row>
    <row r="21" spans="1:56" ht="18.75">
      <c r="B21" s="40"/>
    </row>
    <row r="22" spans="1:56" ht="24">
      <c r="B22" s="96"/>
      <c r="C22" s="240"/>
    </row>
    <row r="23" spans="1:56" ht="24">
      <c r="B23" s="40"/>
      <c r="C23" s="240"/>
    </row>
    <row r="24" spans="1:56" ht="18.75">
      <c r="B24" s="40"/>
    </row>
    <row r="25" spans="1:56" ht="18.75">
      <c r="B25" s="40"/>
    </row>
    <row r="26" spans="1:56" ht="18.75">
      <c r="B26" s="40"/>
    </row>
    <row r="27" spans="1:56" ht="18.75">
      <c r="B27" s="40"/>
    </row>
    <row r="28" spans="1:56" ht="18.75">
      <c r="B28" s="96"/>
    </row>
    <row r="29" spans="1:56" ht="18.75">
      <c r="B29" s="40"/>
    </row>
    <row r="30" spans="1:56" ht="18.75">
      <c r="B30" s="40"/>
    </row>
    <row r="31" spans="1:56" ht="18.75">
      <c r="B31" s="40"/>
    </row>
    <row r="32" spans="1:56" ht="18.75">
      <c r="B32" s="40"/>
    </row>
    <row r="33" spans="2:2" ht="18.75">
      <c r="B33" s="40"/>
    </row>
    <row r="34" spans="2:2" ht="18.75">
      <c r="B34" s="40"/>
    </row>
    <row r="35" spans="2:2" ht="18.75">
      <c r="B35" s="40"/>
    </row>
    <row r="36" spans="2:2" ht="18.75">
      <c r="B36" s="40"/>
    </row>
    <row r="37" spans="2:2" ht="18.75">
      <c r="B37" s="40"/>
    </row>
    <row r="38" spans="2:2" ht="18.75">
      <c r="B38" s="40"/>
    </row>
    <row r="39" spans="2:2" ht="18.75">
      <c r="B39" s="40"/>
    </row>
    <row r="40" spans="2:2" ht="18.75">
      <c r="B40" s="40"/>
    </row>
    <row r="41" spans="2:2" ht="18.75">
      <c r="B41" s="40"/>
    </row>
    <row r="42" spans="2:2" ht="18.75">
      <c r="B42" s="40"/>
    </row>
    <row r="43" spans="2:2" ht="18.75">
      <c r="B43" s="40"/>
    </row>
    <row r="44" spans="2:2" ht="18.75">
      <c r="B44" s="40"/>
    </row>
    <row r="45" spans="2:2" ht="18.75">
      <c r="B45" s="40"/>
    </row>
    <row r="46" spans="2:2" ht="18.75">
      <c r="B46" s="40"/>
    </row>
    <row r="47" spans="2:2" ht="18.75">
      <c r="B47" s="40"/>
    </row>
    <row r="48" spans="2:2" ht="18.75">
      <c r="B48" s="40"/>
    </row>
    <row r="49" spans="2:2" ht="18.75">
      <c r="B49" s="108"/>
    </row>
  </sheetData>
  <mergeCells count="25">
    <mergeCell ref="B5:B7"/>
    <mergeCell ref="B11:E11"/>
    <mergeCell ref="G14:H14"/>
    <mergeCell ref="AZ2:BB2"/>
    <mergeCell ref="C5:C7"/>
    <mergeCell ref="D5:D7"/>
    <mergeCell ref="E5:E7"/>
    <mergeCell ref="F5:I6"/>
    <mergeCell ref="J5:M6"/>
    <mergeCell ref="N5:Q6"/>
    <mergeCell ref="R5:T6"/>
    <mergeCell ref="E14:F14"/>
    <mergeCell ref="BB14:BC14"/>
    <mergeCell ref="U5:W6"/>
    <mergeCell ref="X5:AA6"/>
    <mergeCell ref="AB5:AE6"/>
    <mergeCell ref="AF5:AJ6"/>
    <mergeCell ref="AK5:AN6"/>
    <mergeCell ref="AO5:AR6"/>
    <mergeCell ref="BB16:BD16"/>
    <mergeCell ref="BB17:BD17"/>
    <mergeCell ref="AS5:AV6"/>
    <mergeCell ref="AW5:AY6"/>
    <mergeCell ref="AZ5:BC6"/>
    <mergeCell ref="BD5:BD7"/>
  </mergeCells>
  <pageMargins left="0.32" right="0.15748031496062992" top="1.56" bottom="0.23622047244094491" header="1.3779527559055118" footer="0.19685039370078741"/>
  <pageSetup paperSize="9" scale="50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8">
    <tabColor indexed="57"/>
  </sheetPr>
  <dimension ref="A1:BE38"/>
  <sheetViews>
    <sheetView view="pageBreakPreview" zoomScale="55" zoomScaleNormal="70" zoomScaleSheetLayoutView="55" workbookViewId="0">
      <selection activeCell="AS3" sqref="AS3:AV3"/>
    </sheetView>
  </sheetViews>
  <sheetFormatPr defaultColWidth="46.85546875" defaultRowHeight="16.5"/>
  <cols>
    <col min="1" max="1" width="5.7109375" style="73" customWidth="1"/>
    <col min="2" max="2" width="13.42578125" style="73" customWidth="1"/>
    <col min="3" max="3" width="45.140625" style="52" bestFit="1" customWidth="1"/>
    <col min="4" max="4" width="40.7109375" style="52" customWidth="1"/>
    <col min="5" max="5" width="43.7109375" style="52" customWidth="1"/>
    <col min="6" max="7" width="21.7109375" style="52" hidden="1" customWidth="1"/>
    <col min="8" max="8" width="21.7109375" style="64" hidden="1" customWidth="1"/>
    <col min="9" max="9" width="10.5703125" style="65" hidden="1" customWidth="1"/>
    <col min="10" max="11" width="20.7109375" style="52" hidden="1" customWidth="1"/>
    <col min="12" max="12" width="20.7109375" style="64" hidden="1" customWidth="1"/>
    <col min="13" max="13" width="10.7109375" style="52" hidden="1" customWidth="1"/>
    <col min="14" max="15" width="20.7109375" style="52" hidden="1" customWidth="1"/>
    <col min="16" max="16" width="20.7109375" style="64" hidden="1" customWidth="1"/>
    <col min="17" max="17" width="10.7109375" style="52" hidden="1" customWidth="1"/>
    <col min="18" max="18" width="23" style="52" hidden="1" customWidth="1"/>
    <col min="19" max="19" width="22.42578125" style="64" hidden="1" customWidth="1"/>
    <col min="20" max="20" width="17.7109375" style="52" hidden="1" customWidth="1"/>
    <col min="21" max="21" width="20.7109375" style="52" customWidth="1"/>
    <col min="22" max="22" width="22.7109375" style="64" customWidth="1"/>
    <col min="23" max="23" width="13.42578125" style="52" customWidth="1"/>
    <col min="24" max="24" width="20.7109375" style="52" hidden="1" customWidth="1"/>
    <col min="25" max="25" width="20.7109375" style="64" hidden="1" customWidth="1"/>
    <col min="26" max="26" width="10.7109375" style="52" hidden="1" customWidth="1"/>
    <col min="27" max="27" width="20.7109375" style="52" hidden="1" customWidth="1"/>
    <col min="28" max="28" width="20.7109375" style="64" hidden="1" customWidth="1"/>
    <col min="29" max="29" width="10.7109375" style="52" hidden="1" customWidth="1"/>
    <col min="30" max="30" width="20.7109375" style="52" hidden="1" customWidth="1"/>
    <col min="31" max="31" width="20.7109375" style="64" hidden="1" customWidth="1"/>
    <col min="32" max="32" width="10.7109375" style="52" hidden="1" customWidth="1"/>
    <col min="33" max="33" width="20.7109375" style="52" hidden="1" customWidth="1"/>
    <col min="34" max="34" width="20.7109375" style="64" hidden="1" customWidth="1"/>
    <col min="35" max="35" width="10.7109375" style="52" hidden="1" customWidth="1"/>
    <col min="36" max="36" width="20.7109375" style="52" hidden="1" customWidth="1"/>
    <col min="37" max="37" width="20.7109375" style="64" hidden="1" customWidth="1"/>
    <col min="38" max="38" width="10.7109375" style="52" hidden="1" customWidth="1"/>
    <col min="39" max="39" width="20.7109375" style="52" hidden="1" customWidth="1"/>
    <col min="40" max="40" width="20.7109375" style="64" hidden="1" customWidth="1"/>
    <col min="41" max="41" width="10.5703125" style="52" hidden="1" customWidth="1"/>
    <col min="42" max="42" width="20.7109375" style="52" hidden="1" customWidth="1"/>
    <col min="43" max="43" width="20.7109375" style="64" hidden="1" customWidth="1"/>
    <col min="44" max="44" width="10.7109375" style="52" hidden="1" customWidth="1"/>
    <col min="45" max="45" width="25.7109375" style="52" customWidth="1"/>
    <col min="46" max="46" width="25.7109375" style="52" hidden="1" customWidth="1"/>
    <col min="47" max="47" width="25.7109375" style="64" customWidth="1"/>
    <col min="48" max="48" width="13.42578125" style="52" customWidth="1"/>
    <col min="49" max="49" width="29" style="52" customWidth="1"/>
    <col min="50" max="50" width="35.7109375" style="52" hidden="1" customWidth="1"/>
    <col min="51" max="51" width="37.28515625" style="52" hidden="1" customWidth="1"/>
    <col min="52" max="52" width="19.140625" style="52" hidden="1" customWidth="1"/>
    <col min="53" max="16384" width="46.85546875" style="52"/>
  </cols>
  <sheetData>
    <row r="1" spans="1:57" s="10" customFormat="1" ht="30">
      <c r="A1" s="1"/>
      <c r="B1" s="2" t="s">
        <v>0</v>
      </c>
      <c r="C1" s="3"/>
      <c r="D1" s="3"/>
      <c r="E1" s="4"/>
      <c r="F1" s="5"/>
      <c r="G1" s="5"/>
      <c r="H1" s="6"/>
      <c r="I1" s="7"/>
      <c r="J1" s="5"/>
      <c r="K1" s="5"/>
      <c r="L1" s="6"/>
      <c r="M1" s="5"/>
      <c r="N1" s="5"/>
      <c r="O1" s="5"/>
      <c r="P1" s="6"/>
      <c r="Q1" s="5"/>
      <c r="R1" s="5"/>
      <c r="S1" s="6"/>
      <c r="T1" s="5"/>
      <c r="U1" s="5"/>
      <c r="V1" s="6"/>
      <c r="W1" s="5"/>
      <c r="X1" s="5"/>
      <c r="Y1" s="6"/>
      <c r="Z1" s="5"/>
      <c r="AA1" s="5"/>
      <c r="AB1" s="6"/>
      <c r="AC1" s="5"/>
      <c r="AD1" s="5"/>
      <c r="AE1" s="6"/>
      <c r="AF1" s="5"/>
      <c r="AG1" s="5"/>
      <c r="AH1" s="6"/>
      <c r="AI1" s="5"/>
      <c r="AJ1" s="5"/>
      <c r="AK1" s="6"/>
      <c r="AL1" s="5"/>
      <c r="AM1" s="5"/>
      <c r="AN1" s="6"/>
      <c r="AO1" s="5"/>
      <c r="AP1" s="5"/>
      <c r="AQ1" s="6"/>
      <c r="AR1" s="5"/>
      <c r="AS1" s="5"/>
      <c r="AT1" s="5"/>
      <c r="AU1" s="6"/>
      <c r="AV1" s="5"/>
      <c r="AW1" s="5"/>
      <c r="AX1" s="8"/>
      <c r="AY1" s="9"/>
      <c r="AZ1" s="9"/>
      <c r="BE1" s="11"/>
    </row>
    <row r="2" spans="1:57" s="10" customFormat="1" ht="30">
      <c r="A2" s="1"/>
      <c r="B2" s="12" t="s">
        <v>1</v>
      </c>
      <c r="C2" s="3"/>
      <c r="D2" s="3"/>
      <c r="E2" s="4"/>
      <c r="F2" s="5"/>
      <c r="G2" s="5"/>
      <c r="H2" s="6"/>
      <c r="I2" s="7"/>
      <c r="J2" s="5"/>
      <c r="K2" s="5"/>
      <c r="L2" s="6"/>
      <c r="M2" s="5"/>
      <c r="N2" s="5"/>
      <c r="O2" s="5"/>
      <c r="P2" s="6"/>
      <c r="Q2" s="5"/>
      <c r="R2" s="5"/>
      <c r="S2" s="6"/>
      <c r="T2" s="5"/>
      <c r="U2" s="5"/>
      <c r="V2" s="6"/>
      <c r="W2" s="5"/>
      <c r="X2" s="5"/>
      <c r="Y2" s="6"/>
      <c r="Z2" s="5"/>
      <c r="AA2" s="5"/>
      <c r="AB2" s="6"/>
      <c r="AC2" s="5"/>
      <c r="AD2" s="5"/>
      <c r="AE2" s="6"/>
      <c r="AF2" s="5"/>
      <c r="AG2" s="5"/>
      <c r="AH2" s="6"/>
      <c r="AI2" s="5"/>
      <c r="AJ2" s="5"/>
      <c r="AK2" s="6"/>
      <c r="AL2" s="5"/>
      <c r="AM2" s="5"/>
      <c r="AN2" s="6"/>
      <c r="AO2" s="5"/>
      <c r="AP2" s="5"/>
      <c r="AQ2" s="6"/>
      <c r="AR2" s="5"/>
      <c r="AS2" s="618"/>
      <c r="AT2" s="618"/>
      <c r="AU2" s="618"/>
      <c r="AV2" s="5"/>
      <c r="AW2" s="5"/>
      <c r="AX2" s="8"/>
      <c r="AY2" s="9"/>
      <c r="AZ2" s="9"/>
      <c r="BE2" s="11"/>
    </row>
    <row r="3" spans="1:57" s="10" customFormat="1" ht="35.25">
      <c r="A3" s="1"/>
      <c r="B3" s="13" t="s">
        <v>176</v>
      </c>
      <c r="C3" s="3"/>
      <c r="D3" s="3"/>
      <c r="E3" s="4"/>
      <c r="F3" s="5"/>
      <c r="G3" s="5"/>
      <c r="H3" s="6"/>
      <c r="I3" s="7"/>
      <c r="J3" s="5"/>
      <c r="K3" s="5"/>
      <c r="L3" s="6"/>
      <c r="M3" s="5"/>
      <c r="N3" s="5"/>
      <c r="O3" s="5"/>
      <c r="P3" s="6"/>
      <c r="Q3" s="5"/>
      <c r="R3" s="5"/>
      <c r="S3" s="6"/>
      <c r="T3" s="5"/>
      <c r="U3" s="5"/>
      <c r="V3" s="6"/>
      <c r="W3" s="5"/>
      <c r="X3" s="5"/>
      <c r="Y3" s="6"/>
      <c r="Z3" s="5"/>
      <c r="AA3" s="5"/>
      <c r="AB3" s="6"/>
      <c r="AC3" s="5"/>
      <c r="AD3" s="5"/>
      <c r="AE3" s="6"/>
      <c r="AF3" s="5"/>
      <c r="AG3" s="5"/>
      <c r="AH3" s="6"/>
      <c r="AI3" s="5"/>
      <c r="AJ3" s="5"/>
      <c r="AK3" s="6"/>
      <c r="AL3" s="5"/>
      <c r="AM3" s="5"/>
      <c r="AN3" s="6"/>
      <c r="AO3" s="5"/>
      <c r="AP3" s="5"/>
      <c r="AQ3" s="6"/>
      <c r="AR3" s="5"/>
      <c r="AS3" s="622"/>
      <c r="AT3" s="622"/>
      <c r="AU3" s="622"/>
      <c r="AV3" s="622"/>
      <c r="AW3" s="5"/>
      <c r="AX3" s="8"/>
      <c r="AY3" s="9"/>
      <c r="AZ3" s="9"/>
      <c r="BE3" s="11"/>
    </row>
    <row r="4" spans="1:57" s="23" customFormat="1" ht="9.9499999999999993" customHeight="1" thickBot="1">
      <c r="A4" s="14"/>
      <c r="B4" s="14"/>
      <c r="C4" s="623"/>
      <c r="D4" s="623"/>
      <c r="E4" s="15"/>
      <c r="F4" s="16"/>
      <c r="G4" s="16"/>
      <c r="H4" s="17"/>
      <c r="I4" s="18"/>
      <c r="J4" s="19"/>
      <c r="K4" s="19"/>
      <c r="L4" s="17"/>
      <c r="M4" s="16"/>
      <c r="N4" s="16"/>
      <c r="O4" s="16"/>
      <c r="P4" s="17"/>
      <c r="Q4" s="16"/>
      <c r="R4" s="16"/>
      <c r="S4" s="17"/>
      <c r="T4" s="16"/>
      <c r="U4" s="16"/>
      <c r="V4" s="17"/>
      <c r="W4" s="16"/>
      <c r="X4" s="16"/>
      <c r="Y4" s="17"/>
      <c r="Z4" s="16"/>
      <c r="AA4" s="16"/>
      <c r="AB4" s="17"/>
      <c r="AC4" s="16"/>
      <c r="AD4" s="16"/>
      <c r="AE4" s="17"/>
      <c r="AF4" s="16"/>
      <c r="AG4" s="16"/>
      <c r="AH4" s="17"/>
      <c r="AI4" s="16"/>
      <c r="AJ4" s="16"/>
      <c r="AK4" s="17"/>
      <c r="AL4" s="16"/>
      <c r="AM4" s="16"/>
      <c r="AN4" s="17"/>
      <c r="AO4" s="16"/>
      <c r="AP4" s="16"/>
      <c r="AQ4" s="17"/>
      <c r="AR4" s="16"/>
      <c r="AS4" s="16"/>
      <c r="AT4" s="16"/>
      <c r="AU4" s="17"/>
      <c r="AV4" s="16"/>
      <c r="AW4" s="16"/>
      <c r="AX4" s="20"/>
      <c r="AY4" s="21"/>
      <c r="AZ4" s="22"/>
      <c r="BE4" s="24"/>
    </row>
    <row r="5" spans="1:57" s="251" customFormat="1" ht="35.1" customHeight="1">
      <c r="A5" s="248"/>
      <c r="B5" s="649" t="s">
        <v>301</v>
      </c>
      <c r="C5" s="643" t="s">
        <v>2</v>
      </c>
      <c r="D5" s="643" t="s">
        <v>3</v>
      </c>
      <c r="E5" s="649" t="s">
        <v>4</v>
      </c>
      <c r="F5" s="634" t="s">
        <v>5</v>
      </c>
      <c r="G5" s="634"/>
      <c r="H5" s="634"/>
      <c r="I5" s="634"/>
      <c r="J5" s="634" t="s">
        <v>6</v>
      </c>
      <c r="K5" s="634"/>
      <c r="L5" s="635"/>
      <c r="M5" s="635"/>
      <c r="N5" s="634" t="s">
        <v>7</v>
      </c>
      <c r="O5" s="634"/>
      <c r="P5" s="635"/>
      <c r="Q5" s="635"/>
      <c r="R5" s="634" t="s">
        <v>8</v>
      </c>
      <c r="S5" s="635"/>
      <c r="T5" s="635"/>
      <c r="U5" s="634" t="s">
        <v>9</v>
      </c>
      <c r="V5" s="635"/>
      <c r="W5" s="635"/>
      <c r="X5" s="634" t="s">
        <v>10</v>
      </c>
      <c r="Y5" s="635"/>
      <c r="Z5" s="635"/>
      <c r="AA5" s="634" t="s">
        <v>11</v>
      </c>
      <c r="AB5" s="635"/>
      <c r="AC5" s="635"/>
      <c r="AD5" s="634" t="s">
        <v>12</v>
      </c>
      <c r="AE5" s="635"/>
      <c r="AF5" s="635"/>
      <c r="AG5" s="634" t="s">
        <v>13</v>
      </c>
      <c r="AH5" s="635"/>
      <c r="AI5" s="635"/>
      <c r="AJ5" s="634" t="s">
        <v>14</v>
      </c>
      <c r="AK5" s="635"/>
      <c r="AL5" s="635"/>
      <c r="AM5" s="634" t="s">
        <v>15</v>
      </c>
      <c r="AN5" s="635"/>
      <c r="AO5" s="635"/>
      <c r="AP5" s="634" t="s">
        <v>16</v>
      </c>
      <c r="AQ5" s="635"/>
      <c r="AR5" s="635"/>
      <c r="AS5" s="636" t="s">
        <v>17</v>
      </c>
      <c r="AT5" s="636"/>
      <c r="AU5" s="637"/>
      <c r="AV5" s="637"/>
      <c r="AW5" s="638" t="s">
        <v>18</v>
      </c>
      <c r="AX5" s="249" t="s">
        <v>19</v>
      </c>
      <c r="AY5" s="249" t="s">
        <v>18</v>
      </c>
      <c r="AZ5" s="250" t="s">
        <v>20</v>
      </c>
      <c r="BE5" s="252"/>
    </row>
    <row r="6" spans="1:57" s="251" customFormat="1" ht="35.1" customHeight="1">
      <c r="A6" s="248"/>
      <c r="B6" s="650"/>
      <c r="C6" s="643"/>
      <c r="D6" s="643"/>
      <c r="E6" s="650"/>
      <c r="F6" s="634"/>
      <c r="G6" s="634"/>
      <c r="H6" s="634"/>
      <c r="I6" s="634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5"/>
      <c r="AD6" s="635"/>
      <c r="AE6" s="635"/>
      <c r="AF6" s="635"/>
      <c r="AG6" s="635"/>
      <c r="AH6" s="635"/>
      <c r="AI6" s="635"/>
      <c r="AJ6" s="635"/>
      <c r="AK6" s="635"/>
      <c r="AL6" s="635"/>
      <c r="AM6" s="635"/>
      <c r="AN6" s="635"/>
      <c r="AO6" s="635"/>
      <c r="AP6" s="635"/>
      <c r="AQ6" s="635"/>
      <c r="AR6" s="635"/>
      <c r="AS6" s="637"/>
      <c r="AT6" s="637"/>
      <c r="AU6" s="637"/>
      <c r="AV6" s="637"/>
      <c r="AW6" s="639"/>
      <c r="AX6" s="253" t="s">
        <v>21</v>
      </c>
      <c r="AY6" s="254" t="s">
        <v>22</v>
      </c>
      <c r="AZ6" s="255">
        <v>2021</v>
      </c>
      <c r="BE6" s="252"/>
    </row>
    <row r="7" spans="1:57" s="251" customFormat="1" ht="34.5" customHeight="1" thickBot="1">
      <c r="A7" s="248"/>
      <c r="B7" s="651"/>
      <c r="C7" s="643"/>
      <c r="D7" s="643"/>
      <c r="E7" s="651"/>
      <c r="F7" s="256" t="s">
        <v>23</v>
      </c>
      <c r="G7" s="256" t="s">
        <v>257</v>
      </c>
      <c r="H7" s="257" t="s">
        <v>24</v>
      </c>
      <c r="I7" s="258" t="s">
        <v>25</v>
      </c>
      <c r="J7" s="256" t="s">
        <v>23</v>
      </c>
      <c r="K7" s="256" t="s">
        <v>257</v>
      </c>
      <c r="L7" s="257" t="s">
        <v>24</v>
      </c>
      <c r="M7" s="259" t="s">
        <v>25</v>
      </c>
      <c r="N7" s="256" t="s">
        <v>23</v>
      </c>
      <c r="O7" s="583" t="s">
        <v>257</v>
      </c>
      <c r="P7" s="257" t="s">
        <v>24</v>
      </c>
      <c r="Q7" s="259" t="s">
        <v>25</v>
      </c>
      <c r="R7" s="256" t="s">
        <v>23</v>
      </c>
      <c r="S7" s="257" t="s">
        <v>24</v>
      </c>
      <c r="T7" s="259" t="s">
        <v>25</v>
      </c>
      <c r="U7" s="256" t="s">
        <v>23</v>
      </c>
      <c r="V7" s="257" t="s">
        <v>24</v>
      </c>
      <c r="W7" s="259" t="s">
        <v>25</v>
      </c>
      <c r="X7" s="256" t="s">
        <v>23</v>
      </c>
      <c r="Y7" s="257" t="s">
        <v>24</v>
      </c>
      <c r="Z7" s="259" t="s">
        <v>25</v>
      </c>
      <c r="AA7" s="256" t="s">
        <v>23</v>
      </c>
      <c r="AB7" s="257" t="s">
        <v>24</v>
      </c>
      <c r="AC7" s="259" t="s">
        <v>25</v>
      </c>
      <c r="AD7" s="256" t="s">
        <v>23</v>
      </c>
      <c r="AE7" s="257" t="s">
        <v>24</v>
      </c>
      <c r="AF7" s="259" t="s">
        <v>25</v>
      </c>
      <c r="AG7" s="256" t="s">
        <v>23</v>
      </c>
      <c r="AH7" s="257" t="s">
        <v>24</v>
      </c>
      <c r="AI7" s="259" t="s">
        <v>25</v>
      </c>
      <c r="AJ7" s="256" t="s">
        <v>23</v>
      </c>
      <c r="AK7" s="257" t="s">
        <v>24</v>
      </c>
      <c r="AL7" s="259" t="s">
        <v>25</v>
      </c>
      <c r="AM7" s="256" t="s">
        <v>23</v>
      </c>
      <c r="AN7" s="257" t="s">
        <v>24</v>
      </c>
      <c r="AO7" s="259" t="s">
        <v>25</v>
      </c>
      <c r="AP7" s="256" t="s">
        <v>23</v>
      </c>
      <c r="AQ7" s="257" t="s">
        <v>24</v>
      </c>
      <c r="AR7" s="259" t="s">
        <v>25</v>
      </c>
      <c r="AS7" s="260" t="s">
        <v>23</v>
      </c>
      <c r="AT7" s="260" t="s">
        <v>257</v>
      </c>
      <c r="AU7" s="261" t="s">
        <v>24</v>
      </c>
      <c r="AV7" s="262" t="s">
        <v>25</v>
      </c>
      <c r="AW7" s="639"/>
      <c r="AX7" s="263" t="s">
        <v>26</v>
      </c>
      <c r="AY7" s="264" t="s">
        <v>27</v>
      </c>
      <c r="AZ7" s="265" t="s">
        <v>24</v>
      </c>
      <c r="BE7" s="252"/>
    </row>
    <row r="8" spans="1:57" s="297" customFormat="1" ht="39" customHeight="1">
      <c r="A8" s="281">
        <v>1</v>
      </c>
      <c r="B8" s="282" t="s">
        <v>303</v>
      </c>
      <c r="C8" s="283" t="s">
        <v>292</v>
      </c>
      <c r="D8" s="283" t="s">
        <v>293</v>
      </c>
      <c r="E8" s="284" t="s">
        <v>294</v>
      </c>
      <c r="F8" s="285"/>
      <c r="G8" s="285"/>
      <c r="H8" s="286"/>
      <c r="I8" s="287"/>
      <c r="J8" s="285"/>
      <c r="K8" s="285"/>
      <c r="L8" s="286"/>
      <c r="M8" s="288"/>
      <c r="N8" s="289">
        <v>0</v>
      </c>
      <c r="O8" s="289">
        <v>0</v>
      </c>
      <c r="P8" s="290">
        <v>70967</v>
      </c>
      <c r="Q8" s="291">
        <v>0</v>
      </c>
      <c r="R8" s="292">
        <v>743270</v>
      </c>
      <c r="S8" s="290">
        <v>550000</v>
      </c>
      <c r="T8" s="291">
        <v>1.35</v>
      </c>
      <c r="U8" s="679">
        <v>752565</v>
      </c>
      <c r="V8" s="293">
        <v>550000</v>
      </c>
      <c r="W8" s="291">
        <f>U8/V8</f>
        <v>1.3683000000000001</v>
      </c>
      <c r="X8" s="285"/>
      <c r="Y8" s="286"/>
      <c r="Z8" s="288"/>
      <c r="AA8" s="285"/>
      <c r="AB8" s="286"/>
      <c r="AC8" s="288"/>
      <c r="AD8" s="285"/>
      <c r="AE8" s="286"/>
      <c r="AF8" s="288"/>
      <c r="AG8" s="285"/>
      <c r="AH8" s="286"/>
      <c r="AI8" s="288"/>
      <c r="AJ8" s="285"/>
      <c r="AK8" s="286"/>
      <c r="AL8" s="288"/>
      <c r="AM8" s="285"/>
      <c r="AN8" s="286"/>
      <c r="AO8" s="288"/>
      <c r="AP8" s="285"/>
      <c r="AQ8" s="286"/>
      <c r="AR8" s="288"/>
      <c r="AS8" s="292">
        <f>N8+R8+U8</f>
        <v>1495835</v>
      </c>
      <c r="AT8" s="292">
        <v>0</v>
      </c>
      <c r="AU8" s="293">
        <f>P8+S8+V8</f>
        <v>1170967</v>
      </c>
      <c r="AV8" s="291">
        <f>AS8/AU8</f>
        <v>1.2774356578793424</v>
      </c>
      <c r="AW8" s="294">
        <f>AS8/3</f>
        <v>498611.66666666669</v>
      </c>
      <c r="AX8" s="295"/>
      <c r="AY8" s="296"/>
      <c r="AZ8" s="296"/>
      <c r="BE8" s="298"/>
    </row>
    <row r="9" spans="1:57" s="268" customFormat="1" ht="39" customHeight="1">
      <c r="A9" s="281">
        <v>2</v>
      </c>
      <c r="B9" s="299" t="s">
        <v>303</v>
      </c>
      <c r="C9" s="300" t="s">
        <v>138</v>
      </c>
      <c r="D9" s="300" t="s">
        <v>167</v>
      </c>
      <c r="E9" s="301">
        <v>45313</v>
      </c>
      <c r="F9" s="302">
        <v>14695</v>
      </c>
      <c r="G9" s="302">
        <v>14695</v>
      </c>
      <c r="H9" s="303">
        <v>550000</v>
      </c>
      <c r="I9" s="304">
        <v>0.03</v>
      </c>
      <c r="J9" s="305">
        <v>1027320</v>
      </c>
      <c r="K9" s="305">
        <v>1027320</v>
      </c>
      <c r="L9" s="306">
        <v>550000</v>
      </c>
      <c r="M9" s="304">
        <v>1.87</v>
      </c>
      <c r="N9" s="307">
        <v>47585</v>
      </c>
      <c r="O9" s="307">
        <v>47585</v>
      </c>
      <c r="P9" s="308">
        <v>550000</v>
      </c>
      <c r="Q9" s="309">
        <v>0.09</v>
      </c>
      <c r="R9" s="307">
        <v>108685</v>
      </c>
      <c r="S9" s="308">
        <v>650000</v>
      </c>
      <c r="T9" s="309">
        <v>0.17</v>
      </c>
      <c r="U9" s="314">
        <v>140370</v>
      </c>
      <c r="V9" s="303">
        <v>650000</v>
      </c>
      <c r="W9" s="309">
        <f t="shared" ref="W9:W31" si="0">U9/V9</f>
        <v>0.21595384615384616</v>
      </c>
      <c r="X9" s="305"/>
      <c r="Y9" s="306"/>
      <c r="Z9" s="304" t="e">
        <f t="shared" ref="Z9:Z31" si="1">X9/Y9</f>
        <v>#DIV/0!</v>
      </c>
      <c r="AA9" s="311"/>
      <c r="AB9" s="306"/>
      <c r="AC9" s="304" t="e">
        <f t="shared" ref="AC9:AC31" si="2">AA9/AB9</f>
        <v>#DIV/0!</v>
      </c>
      <c r="AD9" s="311"/>
      <c r="AE9" s="306"/>
      <c r="AF9" s="304" t="e">
        <f t="shared" ref="AF9:AF31" si="3">AD9/AE9</f>
        <v>#DIV/0!</v>
      </c>
      <c r="AG9" s="311"/>
      <c r="AH9" s="306"/>
      <c r="AI9" s="304" t="e">
        <f t="shared" ref="AI9:AI31" si="4">AG9/AH9</f>
        <v>#DIV/0!</v>
      </c>
      <c r="AJ9" s="311"/>
      <c r="AK9" s="306"/>
      <c r="AL9" s="304" t="e">
        <f t="shared" ref="AL9:AL31" si="5">AJ9/AK9</f>
        <v>#DIV/0!</v>
      </c>
      <c r="AM9" s="311"/>
      <c r="AN9" s="306"/>
      <c r="AO9" s="304" t="e">
        <f t="shared" ref="AO9:AO31" si="6">AM9/AN9</f>
        <v>#DIV/0!</v>
      </c>
      <c r="AP9" s="311"/>
      <c r="AQ9" s="306"/>
      <c r="AR9" s="304" t="e">
        <f t="shared" ref="AR9:AR31" si="7">AP9/AQ9</f>
        <v>#DIV/0!</v>
      </c>
      <c r="AS9" s="311">
        <f>F9+J9+N9+R9+U9</f>
        <v>1338655</v>
      </c>
      <c r="AT9" s="311">
        <f>G9+K9+O9</f>
        <v>1089600</v>
      </c>
      <c r="AU9" s="306">
        <f>H9+L9+P9+S9+V9</f>
        <v>2950000</v>
      </c>
      <c r="AV9" s="304">
        <f t="shared" ref="AV9:AV32" si="8">AS9/AU9</f>
        <v>0.45378135593220337</v>
      </c>
      <c r="AW9" s="302">
        <f>AS9/5</f>
        <v>267731</v>
      </c>
      <c r="AX9" s="312"/>
      <c r="AY9" s="312"/>
      <c r="AZ9" s="312"/>
      <c r="BA9" s="312"/>
    </row>
    <row r="10" spans="1:57" s="268" customFormat="1" ht="39" customHeight="1">
      <c r="A10" s="281">
        <v>3</v>
      </c>
      <c r="B10" s="299" t="s">
        <v>303</v>
      </c>
      <c r="C10" s="300" t="s">
        <v>139</v>
      </c>
      <c r="D10" s="300" t="s">
        <v>168</v>
      </c>
      <c r="E10" s="301">
        <v>45558</v>
      </c>
      <c r="F10" s="302">
        <v>479040</v>
      </c>
      <c r="G10" s="302">
        <v>479040</v>
      </c>
      <c r="H10" s="303">
        <v>550000</v>
      </c>
      <c r="I10" s="304">
        <v>0.87</v>
      </c>
      <c r="J10" s="305">
        <v>313650</v>
      </c>
      <c r="K10" s="305">
        <v>313650</v>
      </c>
      <c r="L10" s="306">
        <v>550000</v>
      </c>
      <c r="M10" s="304">
        <v>0.56999999999999995</v>
      </c>
      <c r="N10" s="307">
        <v>384250</v>
      </c>
      <c r="O10" s="307">
        <v>384250</v>
      </c>
      <c r="P10" s="308">
        <v>550000</v>
      </c>
      <c r="Q10" s="309">
        <v>0.7</v>
      </c>
      <c r="R10" s="307">
        <v>258760</v>
      </c>
      <c r="S10" s="308">
        <v>550000</v>
      </c>
      <c r="T10" s="309">
        <v>0.47</v>
      </c>
      <c r="U10" s="314">
        <v>290770</v>
      </c>
      <c r="V10" s="303">
        <v>550000</v>
      </c>
      <c r="W10" s="309">
        <f t="shared" si="0"/>
        <v>0.52867272727272729</v>
      </c>
      <c r="X10" s="305"/>
      <c r="Y10" s="306"/>
      <c r="Z10" s="304" t="e">
        <f t="shared" si="1"/>
        <v>#DIV/0!</v>
      </c>
      <c r="AA10" s="311"/>
      <c r="AB10" s="306"/>
      <c r="AC10" s="304" t="e">
        <f t="shared" si="2"/>
        <v>#DIV/0!</v>
      </c>
      <c r="AD10" s="311"/>
      <c r="AE10" s="306"/>
      <c r="AF10" s="304" t="e">
        <f t="shared" si="3"/>
        <v>#DIV/0!</v>
      </c>
      <c r="AG10" s="311"/>
      <c r="AH10" s="306"/>
      <c r="AI10" s="304" t="e">
        <f t="shared" si="4"/>
        <v>#DIV/0!</v>
      </c>
      <c r="AJ10" s="311"/>
      <c r="AK10" s="306"/>
      <c r="AL10" s="304" t="e">
        <f t="shared" si="5"/>
        <v>#DIV/0!</v>
      </c>
      <c r="AM10" s="311"/>
      <c r="AN10" s="306"/>
      <c r="AO10" s="304" t="e">
        <f t="shared" si="6"/>
        <v>#DIV/0!</v>
      </c>
      <c r="AP10" s="311"/>
      <c r="AQ10" s="306"/>
      <c r="AR10" s="304" t="e">
        <f t="shared" si="7"/>
        <v>#DIV/0!</v>
      </c>
      <c r="AS10" s="311">
        <f t="shared" ref="AS10:AS31" si="9">F10+J10+N10+R10+U10</f>
        <v>1726470</v>
      </c>
      <c r="AT10" s="311">
        <f t="shared" ref="AT10:AT18" si="10">G10+K10+O10</f>
        <v>1176940</v>
      </c>
      <c r="AU10" s="306">
        <f t="shared" ref="AU10:AU31" si="11">H10+L10+P10+S10+V10</f>
        <v>2750000</v>
      </c>
      <c r="AV10" s="304">
        <f t="shared" si="8"/>
        <v>0.62780727272727277</v>
      </c>
      <c r="AW10" s="302">
        <f t="shared" ref="AW10:AW18" si="12">AS10/5</f>
        <v>345294</v>
      </c>
      <c r="AX10" s="312"/>
      <c r="AY10" s="312"/>
      <c r="AZ10" s="312"/>
      <c r="BA10" s="312"/>
    </row>
    <row r="11" spans="1:57" s="268" customFormat="1" ht="39" customHeight="1">
      <c r="A11" s="281">
        <v>4</v>
      </c>
      <c r="B11" s="299" t="s">
        <v>303</v>
      </c>
      <c r="C11" s="300" t="s">
        <v>140</v>
      </c>
      <c r="D11" s="300" t="s">
        <v>108</v>
      </c>
      <c r="E11" s="301">
        <v>43885</v>
      </c>
      <c r="F11" s="302">
        <v>187380</v>
      </c>
      <c r="G11" s="302">
        <v>187380</v>
      </c>
      <c r="H11" s="303">
        <v>550000</v>
      </c>
      <c r="I11" s="304">
        <v>0.34</v>
      </c>
      <c r="J11" s="305">
        <v>371980</v>
      </c>
      <c r="K11" s="305">
        <v>371980</v>
      </c>
      <c r="L11" s="306">
        <v>550000</v>
      </c>
      <c r="M11" s="304">
        <v>0.68</v>
      </c>
      <c r="N11" s="307">
        <v>227170</v>
      </c>
      <c r="O11" s="307">
        <v>227170</v>
      </c>
      <c r="P11" s="308">
        <v>550000</v>
      </c>
      <c r="Q11" s="309">
        <v>0.41</v>
      </c>
      <c r="R11" s="307">
        <v>558105</v>
      </c>
      <c r="S11" s="308">
        <v>550000</v>
      </c>
      <c r="T11" s="309">
        <v>1.01</v>
      </c>
      <c r="U11" s="314">
        <v>339235</v>
      </c>
      <c r="V11" s="303">
        <v>550000</v>
      </c>
      <c r="W11" s="309">
        <f t="shared" si="0"/>
        <v>0.61679090909090906</v>
      </c>
      <c r="X11" s="305"/>
      <c r="Y11" s="306"/>
      <c r="Z11" s="304" t="e">
        <f t="shared" si="1"/>
        <v>#DIV/0!</v>
      </c>
      <c r="AA11" s="311"/>
      <c r="AB11" s="306"/>
      <c r="AC11" s="304" t="e">
        <f t="shared" si="2"/>
        <v>#DIV/0!</v>
      </c>
      <c r="AD11" s="311"/>
      <c r="AE11" s="306"/>
      <c r="AF11" s="304" t="e">
        <f t="shared" si="3"/>
        <v>#DIV/0!</v>
      </c>
      <c r="AG11" s="311"/>
      <c r="AH11" s="306"/>
      <c r="AI11" s="304" t="e">
        <f t="shared" si="4"/>
        <v>#DIV/0!</v>
      </c>
      <c r="AJ11" s="311"/>
      <c r="AK11" s="306"/>
      <c r="AL11" s="304" t="e">
        <f t="shared" si="5"/>
        <v>#DIV/0!</v>
      </c>
      <c r="AM11" s="311"/>
      <c r="AN11" s="306"/>
      <c r="AO11" s="304" t="e">
        <f t="shared" si="6"/>
        <v>#DIV/0!</v>
      </c>
      <c r="AP11" s="311"/>
      <c r="AQ11" s="306"/>
      <c r="AR11" s="304" t="e">
        <f t="shared" si="7"/>
        <v>#DIV/0!</v>
      </c>
      <c r="AS11" s="311">
        <f t="shared" si="9"/>
        <v>1683870</v>
      </c>
      <c r="AT11" s="311">
        <f t="shared" si="10"/>
        <v>786530</v>
      </c>
      <c r="AU11" s="306">
        <f t="shared" si="11"/>
        <v>2750000</v>
      </c>
      <c r="AV11" s="304">
        <f t="shared" si="8"/>
        <v>0.61231636363636366</v>
      </c>
      <c r="AW11" s="302">
        <f t="shared" si="12"/>
        <v>336774</v>
      </c>
      <c r="AX11" s="312"/>
      <c r="AY11" s="312"/>
      <c r="AZ11" s="312"/>
      <c r="BA11" s="312"/>
    </row>
    <row r="12" spans="1:57" s="268" customFormat="1" ht="39" customHeight="1">
      <c r="A12" s="281">
        <v>5</v>
      </c>
      <c r="B12" s="299" t="s">
        <v>303</v>
      </c>
      <c r="C12" s="300" t="s">
        <v>141</v>
      </c>
      <c r="D12" s="300" t="s">
        <v>169</v>
      </c>
      <c r="E12" s="301">
        <v>44637</v>
      </c>
      <c r="F12" s="302">
        <v>101785</v>
      </c>
      <c r="G12" s="302">
        <v>101785</v>
      </c>
      <c r="H12" s="303">
        <v>550000</v>
      </c>
      <c r="I12" s="304">
        <f>F12/H12</f>
        <v>0.18506363636363637</v>
      </c>
      <c r="J12" s="305">
        <v>187540</v>
      </c>
      <c r="K12" s="305">
        <v>187540</v>
      </c>
      <c r="L12" s="306">
        <v>550000</v>
      </c>
      <c r="M12" s="304">
        <v>0.34</v>
      </c>
      <c r="N12" s="307">
        <v>145165</v>
      </c>
      <c r="O12" s="307">
        <v>145165</v>
      </c>
      <c r="P12" s="308">
        <v>550000</v>
      </c>
      <c r="Q12" s="309">
        <v>0.26</v>
      </c>
      <c r="R12" s="307">
        <v>470500</v>
      </c>
      <c r="S12" s="308">
        <v>550000</v>
      </c>
      <c r="T12" s="309">
        <v>0.86</v>
      </c>
      <c r="U12" s="305">
        <v>552305</v>
      </c>
      <c r="V12" s="310">
        <v>550000</v>
      </c>
      <c r="W12" s="309">
        <f t="shared" si="0"/>
        <v>1.0041909090909091</v>
      </c>
      <c r="X12" s="305"/>
      <c r="Y12" s="306"/>
      <c r="Z12" s="304" t="e">
        <f t="shared" si="1"/>
        <v>#DIV/0!</v>
      </c>
      <c r="AA12" s="311"/>
      <c r="AB12" s="306"/>
      <c r="AC12" s="304" t="e">
        <f t="shared" si="2"/>
        <v>#DIV/0!</v>
      </c>
      <c r="AD12" s="311"/>
      <c r="AE12" s="306"/>
      <c r="AF12" s="304" t="e">
        <f t="shared" si="3"/>
        <v>#DIV/0!</v>
      </c>
      <c r="AG12" s="311"/>
      <c r="AH12" s="306"/>
      <c r="AI12" s="304" t="e">
        <f t="shared" si="4"/>
        <v>#DIV/0!</v>
      </c>
      <c r="AJ12" s="311"/>
      <c r="AK12" s="306"/>
      <c r="AL12" s="304" t="e">
        <f t="shared" si="5"/>
        <v>#DIV/0!</v>
      </c>
      <c r="AM12" s="311"/>
      <c r="AN12" s="306"/>
      <c r="AO12" s="304" t="e">
        <f t="shared" si="6"/>
        <v>#DIV/0!</v>
      </c>
      <c r="AP12" s="311"/>
      <c r="AQ12" s="306"/>
      <c r="AR12" s="304" t="e">
        <f t="shared" si="7"/>
        <v>#DIV/0!</v>
      </c>
      <c r="AS12" s="311">
        <f t="shared" si="9"/>
        <v>1457295</v>
      </c>
      <c r="AT12" s="311">
        <f t="shared" si="10"/>
        <v>434490</v>
      </c>
      <c r="AU12" s="306">
        <f t="shared" si="11"/>
        <v>2750000</v>
      </c>
      <c r="AV12" s="304">
        <f t="shared" si="8"/>
        <v>0.52992545454545459</v>
      </c>
      <c r="AW12" s="302">
        <f t="shared" si="12"/>
        <v>291459</v>
      </c>
      <c r="AX12" s="312"/>
      <c r="AY12" s="312"/>
      <c r="AZ12" s="312"/>
      <c r="BA12" s="312"/>
    </row>
    <row r="13" spans="1:57" s="268" customFormat="1" ht="39" customHeight="1">
      <c r="A13" s="281">
        <v>6</v>
      </c>
      <c r="B13" s="299" t="s">
        <v>308</v>
      </c>
      <c r="C13" s="300" t="s">
        <v>142</v>
      </c>
      <c r="D13" s="300" t="s">
        <v>170</v>
      </c>
      <c r="E13" s="301">
        <v>45433</v>
      </c>
      <c r="F13" s="302">
        <v>140675</v>
      </c>
      <c r="G13" s="302">
        <v>140675</v>
      </c>
      <c r="H13" s="303">
        <v>550000</v>
      </c>
      <c r="I13" s="304">
        <v>0.26</v>
      </c>
      <c r="J13" s="305">
        <v>134370</v>
      </c>
      <c r="K13" s="305">
        <v>134370</v>
      </c>
      <c r="L13" s="306">
        <v>600000</v>
      </c>
      <c r="M13" s="304">
        <v>0.22</v>
      </c>
      <c r="N13" s="307">
        <v>616300</v>
      </c>
      <c r="O13" s="307">
        <v>616300</v>
      </c>
      <c r="P13" s="308">
        <v>600000</v>
      </c>
      <c r="Q13" s="309">
        <v>1.03</v>
      </c>
      <c r="R13" s="305">
        <v>509535</v>
      </c>
      <c r="S13" s="310">
        <v>600000</v>
      </c>
      <c r="T13" s="309">
        <v>0.85</v>
      </c>
      <c r="U13" s="305">
        <v>388140</v>
      </c>
      <c r="V13" s="310">
        <v>600000</v>
      </c>
      <c r="W13" s="309">
        <f t="shared" si="0"/>
        <v>0.64690000000000003</v>
      </c>
      <c r="X13" s="305"/>
      <c r="Y13" s="306"/>
      <c r="Z13" s="304" t="e">
        <f t="shared" si="1"/>
        <v>#DIV/0!</v>
      </c>
      <c r="AA13" s="311"/>
      <c r="AB13" s="306"/>
      <c r="AC13" s="304" t="e">
        <f t="shared" si="2"/>
        <v>#DIV/0!</v>
      </c>
      <c r="AD13" s="311"/>
      <c r="AE13" s="306"/>
      <c r="AF13" s="304" t="e">
        <f t="shared" si="3"/>
        <v>#DIV/0!</v>
      </c>
      <c r="AG13" s="311"/>
      <c r="AH13" s="306"/>
      <c r="AI13" s="304" t="e">
        <f t="shared" si="4"/>
        <v>#DIV/0!</v>
      </c>
      <c r="AJ13" s="311"/>
      <c r="AK13" s="306"/>
      <c r="AL13" s="304" t="e">
        <f t="shared" si="5"/>
        <v>#DIV/0!</v>
      </c>
      <c r="AM13" s="311"/>
      <c r="AN13" s="306"/>
      <c r="AO13" s="304" t="e">
        <f t="shared" si="6"/>
        <v>#DIV/0!</v>
      </c>
      <c r="AP13" s="311"/>
      <c r="AQ13" s="306"/>
      <c r="AR13" s="304" t="e">
        <f t="shared" si="7"/>
        <v>#DIV/0!</v>
      </c>
      <c r="AS13" s="311">
        <f t="shared" si="9"/>
        <v>1789020</v>
      </c>
      <c r="AT13" s="311">
        <f t="shared" si="10"/>
        <v>891345</v>
      </c>
      <c r="AU13" s="306">
        <f t="shared" si="11"/>
        <v>2950000</v>
      </c>
      <c r="AV13" s="304">
        <f t="shared" si="8"/>
        <v>0.6064474576271186</v>
      </c>
      <c r="AW13" s="302">
        <f t="shared" si="12"/>
        <v>357804</v>
      </c>
      <c r="AX13" s="312"/>
      <c r="AY13" s="312"/>
      <c r="AZ13" s="312"/>
      <c r="BA13" s="312"/>
    </row>
    <row r="14" spans="1:57" s="268" customFormat="1" ht="39" customHeight="1">
      <c r="A14" s="281">
        <v>7</v>
      </c>
      <c r="B14" s="313" t="s">
        <v>303</v>
      </c>
      <c r="C14" s="300" t="s">
        <v>143</v>
      </c>
      <c r="D14" s="300" t="s">
        <v>171</v>
      </c>
      <c r="E14" s="301">
        <v>45141</v>
      </c>
      <c r="F14" s="314">
        <v>40895</v>
      </c>
      <c r="G14" s="314">
        <v>40895</v>
      </c>
      <c r="H14" s="303">
        <v>550000</v>
      </c>
      <c r="I14" s="304">
        <v>7.0000000000000007E-2</v>
      </c>
      <c r="J14" s="305">
        <v>453485</v>
      </c>
      <c r="K14" s="305">
        <v>453485</v>
      </c>
      <c r="L14" s="306">
        <v>550000</v>
      </c>
      <c r="M14" s="304">
        <v>0.82</v>
      </c>
      <c r="N14" s="307">
        <v>39380</v>
      </c>
      <c r="O14" s="307">
        <v>39380</v>
      </c>
      <c r="P14" s="308">
        <v>550000</v>
      </c>
      <c r="Q14" s="309">
        <v>7.0000000000000007E-2</v>
      </c>
      <c r="R14" s="307">
        <v>857575</v>
      </c>
      <c r="S14" s="308">
        <v>550000</v>
      </c>
      <c r="T14" s="309">
        <v>1.56</v>
      </c>
      <c r="U14" s="305">
        <v>572280</v>
      </c>
      <c r="V14" s="310">
        <v>550000</v>
      </c>
      <c r="W14" s="309">
        <f t="shared" si="0"/>
        <v>1.0405090909090908</v>
      </c>
      <c r="X14" s="305"/>
      <c r="Y14" s="306"/>
      <c r="Z14" s="304" t="e">
        <f t="shared" si="1"/>
        <v>#DIV/0!</v>
      </c>
      <c r="AA14" s="311"/>
      <c r="AB14" s="306"/>
      <c r="AC14" s="304" t="e">
        <f t="shared" si="2"/>
        <v>#DIV/0!</v>
      </c>
      <c r="AD14" s="311"/>
      <c r="AE14" s="306"/>
      <c r="AF14" s="304" t="e">
        <f t="shared" si="3"/>
        <v>#DIV/0!</v>
      </c>
      <c r="AG14" s="311"/>
      <c r="AH14" s="306"/>
      <c r="AI14" s="304" t="e">
        <f t="shared" si="4"/>
        <v>#DIV/0!</v>
      </c>
      <c r="AJ14" s="311"/>
      <c r="AK14" s="306"/>
      <c r="AL14" s="304" t="e">
        <f t="shared" si="5"/>
        <v>#DIV/0!</v>
      </c>
      <c r="AM14" s="311"/>
      <c r="AN14" s="306"/>
      <c r="AO14" s="304" t="e">
        <f t="shared" si="6"/>
        <v>#DIV/0!</v>
      </c>
      <c r="AP14" s="311"/>
      <c r="AQ14" s="306"/>
      <c r="AR14" s="304" t="e">
        <f t="shared" si="7"/>
        <v>#DIV/0!</v>
      </c>
      <c r="AS14" s="311">
        <f t="shared" si="9"/>
        <v>1963615</v>
      </c>
      <c r="AT14" s="311">
        <f t="shared" si="10"/>
        <v>533760</v>
      </c>
      <c r="AU14" s="306">
        <f t="shared" si="11"/>
        <v>2750000</v>
      </c>
      <c r="AV14" s="304">
        <f t="shared" si="8"/>
        <v>0.71404181818181822</v>
      </c>
      <c r="AW14" s="302">
        <f t="shared" si="12"/>
        <v>392723</v>
      </c>
      <c r="AX14" s="312"/>
      <c r="AY14" s="312"/>
      <c r="AZ14" s="312"/>
      <c r="BA14" s="312"/>
    </row>
    <row r="15" spans="1:57" s="268" customFormat="1" ht="39" customHeight="1">
      <c r="A15" s="281">
        <v>8</v>
      </c>
      <c r="B15" s="299" t="s">
        <v>303</v>
      </c>
      <c r="C15" s="300" t="s">
        <v>144</v>
      </c>
      <c r="D15" s="300" t="s">
        <v>172</v>
      </c>
      <c r="E15" s="301">
        <v>45457</v>
      </c>
      <c r="F15" s="302">
        <v>592575</v>
      </c>
      <c r="G15" s="302">
        <v>592575</v>
      </c>
      <c r="H15" s="303">
        <v>550000</v>
      </c>
      <c r="I15" s="304">
        <v>1.08</v>
      </c>
      <c r="J15" s="311">
        <v>560825</v>
      </c>
      <c r="K15" s="311">
        <v>560825</v>
      </c>
      <c r="L15" s="306">
        <v>550000</v>
      </c>
      <c r="M15" s="304">
        <v>1.02</v>
      </c>
      <c r="N15" s="307">
        <v>556710</v>
      </c>
      <c r="O15" s="307">
        <v>556710</v>
      </c>
      <c r="P15" s="308">
        <v>550000</v>
      </c>
      <c r="Q15" s="309">
        <v>1.01</v>
      </c>
      <c r="R15" s="307">
        <v>565515</v>
      </c>
      <c r="S15" s="308">
        <v>550000</v>
      </c>
      <c r="T15" s="309">
        <v>1.03</v>
      </c>
      <c r="U15" s="305">
        <v>566820</v>
      </c>
      <c r="V15" s="310">
        <v>550000</v>
      </c>
      <c r="W15" s="309">
        <f t="shared" si="0"/>
        <v>1.0305818181818183</v>
      </c>
      <c r="X15" s="305"/>
      <c r="Y15" s="306"/>
      <c r="Z15" s="304" t="e">
        <f t="shared" si="1"/>
        <v>#DIV/0!</v>
      </c>
      <c r="AA15" s="311"/>
      <c r="AB15" s="306"/>
      <c r="AC15" s="304" t="e">
        <f t="shared" si="2"/>
        <v>#DIV/0!</v>
      </c>
      <c r="AD15" s="311"/>
      <c r="AE15" s="306"/>
      <c r="AF15" s="304" t="e">
        <f t="shared" si="3"/>
        <v>#DIV/0!</v>
      </c>
      <c r="AG15" s="311"/>
      <c r="AH15" s="306"/>
      <c r="AI15" s="304" t="e">
        <f t="shared" si="4"/>
        <v>#DIV/0!</v>
      </c>
      <c r="AJ15" s="311"/>
      <c r="AK15" s="306"/>
      <c r="AL15" s="304" t="e">
        <f t="shared" si="5"/>
        <v>#DIV/0!</v>
      </c>
      <c r="AM15" s="311"/>
      <c r="AN15" s="306"/>
      <c r="AO15" s="304" t="e">
        <f t="shared" si="6"/>
        <v>#DIV/0!</v>
      </c>
      <c r="AP15" s="311"/>
      <c r="AQ15" s="306"/>
      <c r="AR15" s="304" t="e">
        <f t="shared" si="7"/>
        <v>#DIV/0!</v>
      </c>
      <c r="AS15" s="311">
        <f t="shared" si="9"/>
        <v>2842445</v>
      </c>
      <c r="AT15" s="311">
        <f t="shared" si="10"/>
        <v>1710110</v>
      </c>
      <c r="AU15" s="306">
        <f t="shared" si="11"/>
        <v>2750000</v>
      </c>
      <c r="AV15" s="304">
        <f t="shared" si="8"/>
        <v>1.0336163636363636</v>
      </c>
      <c r="AW15" s="302">
        <f t="shared" si="12"/>
        <v>568489</v>
      </c>
      <c r="AX15" s="312"/>
      <c r="AY15" s="312"/>
      <c r="AZ15" s="312"/>
      <c r="BA15" s="312"/>
    </row>
    <row r="16" spans="1:57" s="268" customFormat="1" ht="39" customHeight="1">
      <c r="A16" s="281">
        <v>9</v>
      </c>
      <c r="B16" s="777" t="s">
        <v>304</v>
      </c>
      <c r="C16" s="353" t="s">
        <v>145</v>
      </c>
      <c r="D16" s="353" t="s">
        <v>173</v>
      </c>
      <c r="E16" s="354">
        <v>43291</v>
      </c>
      <c r="F16" s="363">
        <v>123385</v>
      </c>
      <c r="G16" s="363">
        <v>123385</v>
      </c>
      <c r="H16" s="355">
        <v>550000</v>
      </c>
      <c r="I16" s="778">
        <v>0.22</v>
      </c>
      <c r="J16" s="361">
        <v>28995</v>
      </c>
      <c r="K16" s="361">
        <v>28995</v>
      </c>
      <c r="L16" s="362">
        <v>550000</v>
      </c>
      <c r="M16" s="778">
        <v>0.05</v>
      </c>
      <c r="N16" s="359">
        <v>262160</v>
      </c>
      <c r="O16" s="359">
        <v>262160</v>
      </c>
      <c r="P16" s="360">
        <v>550000</v>
      </c>
      <c r="Q16" s="356">
        <v>0.48</v>
      </c>
      <c r="R16" s="359">
        <v>489095</v>
      </c>
      <c r="S16" s="360">
        <v>550000</v>
      </c>
      <c r="T16" s="356">
        <v>0.89</v>
      </c>
      <c r="U16" s="357">
        <v>369420</v>
      </c>
      <c r="V16" s="358">
        <v>550000</v>
      </c>
      <c r="W16" s="356">
        <f t="shared" si="0"/>
        <v>0.67167272727272731</v>
      </c>
      <c r="X16" s="357"/>
      <c r="Y16" s="362"/>
      <c r="Z16" s="778" t="e">
        <f t="shared" si="1"/>
        <v>#DIV/0!</v>
      </c>
      <c r="AA16" s="361"/>
      <c r="AB16" s="362"/>
      <c r="AC16" s="778" t="e">
        <f t="shared" si="2"/>
        <v>#DIV/0!</v>
      </c>
      <c r="AD16" s="361"/>
      <c r="AE16" s="362"/>
      <c r="AF16" s="778" t="e">
        <f t="shared" si="3"/>
        <v>#DIV/0!</v>
      </c>
      <c r="AG16" s="361"/>
      <c r="AH16" s="362"/>
      <c r="AI16" s="778" t="e">
        <f t="shared" si="4"/>
        <v>#DIV/0!</v>
      </c>
      <c r="AJ16" s="361"/>
      <c r="AK16" s="362"/>
      <c r="AL16" s="778" t="e">
        <f t="shared" si="5"/>
        <v>#DIV/0!</v>
      </c>
      <c r="AM16" s="361"/>
      <c r="AN16" s="362"/>
      <c r="AO16" s="778" t="e">
        <f t="shared" si="6"/>
        <v>#DIV/0!</v>
      </c>
      <c r="AP16" s="361"/>
      <c r="AQ16" s="362"/>
      <c r="AR16" s="778" t="e">
        <f t="shared" si="7"/>
        <v>#DIV/0!</v>
      </c>
      <c r="AS16" s="361">
        <f t="shared" si="9"/>
        <v>1273055</v>
      </c>
      <c r="AT16" s="361">
        <f t="shared" si="10"/>
        <v>414540</v>
      </c>
      <c r="AU16" s="362">
        <f t="shared" si="11"/>
        <v>2750000</v>
      </c>
      <c r="AV16" s="778">
        <f t="shared" si="8"/>
        <v>0.4629290909090909</v>
      </c>
      <c r="AW16" s="363">
        <f t="shared" si="12"/>
        <v>254611</v>
      </c>
      <c r="AX16" s="312"/>
      <c r="AY16" s="312"/>
      <c r="AZ16" s="312"/>
      <c r="BA16" s="312"/>
    </row>
    <row r="17" spans="1:53" s="788" customFormat="1" ht="39" customHeight="1">
      <c r="A17" s="281">
        <v>10</v>
      </c>
      <c r="B17" s="299" t="s">
        <v>302</v>
      </c>
      <c r="C17" s="300" t="s">
        <v>146</v>
      </c>
      <c r="D17" s="300" t="s">
        <v>174</v>
      </c>
      <c r="E17" s="301">
        <v>45040</v>
      </c>
      <c r="F17" s="302">
        <v>199395</v>
      </c>
      <c r="G17" s="302">
        <v>199395</v>
      </c>
      <c r="H17" s="303">
        <v>550000</v>
      </c>
      <c r="I17" s="304">
        <v>0.36</v>
      </c>
      <c r="J17" s="311">
        <v>233975</v>
      </c>
      <c r="K17" s="311">
        <v>233975</v>
      </c>
      <c r="L17" s="306">
        <v>550000</v>
      </c>
      <c r="M17" s="304">
        <v>0.43</v>
      </c>
      <c r="N17" s="307">
        <v>217165</v>
      </c>
      <c r="O17" s="307">
        <v>217165</v>
      </c>
      <c r="P17" s="308">
        <v>550000</v>
      </c>
      <c r="Q17" s="309">
        <v>0.39</v>
      </c>
      <c r="R17" s="307">
        <v>317460</v>
      </c>
      <c r="S17" s="308">
        <v>550000</v>
      </c>
      <c r="T17" s="309">
        <v>0.57999999999999996</v>
      </c>
      <c r="U17" s="305">
        <v>141995</v>
      </c>
      <c r="V17" s="310">
        <v>550000</v>
      </c>
      <c r="W17" s="309">
        <f t="shared" si="0"/>
        <v>0.25817272727272728</v>
      </c>
      <c r="X17" s="305"/>
      <c r="Y17" s="306"/>
      <c r="Z17" s="304" t="e">
        <f t="shared" si="1"/>
        <v>#DIV/0!</v>
      </c>
      <c r="AA17" s="311"/>
      <c r="AB17" s="306"/>
      <c r="AC17" s="304" t="e">
        <f t="shared" si="2"/>
        <v>#DIV/0!</v>
      </c>
      <c r="AD17" s="311"/>
      <c r="AE17" s="306"/>
      <c r="AF17" s="304" t="e">
        <f t="shared" si="3"/>
        <v>#DIV/0!</v>
      </c>
      <c r="AG17" s="311"/>
      <c r="AH17" s="306"/>
      <c r="AI17" s="304" t="e">
        <f t="shared" si="4"/>
        <v>#DIV/0!</v>
      </c>
      <c r="AJ17" s="311"/>
      <c r="AK17" s="306"/>
      <c r="AL17" s="304" t="e">
        <f t="shared" si="5"/>
        <v>#DIV/0!</v>
      </c>
      <c r="AM17" s="311"/>
      <c r="AN17" s="306"/>
      <c r="AO17" s="304" t="e">
        <f t="shared" si="6"/>
        <v>#DIV/0!</v>
      </c>
      <c r="AP17" s="311"/>
      <c r="AQ17" s="306"/>
      <c r="AR17" s="304" t="e">
        <f t="shared" si="7"/>
        <v>#DIV/0!</v>
      </c>
      <c r="AS17" s="311">
        <f t="shared" si="9"/>
        <v>1109990</v>
      </c>
      <c r="AT17" s="311">
        <f t="shared" si="10"/>
        <v>650535</v>
      </c>
      <c r="AU17" s="306">
        <f t="shared" si="11"/>
        <v>2750000</v>
      </c>
      <c r="AV17" s="304">
        <f t="shared" si="8"/>
        <v>0.40363272727272725</v>
      </c>
      <c r="AW17" s="302">
        <f t="shared" si="12"/>
        <v>221998</v>
      </c>
      <c r="AX17" s="787"/>
      <c r="AY17" s="787"/>
      <c r="AZ17" s="787"/>
      <c r="BA17" s="787"/>
    </row>
    <row r="18" spans="1:53" s="790" customFormat="1" ht="39" customHeight="1">
      <c r="A18" s="281">
        <v>11</v>
      </c>
      <c r="B18" s="315" t="s">
        <v>303</v>
      </c>
      <c r="C18" s="300" t="s">
        <v>147</v>
      </c>
      <c r="D18" s="300" t="s">
        <v>270</v>
      </c>
      <c r="E18" s="301">
        <v>44891</v>
      </c>
      <c r="F18" s="314">
        <v>65885</v>
      </c>
      <c r="G18" s="314">
        <v>65885</v>
      </c>
      <c r="H18" s="303">
        <v>550000</v>
      </c>
      <c r="I18" s="309">
        <v>0.12</v>
      </c>
      <c r="J18" s="305">
        <v>223360</v>
      </c>
      <c r="K18" s="305">
        <v>223360</v>
      </c>
      <c r="L18" s="310">
        <v>600000</v>
      </c>
      <c r="M18" s="309">
        <v>0.37</v>
      </c>
      <c r="N18" s="307">
        <v>394030</v>
      </c>
      <c r="O18" s="307">
        <v>394030</v>
      </c>
      <c r="P18" s="308">
        <v>550000</v>
      </c>
      <c r="Q18" s="309">
        <v>0.72</v>
      </c>
      <c r="R18" s="307">
        <v>957525</v>
      </c>
      <c r="S18" s="308">
        <v>550000</v>
      </c>
      <c r="T18" s="309">
        <v>1.74</v>
      </c>
      <c r="U18" s="307">
        <v>708560</v>
      </c>
      <c r="V18" s="308">
        <v>600000</v>
      </c>
      <c r="W18" s="309">
        <f t="shared" si="0"/>
        <v>1.1809333333333334</v>
      </c>
      <c r="X18" s="305"/>
      <c r="Y18" s="310"/>
      <c r="Z18" s="309" t="e">
        <f t="shared" si="1"/>
        <v>#DIV/0!</v>
      </c>
      <c r="AA18" s="305"/>
      <c r="AB18" s="310"/>
      <c r="AC18" s="309" t="e">
        <f t="shared" si="2"/>
        <v>#DIV/0!</v>
      </c>
      <c r="AD18" s="305"/>
      <c r="AE18" s="310"/>
      <c r="AF18" s="309" t="e">
        <f t="shared" si="3"/>
        <v>#DIV/0!</v>
      </c>
      <c r="AG18" s="305"/>
      <c r="AH18" s="310"/>
      <c r="AI18" s="309" t="e">
        <f t="shared" si="4"/>
        <v>#DIV/0!</v>
      </c>
      <c r="AJ18" s="305"/>
      <c r="AK18" s="310"/>
      <c r="AL18" s="309" t="e">
        <f t="shared" si="5"/>
        <v>#DIV/0!</v>
      </c>
      <c r="AM18" s="305"/>
      <c r="AN18" s="310"/>
      <c r="AO18" s="309" t="e">
        <f t="shared" si="6"/>
        <v>#DIV/0!</v>
      </c>
      <c r="AP18" s="305"/>
      <c r="AQ18" s="310"/>
      <c r="AR18" s="309" t="e">
        <f t="shared" si="7"/>
        <v>#DIV/0!</v>
      </c>
      <c r="AS18" s="311">
        <f t="shared" si="9"/>
        <v>2349360</v>
      </c>
      <c r="AT18" s="305">
        <f t="shared" si="10"/>
        <v>683275</v>
      </c>
      <c r="AU18" s="306">
        <f t="shared" si="11"/>
        <v>2850000</v>
      </c>
      <c r="AV18" s="309">
        <f t="shared" si="8"/>
        <v>0.82433684210526315</v>
      </c>
      <c r="AW18" s="302">
        <f t="shared" si="12"/>
        <v>469872</v>
      </c>
      <c r="AX18" s="789"/>
      <c r="AY18" s="789"/>
      <c r="AZ18" s="789"/>
      <c r="BA18" s="789"/>
    </row>
    <row r="19" spans="1:53" s="678" customFormat="1" ht="39" hidden="1" customHeight="1">
      <c r="A19" s="281">
        <v>12</v>
      </c>
      <c r="B19" s="317" t="s">
        <v>308</v>
      </c>
      <c r="C19" s="318" t="s">
        <v>309</v>
      </c>
      <c r="D19" s="318" t="s">
        <v>326</v>
      </c>
      <c r="E19" s="319" t="s">
        <v>310</v>
      </c>
      <c r="F19" s="320"/>
      <c r="G19" s="320"/>
      <c r="H19" s="321"/>
      <c r="I19" s="322"/>
      <c r="J19" s="323"/>
      <c r="K19" s="323"/>
      <c r="L19" s="323"/>
      <c r="M19" s="322"/>
      <c r="N19" s="324"/>
      <c r="O19" s="324"/>
      <c r="P19" s="325"/>
      <c r="Q19" s="324"/>
      <c r="R19" s="326">
        <v>82185</v>
      </c>
      <c r="S19" s="326">
        <v>238333</v>
      </c>
      <c r="T19" s="325">
        <v>0.34</v>
      </c>
      <c r="U19" s="324"/>
      <c r="V19" s="325"/>
      <c r="W19" s="309" t="e">
        <f t="shared" si="0"/>
        <v>#DIV/0!</v>
      </c>
      <c r="X19" s="323"/>
      <c r="Y19" s="322"/>
      <c r="Z19" s="323"/>
      <c r="AA19" s="323"/>
      <c r="AB19" s="322"/>
      <c r="AC19" s="323"/>
      <c r="AD19" s="323"/>
      <c r="AE19" s="322"/>
      <c r="AF19" s="323"/>
      <c r="AG19" s="323"/>
      <c r="AH19" s="322"/>
      <c r="AI19" s="323"/>
      <c r="AJ19" s="323"/>
      <c r="AK19" s="322"/>
      <c r="AL19" s="323"/>
      <c r="AM19" s="323"/>
      <c r="AN19" s="322"/>
      <c r="AO19" s="323"/>
      <c r="AP19" s="323"/>
      <c r="AQ19" s="322"/>
      <c r="AR19" s="323"/>
      <c r="AS19" s="311">
        <f t="shared" si="9"/>
        <v>82185</v>
      </c>
      <c r="AT19" s="311">
        <f t="shared" ref="AT19:AT31" si="13">G19+K19+O19</f>
        <v>0</v>
      </c>
      <c r="AU19" s="306">
        <f t="shared" si="11"/>
        <v>238333</v>
      </c>
      <c r="AV19" s="327">
        <f t="shared" si="8"/>
        <v>0.34483265011559455</v>
      </c>
      <c r="AW19" s="323">
        <f>AS19/1</f>
        <v>82185</v>
      </c>
      <c r="AX19" s="677"/>
      <c r="AY19" s="677"/>
      <c r="AZ19" s="677"/>
      <c r="BA19" s="677"/>
    </row>
    <row r="20" spans="1:53" s="682" customFormat="1" ht="39" customHeight="1">
      <c r="A20" s="281">
        <v>12</v>
      </c>
      <c r="B20" s="717" t="s">
        <v>308</v>
      </c>
      <c r="C20" s="718" t="s">
        <v>309</v>
      </c>
      <c r="D20" s="718" t="s">
        <v>327</v>
      </c>
      <c r="E20" s="741">
        <v>45796</v>
      </c>
      <c r="F20" s="321"/>
      <c r="G20" s="321"/>
      <c r="H20" s="321"/>
      <c r="I20" s="325"/>
      <c r="J20" s="324"/>
      <c r="K20" s="324"/>
      <c r="L20" s="324"/>
      <c r="M20" s="325"/>
      <c r="N20" s="324"/>
      <c r="O20" s="324"/>
      <c r="P20" s="325"/>
      <c r="Q20" s="324"/>
      <c r="R20" s="326"/>
      <c r="S20" s="326"/>
      <c r="T20" s="325"/>
      <c r="U20" s="785">
        <v>173460</v>
      </c>
      <c r="V20" s="325">
        <v>230645</v>
      </c>
      <c r="W20" s="309">
        <f t="shared" si="0"/>
        <v>0.75206486158381924</v>
      </c>
      <c r="X20" s="324"/>
      <c r="Y20" s="325"/>
      <c r="Z20" s="324"/>
      <c r="AA20" s="324"/>
      <c r="AB20" s="325"/>
      <c r="AC20" s="324"/>
      <c r="AD20" s="324"/>
      <c r="AE20" s="325"/>
      <c r="AF20" s="324"/>
      <c r="AG20" s="324"/>
      <c r="AH20" s="325"/>
      <c r="AI20" s="324"/>
      <c r="AJ20" s="324"/>
      <c r="AK20" s="325"/>
      <c r="AL20" s="324"/>
      <c r="AM20" s="324"/>
      <c r="AN20" s="325"/>
      <c r="AO20" s="324"/>
      <c r="AP20" s="324"/>
      <c r="AQ20" s="325"/>
      <c r="AR20" s="324"/>
      <c r="AS20" s="305">
        <f t="shared" si="9"/>
        <v>173460</v>
      </c>
      <c r="AT20" s="305"/>
      <c r="AU20" s="310">
        <f t="shared" si="11"/>
        <v>230645</v>
      </c>
      <c r="AV20" s="786">
        <f>AS20/AU20</f>
        <v>0.75206486158381924</v>
      </c>
      <c r="AW20" s="324">
        <f>AS20/1</f>
        <v>173460</v>
      </c>
      <c r="AX20" s="681"/>
      <c r="AY20" s="681"/>
      <c r="AZ20" s="681"/>
      <c r="BA20" s="681"/>
    </row>
    <row r="21" spans="1:53" s="788" customFormat="1" ht="39" customHeight="1">
      <c r="A21" s="281">
        <v>13</v>
      </c>
      <c r="B21" s="315" t="s">
        <v>303</v>
      </c>
      <c r="C21" s="300" t="s">
        <v>148</v>
      </c>
      <c r="D21" s="300" t="s">
        <v>283</v>
      </c>
      <c r="E21" s="301">
        <v>45638</v>
      </c>
      <c r="F21" s="302">
        <v>145475</v>
      </c>
      <c r="G21" s="302">
        <v>145475</v>
      </c>
      <c r="H21" s="303">
        <v>550000</v>
      </c>
      <c r="I21" s="304">
        <v>0.26</v>
      </c>
      <c r="J21" s="311">
        <v>554425</v>
      </c>
      <c r="K21" s="311">
        <v>554425</v>
      </c>
      <c r="L21" s="306">
        <v>550000</v>
      </c>
      <c r="M21" s="304">
        <v>1.01</v>
      </c>
      <c r="N21" s="328">
        <v>772565</v>
      </c>
      <c r="O21" s="328">
        <v>739570</v>
      </c>
      <c r="P21" s="329">
        <v>550000</v>
      </c>
      <c r="Q21" s="309">
        <v>1.4</v>
      </c>
      <c r="R21" s="328">
        <v>810750</v>
      </c>
      <c r="S21" s="329">
        <v>650000</v>
      </c>
      <c r="T21" s="309">
        <v>1.25</v>
      </c>
      <c r="U21" s="311">
        <v>673865</v>
      </c>
      <c r="V21" s="306">
        <v>650000</v>
      </c>
      <c r="W21" s="309">
        <f t="shared" si="0"/>
        <v>1.0367153846153847</v>
      </c>
      <c r="X21" s="311"/>
      <c r="Y21" s="306"/>
      <c r="Z21" s="304" t="e">
        <f t="shared" si="1"/>
        <v>#DIV/0!</v>
      </c>
      <c r="AA21" s="311"/>
      <c r="AB21" s="306"/>
      <c r="AC21" s="304" t="e">
        <f t="shared" si="2"/>
        <v>#DIV/0!</v>
      </c>
      <c r="AD21" s="311"/>
      <c r="AE21" s="306"/>
      <c r="AF21" s="304" t="e">
        <f t="shared" si="3"/>
        <v>#DIV/0!</v>
      </c>
      <c r="AG21" s="311"/>
      <c r="AH21" s="306"/>
      <c r="AI21" s="304" t="e">
        <f t="shared" si="4"/>
        <v>#DIV/0!</v>
      </c>
      <c r="AJ21" s="311"/>
      <c r="AK21" s="306"/>
      <c r="AL21" s="304" t="e">
        <f t="shared" si="5"/>
        <v>#DIV/0!</v>
      </c>
      <c r="AM21" s="311"/>
      <c r="AN21" s="306"/>
      <c r="AO21" s="304" t="e">
        <f t="shared" si="6"/>
        <v>#DIV/0!</v>
      </c>
      <c r="AP21" s="311"/>
      <c r="AQ21" s="306"/>
      <c r="AR21" s="304" t="e">
        <f t="shared" si="7"/>
        <v>#DIV/0!</v>
      </c>
      <c r="AS21" s="311">
        <f t="shared" si="9"/>
        <v>2957080</v>
      </c>
      <c r="AT21" s="311">
        <f>G21+K21+O21</f>
        <v>1439470</v>
      </c>
      <c r="AU21" s="306">
        <f t="shared" si="11"/>
        <v>2950000</v>
      </c>
      <c r="AV21" s="304">
        <f t="shared" si="8"/>
        <v>1.0024</v>
      </c>
      <c r="AW21" s="302">
        <f>AS21/5</f>
        <v>591416</v>
      </c>
      <c r="AX21" s="787"/>
      <c r="AY21" s="787"/>
      <c r="AZ21" s="787"/>
      <c r="BA21" s="787"/>
    </row>
    <row r="22" spans="1:53" s="336" customFormat="1" ht="39" hidden="1" customHeight="1">
      <c r="A22" s="281">
        <v>14</v>
      </c>
      <c r="B22" s="281"/>
      <c r="C22" s="779" t="s">
        <v>149</v>
      </c>
      <c r="D22" s="780" t="s">
        <v>158</v>
      </c>
      <c r="E22" s="781">
        <v>45051</v>
      </c>
      <c r="F22" s="674">
        <v>0</v>
      </c>
      <c r="G22" s="674">
        <v>0</v>
      </c>
      <c r="H22" s="675"/>
      <c r="I22" s="782" t="e">
        <f>F22/H22</f>
        <v>#DIV/0!</v>
      </c>
      <c r="J22" s="676">
        <v>0</v>
      </c>
      <c r="K22" s="676">
        <v>0</v>
      </c>
      <c r="L22" s="676">
        <v>0</v>
      </c>
      <c r="M22" s="782">
        <v>0</v>
      </c>
      <c r="N22" s="676"/>
      <c r="O22" s="676"/>
      <c r="P22" s="676"/>
      <c r="Q22" s="783" t="e">
        <f t="shared" ref="Q22:Q27" si="14">N22/P22</f>
        <v>#DIV/0!</v>
      </c>
      <c r="R22" s="676"/>
      <c r="S22" s="676"/>
      <c r="T22" s="783" t="e">
        <f t="shared" ref="T22:T27" si="15">R22/S22</f>
        <v>#DIV/0!</v>
      </c>
      <c r="U22" s="676"/>
      <c r="V22" s="676"/>
      <c r="W22" s="783" t="e">
        <f t="shared" si="0"/>
        <v>#DIV/0!</v>
      </c>
      <c r="X22" s="784"/>
      <c r="Y22" s="784"/>
      <c r="Z22" s="782" t="e">
        <f t="shared" si="1"/>
        <v>#DIV/0!</v>
      </c>
      <c r="AA22" s="676"/>
      <c r="AB22" s="676"/>
      <c r="AC22" s="782" t="e">
        <f t="shared" si="2"/>
        <v>#DIV/0!</v>
      </c>
      <c r="AD22" s="676"/>
      <c r="AE22" s="676"/>
      <c r="AF22" s="782" t="e">
        <f t="shared" si="3"/>
        <v>#DIV/0!</v>
      </c>
      <c r="AG22" s="676"/>
      <c r="AH22" s="676"/>
      <c r="AI22" s="782" t="e">
        <f t="shared" si="4"/>
        <v>#DIV/0!</v>
      </c>
      <c r="AJ22" s="676"/>
      <c r="AK22" s="676"/>
      <c r="AL22" s="782" t="e">
        <f t="shared" si="5"/>
        <v>#DIV/0!</v>
      </c>
      <c r="AM22" s="676"/>
      <c r="AN22" s="676"/>
      <c r="AO22" s="782" t="e">
        <f t="shared" si="6"/>
        <v>#DIV/0!</v>
      </c>
      <c r="AP22" s="676"/>
      <c r="AQ22" s="676"/>
      <c r="AR22" s="782" t="e">
        <f t="shared" si="7"/>
        <v>#DIV/0!</v>
      </c>
      <c r="AS22" s="364">
        <f t="shared" si="9"/>
        <v>0</v>
      </c>
      <c r="AT22" s="364">
        <f t="shared" si="13"/>
        <v>0</v>
      </c>
      <c r="AU22" s="365">
        <f t="shared" si="11"/>
        <v>0</v>
      </c>
      <c r="AV22" s="782" t="e">
        <f t="shared" si="8"/>
        <v>#DIV/0!</v>
      </c>
      <c r="AW22" s="674">
        <f t="shared" ref="AW22:AW23" si="16">AS22/2</f>
        <v>0</v>
      </c>
      <c r="AX22" s="335"/>
      <c r="AY22" s="335"/>
      <c r="AZ22" s="335"/>
      <c r="BA22" s="335"/>
    </row>
    <row r="23" spans="1:53" s="336" customFormat="1" ht="39" hidden="1" customHeight="1">
      <c r="A23" s="281">
        <v>15</v>
      </c>
      <c r="B23" s="337" t="s">
        <v>308</v>
      </c>
      <c r="C23" s="330" t="s">
        <v>150</v>
      </c>
      <c r="D23" s="331" t="s">
        <v>159</v>
      </c>
      <c r="E23" s="338">
        <v>45506</v>
      </c>
      <c r="F23" s="320">
        <v>0</v>
      </c>
      <c r="G23" s="320">
        <v>0</v>
      </c>
      <c r="H23" s="321"/>
      <c r="I23" s="332" t="e">
        <f>F23/H23</f>
        <v>#DIV/0!</v>
      </c>
      <c r="J23" s="323">
        <v>0</v>
      </c>
      <c r="K23" s="323"/>
      <c r="L23" s="323">
        <v>0</v>
      </c>
      <c r="M23" s="332" t="e">
        <f>J23/L23</f>
        <v>#DIV/0!</v>
      </c>
      <c r="N23" s="323"/>
      <c r="O23" s="323"/>
      <c r="P23" s="323"/>
      <c r="Q23" s="333" t="e">
        <f t="shared" si="14"/>
        <v>#DIV/0!</v>
      </c>
      <c r="R23" s="323"/>
      <c r="S23" s="323"/>
      <c r="T23" s="333" t="e">
        <f t="shared" si="15"/>
        <v>#DIV/0!</v>
      </c>
      <c r="U23" s="323"/>
      <c r="V23" s="323"/>
      <c r="W23" s="333" t="e">
        <f t="shared" si="0"/>
        <v>#DIV/0!</v>
      </c>
      <c r="X23" s="334"/>
      <c r="Y23" s="334"/>
      <c r="Z23" s="332" t="e">
        <f t="shared" si="1"/>
        <v>#DIV/0!</v>
      </c>
      <c r="AA23" s="323"/>
      <c r="AB23" s="323"/>
      <c r="AC23" s="332" t="e">
        <f t="shared" si="2"/>
        <v>#DIV/0!</v>
      </c>
      <c r="AD23" s="323"/>
      <c r="AE23" s="323"/>
      <c r="AF23" s="332" t="e">
        <f t="shared" si="3"/>
        <v>#DIV/0!</v>
      </c>
      <c r="AG23" s="323"/>
      <c r="AH23" s="323"/>
      <c r="AI23" s="332" t="e">
        <f t="shared" si="4"/>
        <v>#DIV/0!</v>
      </c>
      <c r="AJ23" s="323"/>
      <c r="AK23" s="323"/>
      <c r="AL23" s="332" t="e">
        <f t="shared" si="5"/>
        <v>#DIV/0!</v>
      </c>
      <c r="AM23" s="323"/>
      <c r="AN23" s="323"/>
      <c r="AO23" s="332" t="e">
        <f t="shared" si="6"/>
        <v>#DIV/0!</v>
      </c>
      <c r="AP23" s="323"/>
      <c r="AQ23" s="323"/>
      <c r="AR23" s="332" t="e">
        <f t="shared" si="7"/>
        <v>#DIV/0!</v>
      </c>
      <c r="AS23" s="311">
        <f t="shared" si="9"/>
        <v>0</v>
      </c>
      <c r="AT23" s="311">
        <f t="shared" si="13"/>
        <v>0</v>
      </c>
      <c r="AU23" s="306">
        <f t="shared" si="11"/>
        <v>0</v>
      </c>
      <c r="AV23" s="332" t="e">
        <f t="shared" si="8"/>
        <v>#DIV/0!</v>
      </c>
      <c r="AW23" s="320">
        <f t="shared" si="16"/>
        <v>0</v>
      </c>
      <c r="AX23" s="335"/>
      <c r="AY23" s="335"/>
      <c r="AZ23" s="335"/>
      <c r="BA23" s="335"/>
    </row>
    <row r="24" spans="1:53" s="268" customFormat="1" ht="39" customHeight="1">
      <c r="A24" s="281">
        <v>14</v>
      </c>
      <c r="B24" s="299" t="s">
        <v>304</v>
      </c>
      <c r="C24" s="300" t="s">
        <v>151</v>
      </c>
      <c r="D24" s="339" t="s">
        <v>160</v>
      </c>
      <c r="E24" s="301">
        <v>44970</v>
      </c>
      <c r="F24" s="302">
        <v>174870</v>
      </c>
      <c r="G24" s="302">
        <v>174870</v>
      </c>
      <c r="H24" s="303">
        <v>550000</v>
      </c>
      <c r="I24" s="304">
        <v>0.32</v>
      </c>
      <c r="J24" s="311">
        <v>132580</v>
      </c>
      <c r="K24" s="311">
        <v>132580</v>
      </c>
      <c r="L24" s="306">
        <v>550000</v>
      </c>
      <c r="M24" s="304">
        <v>0.24</v>
      </c>
      <c r="N24" s="307">
        <v>747305</v>
      </c>
      <c r="O24" s="307">
        <v>747305</v>
      </c>
      <c r="P24" s="308">
        <v>550000</v>
      </c>
      <c r="Q24" s="309">
        <v>1.36</v>
      </c>
      <c r="R24" s="305">
        <v>1028135</v>
      </c>
      <c r="S24" s="310">
        <v>600000</v>
      </c>
      <c r="T24" s="309">
        <v>1.71</v>
      </c>
      <c r="U24" s="305">
        <v>781995</v>
      </c>
      <c r="V24" s="310">
        <v>700000</v>
      </c>
      <c r="W24" s="309">
        <f t="shared" si="0"/>
        <v>1.1171357142857143</v>
      </c>
      <c r="X24" s="305"/>
      <c r="Y24" s="306"/>
      <c r="Z24" s="304" t="e">
        <f t="shared" si="1"/>
        <v>#DIV/0!</v>
      </c>
      <c r="AA24" s="311"/>
      <c r="AB24" s="306"/>
      <c r="AC24" s="304" t="e">
        <f t="shared" si="2"/>
        <v>#DIV/0!</v>
      </c>
      <c r="AD24" s="311"/>
      <c r="AE24" s="306"/>
      <c r="AF24" s="304" t="e">
        <f t="shared" si="3"/>
        <v>#DIV/0!</v>
      </c>
      <c r="AG24" s="311"/>
      <c r="AH24" s="306"/>
      <c r="AI24" s="304" t="e">
        <f t="shared" si="4"/>
        <v>#DIV/0!</v>
      </c>
      <c r="AJ24" s="311"/>
      <c r="AK24" s="306"/>
      <c r="AL24" s="304" t="e">
        <f t="shared" si="5"/>
        <v>#DIV/0!</v>
      </c>
      <c r="AM24" s="311"/>
      <c r="AN24" s="306"/>
      <c r="AO24" s="304" t="e">
        <f t="shared" si="6"/>
        <v>#DIV/0!</v>
      </c>
      <c r="AP24" s="311"/>
      <c r="AQ24" s="306"/>
      <c r="AR24" s="304" t="e">
        <f t="shared" si="7"/>
        <v>#DIV/0!</v>
      </c>
      <c r="AS24" s="311">
        <f t="shared" si="9"/>
        <v>2864885</v>
      </c>
      <c r="AT24" s="311">
        <f t="shared" si="13"/>
        <v>1054755</v>
      </c>
      <c r="AU24" s="306">
        <f t="shared" si="11"/>
        <v>2950000</v>
      </c>
      <c r="AV24" s="304">
        <f t="shared" si="8"/>
        <v>0.97114745762711863</v>
      </c>
      <c r="AW24" s="302">
        <f>AS24/5</f>
        <v>572977</v>
      </c>
      <c r="AX24" s="312"/>
      <c r="AY24" s="312"/>
      <c r="AZ24" s="312"/>
      <c r="BA24" s="312"/>
    </row>
    <row r="25" spans="1:53" s="268" customFormat="1" ht="39" customHeight="1">
      <c r="A25" s="281">
        <v>15</v>
      </c>
      <c r="B25" s="315" t="s">
        <v>303</v>
      </c>
      <c r="C25" s="300" t="s">
        <v>152</v>
      </c>
      <c r="D25" s="339" t="s">
        <v>271</v>
      </c>
      <c r="E25" s="301">
        <v>45642</v>
      </c>
      <c r="F25" s="302">
        <v>218295</v>
      </c>
      <c r="G25" s="302">
        <v>218295</v>
      </c>
      <c r="H25" s="303">
        <v>600000</v>
      </c>
      <c r="I25" s="304">
        <v>0.36</v>
      </c>
      <c r="J25" s="311">
        <v>95575</v>
      </c>
      <c r="K25" s="311">
        <v>95575</v>
      </c>
      <c r="L25" s="306">
        <v>600000</v>
      </c>
      <c r="M25" s="304">
        <v>0.16</v>
      </c>
      <c r="N25" s="307">
        <v>108180</v>
      </c>
      <c r="O25" s="307">
        <v>108180</v>
      </c>
      <c r="P25" s="308">
        <v>600000</v>
      </c>
      <c r="Q25" s="309">
        <v>0.18</v>
      </c>
      <c r="R25" s="307">
        <v>455095</v>
      </c>
      <c r="S25" s="308">
        <v>600000</v>
      </c>
      <c r="T25" s="309">
        <v>0.76</v>
      </c>
      <c r="U25" s="305">
        <v>238940</v>
      </c>
      <c r="V25" s="310">
        <v>600000</v>
      </c>
      <c r="W25" s="309">
        <f t="shared" si="0"/>
        <v>0.39823333333333333</v>
      </c>
      <c r="X25" s="305"/>
      <c r="Y25" s="306"/>
      <c r="Z25" s="304" t="e">
        <f t="shared" si="1"/>
        <v>#DIV/0!</v>
      </c>
      <c r="AA25" s="311"/>
      <c r="AB25" s="306"/>
      <c r="AC25" s="304" t="e">
        <f t="shared" si="2"/>
        <v>#DIV/0!</v>
      </c>
      <c r="AD25" s="311"/>
      <c r="AE25" s="306"/>
      <c r="AF25" s="304" t="e">
        <f t="shared" si="3"/>
        <v>#DIV/0!</v>
      </c>
      <c r="AG25" s="311"/>
      <c r="AH25" s="306"/>
      <c r="AI25" s="304" t="e">
        <f t="shared" si="4"/>
        <v>#DIV/0!</v>
      </c>
      <c r="AJ25" s="311"/>
      <c r="AK25" s="306"/>
      <c r="AL25" s="304" t="e">
        <f t="shared" si="5"/>
        <v>#DIV/0!</v>
      </c>
      <c r="AM25" s="311"/>
      <c r="AN25" s="306"/>
      <c r="AO25" s="304" t="e">
        <f t="shared" si="6"/>
        <v>#DIV/0!</v>
      </c>
      <c r="AP25" s="311"/>
      <c r="AQ25" s="306"/>
      <c r="AR25" s="304" t="e">
        <f t="shared" si="7"/>
        <v>#DIV/0!</v>
      </c>
      <c r="AS25" s="311">
        <f t="shared" si="9"/>
        <v>1116085</v>
      </c>
      <c r="AT25" s="311">
        <f t="shared" si="13"/>
        <v>422050</v>
      </c>
      <c r="AU25" s="306">
        <f t="shared" si="11"/>
        <v>3000000</v>
      </c>
      <c r="AV25" s="304">
        <f t="shared" si="8"/>
        <v>0.37202833333333335</v>
      </c>
      <c r="AW25" s="302">
        <f t="shared" ref="AW25:AW27" si="17">AS25/5</f>
        <v>223217</v>
      </c>
      <c r="AX25" s="312"/>
      <c r="AY25" s="312"/>
      <c r="AZ25" s="312"/>
      <c r="BA25" s="312"/>
    </row>
    <row r="26" spans="1:53" s="268" customFormat="1" ht="39" customHeight="1">
      <c r="A26" s="281">
        <v>16</v>
      </c>
      <c r="B26" s="299" t="s">
        <v>308</v>
      </c>
      <c r="C26" s="300" t="s">
        <v>153</v>
      </c>
      <c r="D26" s="339" t="s">
        <v>161</v>
      </c>
      <c r="E26" s="301">
        <v>45307</v>
      </c>
      <c r="F26" s="302">
        <v>298855</v>
      </c>
      <c r="G26" s="302">
        <v>298855</v>
      </c>
      <c r="H26" s="303">
        <v>550000</v>
      </c>
      <c r="I26" s="304">
        <v>0.54</v>
      </c>
      <c r="J26" s="311">
        <v>70485</v>
      </c>
      <c r="K26" s="311">
        <v>70485</v>
      </c>
      <c r="L26" s="306">
        <v>600000</v>
      </c>
      <c r="M26" s="304">
        <v>0.12</v>
      </c>
      <c r="N26" s="307">
        <v>226460</v>
      </c>
      <c r="O26" s="307">
        <v>226460</v>
      </c>
      <c r="P26" s="308">
        <v>600000</v>
      </c>
      <c r="Q26" s="309">
        <v>0.38</v>
      </c>
      <c r="R26" s="307">
        <v>444730</v>
      </c>
      <c r="S26" s="308">
        <v>600000</v>
      </c>
      <c r="T26" s="309">
        <v>0.74</v>
      </c>
      <c r="U26" s="305">
        <v>454810</v>
      </c>
      <c r="V26" s="310">
        <v>600000</v>
      </c>
      <c r="W26" s="309">
        <f t="shared" si="0"/>
        <v>0.75801666666666667</v>
      </c>
      <c r="X26" s="305"/>
      <c r="Y26" s="306"/>
      <c r="Z26" s="304" t="e">
        <f t="shared" si="1"/>
        <v>#DIV/0!</v>
      </c>
      <c r="AA26" s="311"/>
      <c r="AB26" s="306"/>
      <c r="AC26" s="304" t="e">
        <f t="shared" si="2"/>
        <v>#DIV/0!</v>
      </c>
      <c r="AD26" s="311"/>
      <c r="AE26" s="306"/>
      <c r="AF26" s="304" t="e">
        <f t="shared" si="3"/>
        <v>#DIV/0!</v>
      </c>
      <c r="AG26" s="311"/>
      <c r="AH26" s="306"/>
      <c r="AI26" s="304" t="e">
        <f t="shared" si="4"/>
        <v>#DIV/0!</v>
      </c>
      <c r="AJ26" s="311"/>
      <c r="AK26" s="306"/>
      <c r="AL26" s="304" t="e">
        <f t="shared" si="5"/>
        <v>#DIV/0!</v>
      </c>
      <c r="AM26" s="311"/>
      <c r="AN26" s="306"/>
      <c r="AO26" s="304" t="e">
        <f t="shared" si="6"/>
        <v>#DIV/0!</v>
      </c>
      <c r="AP26" s="311"/>
      <c r="AQ26" s="306"/>
      <c r="AR26" s="304" t="e">
        <f t="shared" si="7"/>
        <v>#DIV/0!</v>
      </c>
      <c r="AS26" s="311">
        <f t="shared" si="9"/>
        <v>1495340</v>
      </c>
      <c r="AT26" s="311">
        <f t="shared" si="13"/>
        <v>595800</v>
      </c>
      <c r="AU26" s="306">
        <f t="shared" si="11"/>
        <v>2950000</v>
      </c>
      <c r="AV26" s="304">
        <f t="shared" si="8"/>
        <v>0.50689491525423724</v>
      </c>
      <c r="AW26" s="302">
        <f t="shared" si="17"/>
        <v>299068</v>
      </c>
      <c r="AX26" s="312"/>
      <c r="AY26" s="312"/>
      <c r="AZ26" s="312"/>
      <c r="BA26" s="312"/>
    </row>
    <row r="27" spans="1:53" s="342" customFormat="1" ht="39" hidden="1" customHeight="1">
      <c r="A27" s="281">
        <v>19</v>
      </c>
      <c r="B27" s="317" t="s">
        <v>303</v>
      </c>
      <c r="C27" s="330" t="s">
        <v>154</v>
      </c>
      <c r="D27" s="331" t="s">
        <v>162</v>
      </c>
      <c r="E27" s="340">
        <v>45447</v>
      </c>
      <c r="F27" s="321">
        <v>399745</v>
      </c>
      <c r="G27" s="321">
        <v>399745</v>
      </c>
      <c r="H27" s="321">
        <v>550000</v>
      </c>
      <c r="I27" s="333">
        <f>F27/H27</f>
        <v>0.72680909090909096</v>
      </c>
      <c r="J27" s="324">
        <v>0</v>
      </c>
      <c r="K27" s="324">
        <v>0</v>
      </c>
      <c r="L27" s="324">
        <v>0</v>
      </c>
      <c r="M27" s="333">
        <v>0</v>
      </c>
      <c r="N27" s="324"/>
      <c r="O27" s="324"/>
      <c r="P27" s="324"/>
      <c r="Q27" s="333" t="e">
        <f t="shared" si="14"/>
        <v>#DIV/0!</v>
      </c>
      <c r="R27" s="324"/>
      <c r="S27" s="324"/>
      <c r="T27" s="333" t="e">
        <f t="shared" si="15"/>
        <v>#DIV/0!</v>
      </c>
      <c r="U27" s="324"/>
      <c r="V27" s="324"/>
      <c r="W27" s="333" t="e">
        <f t="shared" si="0"/>
        <v>#DIV/0!</v>
      </c>
      <c r="X27" s="324"/>
      <c r="Y27" s="324"/>
      <c r="Z27" s="333" t="e">
        <f t="shared" si="1"/>
        <v>#DIV/0!</v>
      </c>
      <c r="AA27" s="324"/>
      <c r="AB27" s="324"/>
      <c r="AC27" s="333" t="e">
        <f t="shared" si="2"/>
        <v>#DIV/0!</v>
      </c>
      <c r="AD27" s="324"/>
      <c r="AE27" s="324"/>
      <c r="AF27" s="333" t="e">
        <f t="shared" si="3"/>
        <v>#DIV/0!</v>
      </c>
      <c r="AG27" s="324"/>
      <c r="AH27" s="324"/>
      <c r="AI27" s="333" t="e">
        <f t="shared" si="4"/>
        <v>#DIV/0!</v>
      </c>
      <c r="AJ27" s="324"/>
      <c r="AK27" s="324"/>
      <c r="AL27" s="333" t="e">
        <f t="shared" si="5"/>
        <v>#DIV/0!</v>
      </c>
      <c r="AM27" s="324"/>
      <c r="AN27" s="324"/>
      <c r="AO27" s="333" t="e">
        <f t="shared" si="6"/>
        <v>#DIV/0!</v>
      </c>
      <c r="AP27" s="324"/>
      <c r="AQ27" s="324"/>
      <c r="AR27" s="333" t="e">
        <f t="shared" si="7"/>
        <v>#DIV/0!</v>
      </c>
      <c r="AS27" s="311">
        <f t="shared" si="9"/>
        <v>399745</v>
      </c>
      <c r="AT27" s="311">
        <f t="shared" si="13"/>
        <v>399745</v>
      </c>
      <c r="AU27" s="306">
        <f t="shared" si="11"/>
        <v>550000</v>
      </c>
      <c r="AV27" s="333">
        <f t="shared" si="8"/>
        <v>0.72680909090909096</v>
      </c>
      <c r="AW27" s="302">
        <f>AS27/1</f>
        <v>399745</v>
      </c>
      <c r="AX27" s="341"/>
      <c r="AY27" s="341"/>
      <c r="AZ27" s="341"/>
      <c r="BA27" s="341"/>
    </row>
    <row r="28" spans="1:53" s="268" customFormat="1" ht="39" customHeight="1">
      <c r="A28" s="281">
        <v>17</v>
      </c>
      <c r="B28" s="299" t="s">
        <v>303</v>
      </c>
      <c r="C28" s="300" t="s">
        <v>154</v>
      </c>
      <c r="D28" s="339" t="s">
        <v>266</v>
      </c>
      <c r="E28" s="301" t="s">
        <v>267</v>
      </c>
      <c r="F28" s="302">
        <v>0</v>
      </c>
      <c r="G28" s="302">
        <v>0</v>
      </c>
      <c r="H28" s="303">
        <v>0</v>
      </c>
      <c r="I28" s="304">
        <v>0</v>
      </c>
      <c r="J28" s="311">
        <v>332720</v>
      </c>
      <c r="K28" s="311">
        <v>332720</v>
      </c>
      <c r="L28" s="310">
        <v>510714</v>
      </c>
      <c r="M28" s="304">
        <f>J28/L28</f>
        <v>0.65148008474410335</v>
      </c>
      <c r="N28" s="307">
        <v>552900</v>
      </c>
      <c r="O28" s="307">
        <v>552900</v>
      </c>
      <c r="P28" s="308">
        <v>550000</v>
      </c>
      <c r="Q28" s="309">
        <v>1.01</v>
      </c>
      <c r="R28" s="307">
        <v>601990</v>
      </c>
      <c r="S28" s="308">
        <v>550000</v>
      </c>
      <c r="T28" s="309">
        <v>1.0900000000000001</v>
      </c>
      <c r="U28" s="305">
        <v>559310</v>
      </c>
      <c r="V28" s="310">
        <v>550000</v>
      </c>
      <c r="W28" s="680">
        <f t="shared" si="0"/>
        <v>1.0169272727272727</v>
      </c>
      <c r="X28" s="305"/>
      <c r="Y28" s="306"/>
      <c r="Z28" s="304"/>
      <c r="AA28" s="311"/>
      <c r="AB28" s="306"/>
      <c r="AC28" s="304"/>
      <c r="AD28" s="311"/>
      <c r="AE28" s="306"/>
      <c r="AF28" s="304"/>
      <c r="AG28" s="311"/>
      <c r="AH28" s="306"/>
      <c r="AI28" s="304"/>
      <c r="AJ28" s="311"/>
      <c r="AK28" s="306"/>
      <c r="AL28" s="304"/>
      <c r="AM28" s="311"/>
      <c r="AN28" s="306"/>
      <c r="AO28" s="304"/>
      <c r="AP28" s="311"/>
      <c r="AQ28" s="306"/>
      <c r="AR28" s="304"/>
      <c r="AS28" s="311">
        <f t="shared" si="9"/>
        <v>2046920</v>
      </c>
      <c r="AT28" s="311">
        <f t="shared" si="13"/>
        <v>885620</v>
      </c>
      <c r="AU28" s="306">
        <f t="shared" si="11"/>
        <v>2160714</v>
      </c>
      <c r="AV28" s="304">
        <f t="shared" si="8"/>
        <v>0.94733500130049608</v>
      </c>
      <c r="AW28" s="302">
        <f>AS28/4</f>
        <v>511730</v>
      </c>
      <c r="AX28" s="312"/>
      <c r="AY28" s="312"/>
      <c r="AZ28" s="312"/>
      <c r="BA28" s="312"/>
    </row>
    <row r="29" spans="1:53" s="268" customFormat="1" ht="39" customHeight="1">
      <c r="A29" s="281">
        <v>18</v>
      </c>
      <c r="B29" s="299" t="s">
        <v>308</v>
      </c>
      <c r="C29" s="300" t="s">
        <v>155</v>
      </c>
      <c r="D29" s="339" t="s">
        <v>163</v>
      </c>
      <c r="E29" s="301">
        <v>45297</v>
      </c>
      <c r="F29" s="302">
        <v>288765</v>
      </c>
      <c r="G29" s="302">
        <v>288765</v>
      </c>
      <c r="H29" s="303">
        <v>550000</v>
      </c>
      <c r="I29" s="304">
        <v>0.53</v>
      </c>
      <c r="J29" s="311">
        <v>367345</v>
      </c>
      <c r="K29" s="311">
        <v>367345</v>
      </c>
      <c r="L29" s="306">
        <v>600000</v>
      </c>
      <c r="M29" s="304">
        <v>0.61</v>
      </c>
      <c r="N29" s="328">
        <v>425735</v>
      </c>
      <c r="O29" s="328">
        <v>425735</v>
      </c>
      <c r="P29" s="329">
        <v>600000</v>
      </c>
      <c r="Q29" s="309">
        <v>0.71</v>
      </c>
      <c r="R29" s="328">
        <v>532505</v>
      </c>
      <c r="S29" s="329">
        <v>600000</v>
      </c>
      <c r="T29" s="309">
        <v>0.89</v>
      </c>
      <c r="U29" s="311">
        <v>612315</v>
      </c>
      <c r="V29" s="306">
        <v>600000</v>
      </c>
      <c r="W29" s="309">
        <f t="shared" si="0"/>
        <v>1.0205249999999999</v>
      </c>
      <c r="X29" s="311"/>
      <c r="Y29" s="306"/>
      <c r="Z29" s="304" t="e">
        <f t="shared" si="1"/>
        <v>#DIV/0!</v>
      </c>
      <c r="AA29" s="311"/>
      <c r="AB29" s="306"/>
      <c r="AC29" s="304" t="e">
        <f t="shared" si="2"/>
        <v>#DIV/0!</v>
      </c>
      <c r="AD29" s="311"/>
      <c r="AE29" s="306"/>
      <c r="AF29" s="304" t="e">
        <f t="shared" si="3"/>
        <v>#DIV/0!</v>
      </c>
      <c r="AG29" s="311"/>
      <c r="AH29" s="306"/>
      <c r="AI29" s="304" t="e">
        <f t="shared" si="4"/>
        <v>#DIV/0!</v>
      </c>
      <c r="AJ29" s="311"/>
      <c r="AK29" s="306"/>
      <c r="AL29" s="304" t="e">
        <f t="shared" si="5"/>
        <v>#DIV/0!</v>
      </c>
      <c r="AM29" s="311"/>
      <c r="AN29" s="306"/>
      <c r="AO29" s="304" t="e">
        <f t="shared" si="6"/>
        <v>#DIV/0!</v>
      </c>
      <c r="AP29" s="311"/>
      <c r="AQ29" s="306"/>
      <c r="AR29" s="304" t="e">
        <f t="shared" si="7"/>
        <v>#DIV/0!</v>
      </c>
      <c r="AS29" s="311">
        <f t="shared" si="9"/>
        <v>2226665</v>
      </c>
      <c r="AT29" s="311">
        <f t="shared" si="13"/>
        <v>1081845</v>
      </c>
      <c r="AU29" s="306">
        <f t="shared" si="11"/>
        <v>2950000</v>
      </c>
      <c r="AV29" s="304">
        <f t="shared" si="8"/>
        <v>0.75480169491525428</v>
      </c>
      <c r="AW29" s="302">
        <f>AS29/5</f>
        <v>445333</v>
      </c>
      <c r="AX29" s="312"/>
      <c r="AY29" s="312"/>
      <c r="AZ29" s="312"/>
      <c r="BA29" s="312"/>
    </row>
    <row r="30" spans="1:53" s="268" customFormat="1" ht="39" customHeight="1">
      <c r="A30" s="281">
        <v>19</v>
      </c>
      <c r="B30" s="299" t="s">
        <v>304</v>
      </c>
      <c r="C30" s="300" t="s">
        <v>156</v>
      </c>
      <c r="D30" s="339" t="s">
        <v>164</v>
      </c>
      <c r="E30" s="343">
        <v>43575</v>
      </c>
      <c r="F30" s="302">
        <v>496545</v>
      </c>
      <c r="G30" s="302">
        <v>496545</v>
      </c>
      <c r="H30" s="303">
        <v>550000</v>
      </c>
      <c r="I30" s="304">
        <v>0.9</v>
      </c>
      <c r="J30" s="311">
        <v>356665</v>
      </c>
      <c r="K30" s="311">
        <v>356665</v>
      </c>
      <c r="L30" s="306">
        <v>550000</v>
      </c>
      <c r="M30" s="304">
        <v>0.65</v>
      </c>
      <c r="N30" s="328">
        <v>642310</v>
      </c>
      <c r="O30" s="328">
        <v>600315</v>
      </c>
      <c r="P30" s="329">
        <v>550000</v>
      </c>
      <c r="Q30" s="309">
        <v>1.17</v>
      </c>
      <c r="R30" s="328">
        <v>1128440</v>
      </c>
      <c r="S30" s="329">
        <v>550000</v>
      </c>
      <c r="T30" s="309">
        <v>2.0499999999999998</v>
      </c>
      <c r="U30" s="311">
        <v>1209145</v>
      </c>
      <c r="V30" s="306">
        <v>550000</v>
      </c>
      <c r="W30" s="309">
        <f t="shared" si="0"/>
        <v>2.1984454545454546</v>
      </c>
      <c r="X30" s="344"/>
      <c r="Y30" s="345"/>
      <c r="Z30" s="304" t="e">
        <f t="shared" si="1"/>
        <v>#DIV/0!</v>
      </c>
      <c r="AA30" s="311"/>
      <c r="AB30" s="306"/>
      <c r="AC30" s="304" t="e">
        <f t="shared" si="2"/>
        <v>#DIV/0!</v>
      </c>
      <c r="AD30" s="311"/>
      <c r="AE30" s="306"/>
      <c r="AF30" s="304" t="e">
        <f t="shared" si="3"/>
        <v>#DIV/0!</v>
      </c>
      <c r="AG30" s="311"/>
      <c r="AH30" s="306"/>
      <c r="AI30" s="304" t="e">
        <f t="shared" si="4"/>
        <v>#DIV/0!</v>
      </c>
      <c r="AJ30" s="311"/>
      <c r="AK30" s="306"/>
      <c r="AL30" s="304" t="e">
        <f t="shared" si="5"/>
        <v>#DIV/0!</v>
      </c>
      <c r="AM30" s="311"/>
      <c r="AN30" s="306"/>
      <c r="AO30" s="304" t="e">
        <f t="shared" si="6"/>
        <v>#DIV/0!</v>
      </c>
      <c r="AP30" s="311"/>
      <c r="AQ30" s="306"/>
      <c r="AR30" s="304" t="e">
        <f t="shared" si="7"/>
        <v>#DIV/0!</v>
      </c>
      <c r="AS30" s="311">
        <f t="shared" si="9"/>
        <v>3833105</v>
      </c>
      <c r="AT30" s="311">
        <f t="shared" si="13"/>
        <v>1453525</v>
      </c>
      <c r="AU30" s="306">
        <f t="shared" si="11"/>
        <v>2750000</v>
      </c>
      <c r="AV30" s="304">
        <f t="shared" si="8"/>
        <v>1.3938563636363637</v>
      </c>
      <c r="AW30" s="302">
        <f t="shared" ref="AW30:AW31" si="18">AS30/5</f>
        <v>766621</v>
      </c>
      <c r="AX30" s="312"/>
      <c r="AY30" s="312"/>
      <c r="AZ30" s="312"/>
      <c r="BA30" s="312"/>
    </row>
    <row r="31" spans="1:53" s="268" customFormat="1" ht="39" customHeight="1">
      <c r="A31" s="281">
        <v>20</v>
      </c>
      <c r="B31" s="315" t="s">
        <v>308</v>
      </c>
      <c r="C31" s="300" t="s">
        <v>157</v>
      </c>
      <c r="D31" s="339" t="s">
        <v>165</v>
      </c>
      <c r="E31" s="346">
        <v>43839</v>
      </c>
      <c r="F31" s="302">
        <v>580550</v>
      </c>
      <c r="G31" s="302">
        <v>580550</v>
      </c>
      <c r="H31" s="303">
        <v>550000</v>
      </c>
      <c r="I31" s="304">
        <v>1.06</v>
      </c>
      <c r="J31" s="311">
        <v>561020</v>
      </c>
      <c r="K31" s="311">
        <v>561020</v>
      </c>
      <c r="L31" s="306">
        <v>550000</v>
      </c>
      <c r="M31" s="304">
        <v>1.02</v>
      </c>
      <c r="N31" s="328">
        <v>376330</v>
      </c>
      <c r="O31" s="328">
        <v>376330</v>
      </c>
      <c r="P31" s="329">
        <v>550000</v>
      </c>
      <c r="Q31" s="309">
        <v>0.68</v>
      </c>
      <c r="R31" s="328">
        <v>609170</v>
      </c>
      <c r="S31" s="329">
        <v>600000</v>
      </c>
      <c r="T31" s="309">
        <v>1.02</v>
      </c>
      <c r="U31" s="311">
        <v>369325</v>
      </c>
      <c r="V31" s="306">
        <v>600000</v>
      </c>
      <c r="W31" s="309">
        <f t="shared" si="0"/>
        <v>0.61554166666666665</v>
      </c>
      <c r="X31" s="344"/>
      <c r="Y31" s="345"/>
      <c r="Z31" s="304" t="e">
        <f t="shared" si="1"/>
        <v>#DIV/0!</v>
      </c>
      <c r="AA31" s="311"/>
      <c r="AB31" s="306"/>
      <c r="AC31" s="304" t="e">
        <f t="shared" si="2"/>
        <v>#DIV/0!</v>
      </c>
      <c r="AD31" s="311"/>
      <c r="AE31" s="306"/>
      <c r="AF31" s="304" t="e">
        <f t="shared" si="3"/>
        <v>#DIV/0!</v>
      </c>
      <c r="AG31" s="311"/>
      <c r="AH31" s="306"/>
      <c r="AI31" s="304" t="e">
        <f t="shared" si="4"/>
        <v>#DIV/0!</v>
      </c>
      <c r="AJ31" s="311"/>
      <c r="AK31" s="306"/>
      <c r="AL31" s="304" t="e">
        <f t="shared" si="5"/>
        <v>#DIV/0!</v>
      </c>
      <c r="AM31" s="311"/>
      <c r="AN31" s="306"/>
      <c r="AO31" s="304" t="e">
        <f t="shared" si="6"/>
        <v>#DIV/0!</v>
      </c>
      <c r="AP31" s="311"/>
      <c r="AQ31" s="306"/>
      <c r="AR31" s="304" t="e">
        <f t="shared" si="7"/>
        <v>#DIV/0!</v>
      </c>
      <c r="AS31" s="311">
        <f t="shared" si="9"/>
        <v>2496395</v>
      </c>
      <c r="AT31" s="311">
        <f t="shared" si="13"/>
        <v>1517900</v>
      </c>
      <c r="AU31" s="306">
        <f t="shared" si="11"/>
        <v>2850000</v>
      </c>
      <c r="AV31" s="304">
        <f t="shared" si="8"/>
        <v>0.87592807017543861</v>
      </c>
      <c r="AW31" s="302">
        <f t="shared" si="18"/>
        <v>499279</v>
      </c>
      <c r="AX31" s="312"/>
      <c r="AY31" s="312"/>
      <c r="AZ31" s="312"/>
      <c r="BA31" s="312"/>
    </row>
    <row r="32" spans="1:53" s="268" customFormat="1" ht="39" customHeight="1">
      <c r="A32" s="281"/>
      <c r="B32" s="652" t="s">
        <v>28</v>
      </c>
      <c r="C32" s="653"/>
      <c r="D32" s="653"/>
      <c r="E32" s="654"/>
      <c r="F32" s="347">
        <f>SUM(F9:F31)</f>
        <v>4548810</v>
      </c>
      <c r="G32" s="347">
        <v>4548810</v>
      </c>
      <c r="H32" s="348">
        <f>SUM(H9:H31)</f>
        <v>9950000</v>
      </c>
      <c r="I32" s="349">
        <f>F32/H32</f>
        <v>0.4571668341708543</v>
      </c>
      <c r="J32" s="347">
        <f>SUM(J9:J31)</f>
        <v>6006315</v>
      </c>
      <c r="K32" s="347">
        <v>6006315</v>
      </c>
      <c r="L32" s="348">
        <f>SUM(L9:L31)</f>
        <v>10110714</v>
      </c>
      <c r="M32" s="349">
        <f>J32/L32</f>
        <v>0.59405448517285719</v>
      </c>
      <c r="N32" s="350">
        <f>SUM(N8:N31)</f>
        <v>6741700</v>
      </c>
      <c r="O32" s="350">
        <f>SUM(O8:O31)</f>
        <v>6666710</v>
      </c>
      <c r="P32" s="351">
        <f>SUM(P8:P31)</f>
        <v>10170967</v>
      </c>
      <c r="Q32" s="349">
        <v>0.68</v>
      </c>
      <c r="R32" s="347">
        <f>SUM(R8:R31)</f>
        <v>11529025</v>
      </c>
      <c r="S32" s="352">
        <f>SUM(S8:S31)</f>
        <v>11188333</v>
      </c>
      <c r="T32" s="349">
        <f>R32/S32</f>
        <v>1.0304506489036391</v>
      </c>
      <c r="U32" s="347">
        <f>SUM(U8:U31)</f>
        <v>9895625</v>
      </c>
      <c r="V32" s="347">
        <f>SUM(V8:V31)</f>
        <v>11330645</v>
      </c>
      <c r="W32" s="349">
        <f>U32/V32</f>
        <v>0.87335054623986541</v>
      </c>
      <c r="X32" s="347">
        <f>SUM(X9:X31)</f>
        <v>0</v>
      </c>
      <c r="Y32" s="347">
        <f>SUM(Y9:Y31)</f>
        <v>0</v>
      </c>
      <c r="Z32" s="349" t="e">
        <f>X32/Y32</f>
        <v>#DIV/0!</v>
      </c>
      <c r="AA32" s="347">
        <f>SUM(AA9:AA31)</f>
        <v>0</v>
      </c>
      <c r="AB32" s="347">
        <f>SUM(AB9:AB31)</f>
        <v>0</v>
      </c>
      <c r="AC32" s="349" t="e">
        <f>AA32/AB32</f>
        <v>#DIV/0!</v>
      </c>
      <c r="AD32" s="347">
        <f>SUM(AD9:AD31)</f>
        <v>0</v>
      </c>
      <c r="AE32" s="347">
        <f>SUM(AE9:AE31)</f>
        <v>0</v>
      </c>
      <c r="AF32" s="349" t="e">
        <f>AD32/AE32</f>
        <v>#DIV/0!</v>
      </c>
      <c r="AG32" s="347">
        <f>SUM(AG9:AG31)</f>
        <v>0</v>
      </c>
      <c r="AH32" s="347">
        <f>SUM(AH9:AH31)</f>
        <v>0</v>
      </c>
      <c r="AI32" s="349" t="e">
        <f>AG32/AH32</f>
        <v>#DIV/0!</v>
      </c>
      <c r="AJ32" s="347">
        <f>SUM(AJ9:AJ31)</f>
        <v>0</v>
      </c>
      <c r="AK32" s="347">
        <f>SUM(AK9:AK31)</f>
        <v>0</v>
      </c>
      <c r="AL32" s="349" t="e">
        <f>AJ32/AK32</f>
        <v>#DIV/0!</v>
      </c>
      <c r="AM32" s="347">
        <f>SUM(AM9:AM31)</f>
        <v>0</v>
      </c>
      <c r="AN32" s="347">
        <f>SUM(AN9:AN31)</f>
        <v>0</v>
      </c>
      <c r="AO32" s="349" t="e">
        <f>AM32/AN32</f>
        <v>#DIV/0!</v>
      </c>
      <c r="AP32" s="347">
        <f>SUM(AP9:AP31)</f>
        <v>0</v>
      </c>
      <c r="AQ32" s="347">
        <f>SUM(AQ9:AQ31)</f>
        <v>0</v>
      </c>
      <c r="AR32" s="349" t="e">
        <f>AP32/AQ32</f>
        <v>#DIV/0!</v>
      </c>
      <c r="AS32" s="347">
        <f>F32+J32+N32+R32+U32</f>
        <v>38721475</v>
      </c>
      <c r="AT32" s="347">
        <f>G32+K32+O32</f>
        <v>17221835</v>
      </c>
      <c r="AU32" s="348">
        <f>H32+L32+P32+S32+V32</f>
        <v>52750659</v>
      </c>
      <c r="AV32" s="349">
        <f t="shared" si="8"/>
        <v>0.73404722773226394</v>
      </c>
      <c r="AW32" s="347">
        <f>AS32/5</f>
        <v>7744295</v>
      </c>
    </row>
    <row r="34" spans="1:49">
      <c r="F34" s="80"/>
      <c r="G34" s="80"/>
      <c r="H34" s="80"/>
    </row>
    <row r="35" spans="1:49" s="268" customFormat="1" ht="21" customHeight="1">
      <c r="A35" s="267"/>
      <c r="B35" s="274" t="s">
        <v>29</v>
      </c>
      <c r="C35" s="274"/>
      <c r="E35" s="611" t="s">
        <v>30</v>
      </c>
      <c r="F35" s="611"/>
      <c r="G35" s="275"/>
      <c r="H35" s="271"/>
      <c r="I35" s="272"/>
      <c r="L35" s="271"/>
      <c r="P35" s="271"/>
      <c r="S35" s="271"/>
      <c r="T35" s="276"/>
      <c r="V35" s="271"/>
      <c r="Y35" s="271"/>
      <c r="AB35" s="271"/>
      <c r="AE35" s="271"/>
      <c r="AH35" s="271"/>
      <c r="AK35" s="271"/>
      <c r="AN35" s="271"/>
      <c r="AQ35" s="271"/>
      <c r="AU35" s="611" t="s">
        <v>30</v>
      </c>
      <c r="AV35" s="611"/>
    </row>
    <row r="36" spans="1:49" ht="21" customHeight="1">
      <c r="B36" s="63"/>
      <c r="C36" s="63"/>
      <c r="E36" s="66"/>
      <c r="F36" s="67"/>
      <c r="G36" s="67"/>
      <c r="AU36" s="68"/>
      <c r="AV36" s="69"/>
    </row>
    <row r="37" spans="1:49" s="240" customFormat="1" ht="20.100000000000001" customHeight="1">
      <c r="A37" s="266"/>
      <c r="B37" s="277" t="s">
        <v>102</v>
      </c>
      <c r="C37" s="277"/>
      <c r="E37" s="278" t="s">
        <v>31</v>
      </c>
      <c r="F37" s="279"/>
      <c r="G37" s="279"/>
      <c r="H37" s="243"/>
      <c r="I37" s="242"/>
      <c r="L37" s="243"/>
      <c r="P37" s="243"/>
      <c r="S37" s="243"/>
      <c r="V37" s="243"/>
      <c r="Y37" s="243"/>
      <c r="AB37" s="243"/>
      <c r="AE37" s="243"/>
      <c r="AH37" s="243"/>
      <c r="AK37" s="243"/>
      <c r="AN37" s="243"/>
      <c r="AQ37" s="243"/>
      <c r="AU37" s="610" t="s">
        <v>32</v>
      </c>
      <c r="AV37" s="610"/>
      <c r="AW37" s="610"/>
    </row>
    <row r="38" spans="1:49" s="268" customFormat="1" ht="19.5" customHeight="1">
      <c r="A38" s="267"/>
      <c r="B38" s="280" t="s">
        <v>101</v>
      </c>
      <c r="C38" s="280"/>
      <c r="E38" s="275" t="s">
        <v>33</v>
      </c>
      <c r="F38" s="275"/>
      <c r="G38" s="275"/>
      <c r="H38" s="271"/>
      <c r="I38" s="272"/>
      <c r="L38" s="271"/>
      <c r="P38" s="271"/>
      <c r="S38" s="271"/>
      <c r="V38" s="271"/>
      <c r="Y38" s="271"/>
      <c r="AB38" s="271"/>
      <c r="AE38" s="271"/>
      <c r="AH38" s="271"/>
      <c r="AK38" s="271"/>
      <c r="AN38" s="271"/>
      <c r="AQ38" s="271"/>
      <c r="AU38" s="611" t="s">
        <v>315</v>
      </c>
      <c r="AV38" s="611"/>
      <c r="AW38" s="611"/>
    </row>
  </sheetData>
  <mergeCells count="26">
    <mergeCell ref="B5:B7"/>
    <mergeCell ref="B32:E32"/>
    <mergeCell ref="AS2:AU2"/>
    <mergeCell ref="AS3:AV3"/>
    <mergeCell ref="C4:D4"/>
    <mergeCell ref="C5:C7"/>
    <mergeCell ref="D5:D7"/>
    <mergeCell ref="E5:E7"/>
    <mergeCell ref="F5:I6"/>
    <mergeCell ref="J5:M6"/>
    <mergeCell ref="N5:Q6"/>
    <mergeCell ref="R5:T6"/>
    <mergeCell ref="E35:F35"/>
    <mergeCell ref="AU35:AV35"/>
    <mergeCell ref="U5:W6"/>
    <mergeCell ref="X5:Z6"/>
    <mergeCell ref="AA5:AC6"/>
    <mergeCell ref="AD5:AF6"/>
    <mergeCell ref="AG5:AI6"/>
    <mergeCell ref="AJ5:AL6"/>
    <mergeCell ref="AU37:AW37"/>
    <mergeCell ref="AU38:AW38"/>
    <mergeCell ref="AM5:AO6"/>
    <mergeCell ref="AP5:AR6"/>
    <mergeCell ref="AS5:AV6"/>
    <mergeCell ref="AW5:AW7"/>
  </mergeCells>
  <pageMargins left="1.1000000000000001" right="0.19685039370078741" top="0.78740157480314965" bottom="0.23622047244094491" header="0.35433070866141736" footer="0.19685039370078741"/>
  <pageSetup paperSize="9" scale="38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>
    <tabColor indexed="57"/>
  </sheetPr>
  <dimension ref="A1:BM68"/>
  <sheetViews>
    <sheetView view="pageBreakPreview" topLeftCell="D13" zoomScale="55" zoomScaleNormal="70" zoomScaleSheetLayoutView="55" workbookViewId="0">
      <selection activeCell="BE20" sqref="BE20"/>
    </sheetView>
  </sheetViews>
  <sheetFormatPr defaultColWidth="46.85546875" defaultRowHeight="16.5"/>
  <cols>
    <col min="1" max="1" width="8" style="73" bestFit="1" customWidth="1"/>
    <col min="2" max="2" width="12.85546875" style="73" bestFit="1" customWidth="1"/>
    <col min="3" max="3" width="50.140625" style="52" customWidth="1"/>
    <col min="4" max="4" width="40.7109375" style="52" customWidth="1"/>
    <col min="5" max="5" width="41.85546875" style="52" customWidth="1"/>
    <col min="6" max="7" width="21.7109375" style="52" hidden="1" customWidth="1"/>
    <col min="8" max="8" width="21.7109375" style="64" hidden="1" customWidth="1"/>
    <col min="9" max="9" width="10.7109375" style="65" hidden="1" customWidth="1"/>
    <col min="10" max="11" width="22.28515625" style="52" hidden="1" customWidth="1"/>
    <col min="12" max="12" width="22.28515625" style="64" hidden="1" customWidth="1"/>
    <col min="13" max="13" width="13.5703125" style="52" hidden="1" customWidth="1"/>
    <col min="14" max="15" width="20.7109375" style="52" hidden="1" customWidth="1"/>
    <col min="16" max="16" width="20.7109375" style="64" hidden="1" customWidth="1"/>
    <col min="17" max="17" width="10.7109375" style="52" hidden="1" customWidth="1"/>
    <col min="18" max="18" width="33" style="52" bestFit="1" customWidth="1"/>
    <col min="19" max="19" width="33.7109375" style="64" bestFit="1" customWidth="1"/>
    <col min="20" max="20" width="19.85546875" style="52" bestFit="1" customWidth="1"/>
    <col min="21" max="22" width="20.7109375" style="52" hidden="1" customWidth="1"/>
    <col min="23" max="23" width="20.7109375" style="64" hidden="1" customWidth="1"/>
    <col min="24" max="24" width="10.7109375" style="52" hidden="1" customWidth="1"/>
    <col min="25" max="26" width="20.7109375" style="52" hidden="1" customWidth="1"/>
    <col min="27" max="27" width="20.7109375" style="64" hidden="1" customWidth="1"/>
    <col min="28" max="28" width="10.7109375" style="52" hidden="1" customWidth="1"/>
    <col min="29" max="30" width="20.7109375" style="52" hidden="1" customWidth="1"/>
    <col min="31" max="31" width="20.7109375" style="64" hidden="1" customWidth="1"/>
    <col min="32" max="32" width="10.7109375" style="52" hidden="1" customWidth="1"/>
    <col min="33" max="34" width="20.7109375" style="52" hidden="1" customWidth="1"/>
    <col min="35" max="35" width="20.7109375" style="64" hidden="1" customWidth="1"/>
    <col min="36" max="36" width="10.7109375" style="52" hidden="1" customWidth="1"/>
    <col min="37" max="38" width="20.7109375" style="52" hidden="1" customWidth="1"/>
    <col min="39" max="39" width="20.7109375" style="64" hidden="1" customWidth="1"/>
    <col min="40" max="40" width="10.7109375" style="52" hidden="1" customWidth="1"/>
    <col min="41" max="42" width="20.7109375" style="52" hidden="1" customWidth="1"/>
    <col min="43" max="43" width="20.7109375" style="64" hidden="1" customWidth="1"/>
    <col min="44" max="44" width="10.7109375" style="52" hidden="1" customWidth="1"/>
    <col min="45" max="46" width="20.7109375" style="52" hidden="1" customWidth="1"/>
    <col min="47" max="47" width="20.7109375" style="64" hidden="1" customWidth="1"/>
    <col min="48" max="48" width="10.5703125" style="52" hidden="1" customWidth="1"/>
    <col min="49" max="50" width="20.7109375" style="52" hidden="1" customWidth="1"/>
    <col min="51" max="51" width="20.7109375" style="64" hidden="1" customWidth="1"/>
    <col min="52" max="52" width="10.7109375" style="52" hidden="1" customWidth="1"/>
    <col min="53" max="53" width="33.7109375" style="52" bestFit="1" customWidth="1"/>
    <col min="54" max="54" width="25.7109375" style="52" hidden="1" customWidth="1"/>
    <col min="55" max="55" width="34.42578125" style="64" bestFit="1" customWidth="1"/>
    <col min="56" max="56" width="14.140625" style="52" bestFit="1" customWidth="1"/>
    <col min="57" max="57" width="33.7109375" style="52" customWidth="1"/>
    <col min="58" max="58" width="35.7109375" style="52" hidden="1" customWidth="1"/>
    <col min="59" max="59" width="37.28515625" style="52" hidden="1" customWidth="1"/>
    <col min="60" max="60" width="19.140625" style="52" hidden="1" customWidth="1"/>
    <col min="61" max="61" width="61.7109375" style="52" customWidth="1"/>
    <col min="62" max="16384" width="46.85546875" style="52"/>
  </cols>
  <sheetData>
    <row r="1" spans="1:65" s="10" customFormat="1" ht="30">
      <c r="A1" s="1"/>
      <c r="B1" s="2" t="s">
        <v>0</v>
      </c>
      <c r="C1" s="2" t="s">
        <v>0</v>
      </c>
      <c r="D1" s="3"/>
      <c r="E1" s="4"/>
      <c r="F1" s="5"/>
      <c r="G1" s="5"/>
      <c r="H1" s="6"/>
      <c r="I1" s="7"/>
      <c r="J1" s="5"/>
      <c r="K1" s="5"/>
      <c r="L1" s="6"/>
      <c r="M1" s="5"/>
      <c r="N1" s="5"/>
      <c r="O1" s="5"/>
      <c r="P1" s="6"/>
      <c r="Q1" s="5"/>
      <c r="R1" s="5"/>
      <c r="S1" s="6"/>
      <c r="T1" s="5"/>
      <c r="U1" s="5"/>
      <c r="V1" s="5"/>
      <c r="W1" s="6"/>
      <c r="X1" s="5"/>
      <c r="Y1" s="5"/>
      <c r="Z1" s="5"/>
      <c r="AA1" s="6"/>
      <c r="AB1" s="5"/>
      <c r="AC1" s="5"/>
      <c r="AD1" s="5"/>
      <c r="AE1" s="6"/>
      <c r="AF1" s="5"/>
      <c r="AG1" s="5"/>
      <c r="AH1" s="5"/>
      <c r="AI1" s="6"/>
      <c r="AJ1" s="5"/>
      <c r="AK1" s="5"/>
      <c r="AL1" s="5"/>
      <c r="AM1" s="6"/>
      <c r="AN1" s="5"/>
      <c r="AO1" s="5"/>
      <c r="AP1" s="5"/>
      <c r="AQ1" s="6"/>
      <c r="AR1" s="5"/>
      <c r="AS1" s="5"/>
      <c r="AT1" s="5"/>
      <c r="AU1" s="6"/>
      <c r="AV1" s="5"/>
      <c r="AW1" s="5"/>
      <c r="AX1" s="5"/>
      <c r="AY1" s="6"/>
      <c r="AZ1" s="5"/>
      <c r="BA1" s="5"/>
      <c r="BB1" s="5"/>
      <c r="BC1" s="6"/>
      <c r="BD1" s="5"/>
      <c r="BE1" s="5"/>
      <c r="BF1" s="8"/>
      <c r="BG1" s="9"/>
      <c r="BH1" s="9"/>
      <c r="BM1" s="11"/>
    </row>
    <row r="2" spans="1:65" s="10" customFormat="1" ht="30">
      <c r="A2" s="1"/>
      <c r="B2" s="12" t="s">
        <v>1</v>
      </c>
      <c r="C2" s="12" t="s">
        <v>1</v>
      </c>
      <c r="D2" s="3"/>
      <c r="E2" s="4"/>
      <c r="F2" s="5"/>
      <c r="G2" s="5"/>
      <c r="H2" s="6"/>
      <c r="I2" s="7"/>
      <c r="J2" s="5"/>
      <c r="K2" s="5"/>
      <c r="L2" s="6"/>
      <c r="M2" s="5"/>
      <c r="N2" s="5"/>
      <c r="O2" s="5"/>
      <c r="P2" s="6"/>
      <c r="Q2" s="5"/>
      <c r="R2" s="5"/>
      <c r="S2" s="6"/>
      <c r="T2" s="5"/>
      <c r="U2" s="5"/>
      <c r="V2" s="5"/>
      <c r="W2" s="6"/>
      <c r="X2" s="5"/>
      <c r="Y2" s="5"/>
      <c r="Z2" s="5"/>
      <c r="AA2" s="6"/>
      <c r="AB2" s="5"/>
      <c r="AC2" s="5"/>
      <c r="AD2" s="5"/>
      <c r="AE2" s="6"/>
      <c r="AF2" s="5"/>
      <c r="AG2" s="5"/>
      <c r="AH2" s="5"/>
      <c r="AI2" s="6"/>
      <c r="AJ2" s="5"/>
      <c r="AK2" s="5"/>
      <c r="AL2" s="5"/>
      <c r="AM2" s="6"/>
      <c r="AN2" s="5"/>
      <c r="AO2" s="5"/>
      <c r="AP2" s="5"/>
      <c r="AQ2" s="6"/>
      <c r="AR2" s="5"/>
      <c r="AS2" s="5"/>
      <c r="AT2" s="5"/>
      <c r="AU2" s="6"/>
      <c r="AV2" s="5"/>
      <c r="AW2" s="5"/>
      <c r="AX2" s="5"/>
      <c r="AY2" s="6"/>
      <c r="AZ2" s="5"/>
      <c r="BA2" s="645"/>
      <c r="BB2" s="645"/>
      <c r="BC2" s="645"/>
      <c r="BD2" s="5"/>
      <c r="BE2" s="5"/>
      <c r="BF2" s="8"/>
      <c r="BG2" s="9"/>
      <c r="BH2" s="9"/>
      <c r="BM2" s="11"/>
    </row>
    <row r="3" spans="1:65" s="10" customFormat="1" ht="35.25">
      <c r="A3" s="1"/>
      <c r="B3" s="13" t="s">
        <v>175</v>
      </c>
      <c r="C3" s="13" t="s">
        <v>175</v>
      </c>
      <c r="D3" s="3"/>
      <c r="E3" s="4"/>
      <c r="F3" s="5"/>
      <c r="G3" s="5"/>
      <c r="H3" s="6"/>
      <c r="I3" s="7"/>
      <c r="J3" s="5"/>
      <c r="K3" s="5"/>
      <c r="L3" s="6"/>
      <c r="M3" s="5"/>
      <c r="N3" s="5"/>
      <c r="O3" s="5"/>
      <c r="P3" s="6"/>
      <c r="Q3" s="5"/>
      <c r="R3" s="5"/>
      <c r="S3" s="6"/>
      <c r="T3" s="5"/>
      <c r="U3" s="5"/>
      <c r="V3" s="5"/>
      <c r="W3" s="6"/>
      <c r="X3" s="5"/>
      <c r="Y3" s="5"/>
      <c r="Z3" s="5"/>
      <c r="AA3" s="6"/>
      <c r="AB3" s="5"/>
      <c r="AC3" s="5"/>
      <c r="AD3" s="5"/>
      <c r="AE3" s="6"/>
      <c r="AF3" s="5"/>
      <c r="AG3" s="5"/>
      <c r="AH3" s="5"/>
      <c r="AI3" s="6"/>
      <c r="AJ3" s="5"/>
      <c r="AK3" s="5"/>
      <c r="AL3" s="5"/>
      <c r="AM3" s="6"/>
      <c r="AN3" s="5"/>
      <c r="AO3" s="5"/>
      <c r="AP3" s="5"/>
      <c r="AQ3" s="6"/>
      <c r="AR3" s="5"/>
      <c r="AS3" s="5"/>
      <c r="AT3" s="5"/>
      <c r="AU3" s="6"/>
      <c r="AV3" s="5"/>
      <c r="AW3" s="5"/>
      <c r="AX3" s="5"/>
      <c r="AY3" s="6"/>
      <c r="AZ3" s="5"/>
      <c r="BA3" s="78"/>
      <c r="BB3" s="78"/>
      <c r="BC3" s="78"/>
      <c r="BD3" s="78"/>
      <c r="BE3" s="5"/>
      <c r="BF3" s="8"/>
      <c r="BG3" s="9"/>
      <c r="BH3" s="9"/>
      <c r="BM3" s="11"/>
    </row>
    <row r="4" spans="1:65" s="23" customFormat="1" ht="9.9499999999999993" customHeight="1" thickBot="1">
      <c r="A4" s="14"/>
      <c r="B4" s="14"/>
      <c r="C4" s="623"/>
      <c r="D4" s="623"/>
      <c r="E4" s="15"/>
      <c r="F4" s="16"/>
      <c r="G4" s="16"/>
      <c r="H4" s="17"/>
      <c r="I4" s="18"/>
      <c r="J4" s="19"/>
      <c r="K4" s="19"/>
      <c r="L4" s="17"/>
      <c r="M4" s="16"/>
      <c r="N4" s="16"/>
      <c r="O4" s="16"/>
      <c r="P4" s="17"/>
      <c r="Q4" s="16"/>
      <c r="R4" s="16"/>
      <c r="S4" s="17"/>
      <c r="T4" s="16"/>
      <c r="U4" s="16"/>
      <c r="V4" s="16"/>
      <c r="W4" s="17"/>
      <c r="X4" s="16"/>
      <c r="Y4" s="16"/>
      <c r="Z4" s="16"/>
      <c r="AA4" s="17"/>
      <c r="AB4" s="16"/>
      <c r="AC4" s="16"/>
      <c r="AD4" s="16"/>
      <c r="AE4" s="17"/>
      <c r="AF4" s="16"/>
      <c r="AG4" s="16"/>
      <c r="AH4" s="16"/>
      <c r="AI4" s="17"/>
      <c r="AJ4" s="16"/>
      <c r="AK4" s="16"/>
      <c r="AL4" s="16"/>
      <c r="AM4" s="17"/>
      <c r="AN4" s="16"/>
      <c r="AO4" s="16"/>
      <c r="AP4" s="16"/>
      <c r="AQ4" s="17"/>
      <c r="AR4" s="16"/>
      <c r="AS4" s="16"/>
      <c r="AT4" s="16"/>
      <c r="AU4" s="17"/>
      <c r="AV4" s="16"/>
      <c r="AW4" s="16"/>
      <c r="AX4" s="16"/>
      <c r="AY4" s="17"/>
      <c r="AZ4" s="16"/>
      <c r="BA4" s="16"/>
      <c r="BB4" s="16"/>
      <c r="BC4" s="17"/>
      <c r="BD4" s="16"/>
      <c r="BE4" s="16"/>
      <c r="BF4" s="20"/>
      <c r="BG4" s="21"/>
      <c r="BH4" s="22"/>
      <c r="BM4" s="24"/>
    </row>
    <row r="5" spans="1:65" s="23" customFormat="1" ht="35.1" customHeight="1">
      <c r="A5" s="14"/>
      <c r="B5" s="616" t="s">
        <v>301</v>
      </c>
      <c r="C5" s="616" t="s">
        <v>2</v>
      </c>
      <c r="D5" s="616" t="s">
        <v>3</v>
      </c>
      <c r="E5" s="619" t="s">
        <v>4</v>
      </c>
      <c r="F5" s="608" t="s">
        <v>5</v>
      </c>
      <c r="G5" s="608"/>
      <c r="H5" s="608"/>
      <c r="I5" s="608"/>
      <c r="J5" s="608" t="s">
        <v>6</v>
      </c>
      <c r="K5" s="608"/>
      <c r="L5" s="609"/>
      <c r="M5" s="609"/>
      <c r="N5" s="608" t="s">
        <v>7</v>
      </c>
      <c r="O5" s="608"/>
      <c r="P5" s="609"/>
      <c r="Q5" s="609"/>
      <c r="R5" s="608" t="s">
        <v>8</v>
      </c>
      <c r="S5" s="609"/>
      <c r="T5" s="609"/>
      <c r="U5" s="608" t="s">
        <v>9</v>
      </c>
      <c r="V5" s="608"/>
      <c r="W5" s="609"/>
      <c r="X5" s="609"/>
      <c r="Y5" s="608" t="s">
        <v>10</v>
      </c>
      <c r="Z5" s="608"/>
      <c r="AA5" s="609"/>
      <c r="AB5" s="609"/>
      <c r="AC5" s="608" t="s">
        <v>11</v>
      </c>
      <c r="AD5" s="608"/>
      <c r="AE5" s="609"/>
      <c r="AF5" s="609"/>
      <c r="AG5" s="608" t="s">
        <v>12</v>
      </c>
      <c r="AH5" s="608"/>
      <c r="AI5" s="609"/>
      <c r="AJ5" s="609"/>
      <c r="AK5" s="608" t="s">
        <v>13</v>
      </c>
      <c r="AL5" s="608"/>
      <c r="AM5" s="609"/>
      <c r="AN5" s="609"/>
      <c r="AO5" s="608" t="s">
        <v>14</v>
      </c>
      <c r="AP5" s="608"/>
      <c r="AQ5" s="609"/>
      <c r="AR5" s="609"/>
      <c r="AS5" s="608" t="s">
        <v>15</v>
      </c>
      <c r="AT5" s="608"/>
      <c r="AU5" s="609"/>
      <c r="AV5" s="609"/>
      <c r="AW5" s="608" t="s">
        <v>16</v>
      </c>
      <c r="AX5" s="608"/>
      <c r="AY5" s="609"/>
      <c r="AZ5" s="609"/>
      <c r="BA5" s="612" t="s">
        <v>17</v>
      </c>
      <c r="BB5" s="612"/>
      <c r="BC5" s="613"/>
      <c r="BD5" s="613"/>
      <c r="BE5" s="614" t="s">
        <v>18</v>
      </c>
      <c r="BF5" s="25" t="s">
        <v>19</v>
      </c>
      <c r="BG5" s="25" t="s">
        <v>18</v>
      </c>
      <c r="BH5" s="26" t="s">
        <v>20</v>
      </c>
      <c r="BM5" s="24"/>
    </row>
    <row r="6" spans="1:65" s="23" customFormat="1" ht="35.1" customHeight="1">
      <c r="A6" s="14"/>
      <c r="B6" s="616"/>
      <c r="C6" s="616"/>
      <c r="D6" s="616"/>
      <c r="E6" s="620"/>
      <c r="F6" s="608"/>
      <c r="G6" s="608"/>
      <c r="H6" s="608"/>
      <c r="I6" s="608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09"/>
      <c r="BA6" s="613"/>
      <c r="BB6" s="613"/>
      <c r="BC6" s="613"/>
      <c r="BD6" s="613"/>
      <c r="BE6" s="615"/>
      <c r="BF6" s="27" t="s">
        <v>21</v>
      </c>
      <c r="BG6" s="28" t="s">
        <v>22</v>
      </c>
      <c r="BH6" s="29">
        <v>2021</v>
      </c>
      <c r="BM6" s="24"/>
    </row>
    <row r="7" spans="1:65" s="23" customFormat="1" ht="34.5" customHeight="1" thickBot="1">
      <c r="A7" s="14"/>
      <c r="B7" s="616"/>
      <c r="C7" s="616"/>
      <c r="D7" s="616"/>
      <c r="E7" s="621"/>
      <c r="F7" s="30" t="s">
        <v>23</v>
      </c>
      <c r="G7" s="30" t="s">
        <v>257</v>
      </c>
      <c r="H7" s="31" t="s">
        <v>24</v>
      </c>
      <c r="I7" s="32" t="s">
        <v>25</v>
      </c>
      <c r="J7" s="30" t="s">
        <v>23</v>
      </c>
      <c r="K7" s="30" t="s">
        <v>257</v>
      </c>
      <c r="L7" s="31" t="s">
        <v>24</v>
      </c>
      <c r="M7" s="33" t="s">
        <v>25</v>
      </c>
      <c r="N7" s="30" t="s">
        <v>23</v>
      </c>
      <c r="O7" s="30" t="s">
        <v>257</v>
      </c>
      <c r="P7" s="31" t="s">
        <v>24</v>
      </c>
      <c r="Q7" s="33" t="s">
        <v>25</v>
      </c>
      <c r="R7" s="30" t="s">
        <v>23</v>
      </c>
      <c r="S7" s="31" t="s">
        <v>24</v>
      </c>
      <c r="T7" s="33" t="s">
        <v>25</v>
      </c>
      <c r="U7" s="30" t="s">
        <v>23</v>
      </c>
      <c r="V7" s="30" t="s">
        <v>257</v>
      </c>
      <c r="W7" s="31" t="s">
        <v>24</v>
      </c>
      <c r="X7" s="33" t="s">
        <v>25</v>
      </c>
      <c r="Y7" s="30" t="s">
        <v>23</v>
      </c>
      <c r="Z7" s="30" t="s">
        <v>257</v>
      </c>
      <c r="AA7" s="31" t="s">
        <v>24</v>
      </c>
      <c r="AB7" s="33" t="s">
        <v>25</v>
      </c>
      <c r="AC7" s="30" t="s">
        <v>23</v>
      </c>
      <c r="AD7" s="30" t="s">
        <v>257</v>
      </c>
      <c r="AE7" s="31" t="s">
        <v>24</v>
      </c>
      <c r="AF7" s="33" t="s">
        <v>25</v>
      </c>
      <c r="AG7" s="30" t="s">
        <v>23</v>
      </c>
      <c r="AH7" s="30" t="s">
        <v>257</v>
      </c>
      <c r="AI7" s="31" t="s">
        <v>24</v>
      </c>
      <c r="AJ7" s="33" t="s">
        <v>25</v>
      </c>
      <c r="AK7" s="30" t="s">
        <v>23</v>
      </c>
      <c r="AL7" s="30" t="s">
        <v>257</v>
      </c>
      <c r="AM7" s="31" t="s">
        <v>24</v>
      </c>
      <c r="AN7" s="33" t="s">
        <v>25</v>
      </c>
      <c r="AO7" s="30" t="s">
        <v>23</v>
      </c>
      <c r="AP7" s="30" t="s">
        <v>257</v>
      </c>
      <c r="AQ7" s="31" t="s">
        <v>24</v>
      </c>
      <c r="AR7" s="33" t="s">
        <v>25</v>
      </c>
      <c r="AS7" s="30" t="s">
        <v>23</v>
      </c>
      <c r="AT7" s="30" t="s">
        <v>257</v>
      </c>
      <c r="AU7" s="31" t="s">
        <v>24</v>
      </c>
      <c r="AV7" s="33" t="s">
        <v>25</v>
      </c>
      <c r="AW7" s="30" t="s">
        <v>23</v>
      </c>
      <c r="AX7" s="30" t="s">
        <v>257</v>
      </c>
      <c r="AY7" s="31" t="s">
        <v>24</v>
      </c>
      <c r="AZ7" s="33" t="s">
        <v>25</v>
      </c>
      <c r="BA7" s="34" t="s">
        <v>23</v>
      </c>
      <c r="BB7" s="34" t="s">
        <v>257</v>
      </c>
      <c r="BC7" s="35" t="s">
        <v>24</v>
      </c>
      <c r="BD7" s="36" t="s">
        <v>25</v>
      </c>
      <c r="BE7" s="615"/>
      <c r="BF7" s="37" t="s">
        <v>26</v>
      </c>
      <c r="BG7" s="38" t="s">
        <v>27</v>
      </c>
      <c r="BH7" s="39" t="s">
        <v>24</v>
      </c>
      <c r="BM7" s="24"/>
    </row>
    <row r="8" spans="1:65" s="240" customFormat="1" ht="42.95" customHeight="1">
      <c r="A8" s="14">
        <v>1</v>
      </c>
      <c r="B8" s="517" t="s">
        <v>311</v>
      </c>
      <c r="C8" s="366" t="s">
        <v>179</v>
      </c>
      <c r="D8" s="367" t="s">
        <v>180</v>
      </c>
      <c r="E8" s="368">
        <v>45329</v>
      </c>
      <c r="F8" s="369">
        <v>2619805</v>
      </c>
      <c r="G8" s="369">
        <v>2608810</v>
      </c>
      <c r="H8" s="370">
        <v>2000000</v>
      </c>
      <c r="I8" s="371">
        <f t="shared" ref="I8:I52" si="0">F8/H8</f>
        <v>1.3099025</v>
      </c>
      <c r="J8" s="369">
        <v>2254005</v>
      </c>
      <c r="K8" s="518">
        <v>2221010</v>
      </c>
      <c r="L8" s="372">
        <v>2000000</v>
      </c>
      <c r="M8" s="371">
        <v>1.1299999999999999</v>
      </c>
      <c r="N8" s="373">
        <v>1473735</v>
      </c>
      <c r="O8" s="373">
        <v>1392445</v>
      </c>
      <c r="P8" s="382">
        <v>2100000</v>
      </c>
      <c r="Q8" s="397">
        <v>0.7</v>
      </c>
      <c r="R8" s="373">
        <v>1845130</v>
      </c>
      <c r="S8" s="374">
        <v>2200000</v>
      </c>
      <c r="T8" s="375">
        <v>0.84</v>
      </c>
      <c r="U8" s="369"/>
      <c r="V8" s="369"/>
      <c r="W8" s="376"/>
      <c r="X8" s="375" t="e">
        <f>U8/W8</f>
        <v>#DIV/0!</v>
      </c>
      <c r="Y8" s="369"/>
      <c r="Z8" s="369"/>
      <c r="AA8" s="372"/>
      <c r="AB8" s="371" t="e">
        <f>Y8/AA8</f>
        <v>#DIV/0!</v>
      </c>
      <c r="AC8" s="377"/>
      <c r="AD8" s="377"/>
      <c r="AE8" s="372"/>
      <c r="AF8" s="371" t="e">
        <f>AC8/AE8</f>
        <v>#DIV/0!</v>
      </c>
      <c r="AG8" s="377"/>
      <c r="AH8" s="377"/>
      <c r="AI8" s="372"/>
      <c r="AJ8" s="371" t="e">
        <f>AG8/AI8</f>
        <v>#DIV/0!</v>
      </c>
      <c r="AK8" s="377"/>
      <c r="AL8" s="377"/>
      <c r="AM8" s="372"/>
      <c r="AN8" s="371" t="e">
        <f>AK8/AM8</f>
        <v>#DIV/0!</v>
      </c>
      <c r="AO8" s="377"/>
      <c r="AP8" s="377"/>
      <c r="AQ8" s="372"/>
      <c r="AR8" s="371" t="e">
        <f>AO8/AQ8</f>
        <v>#DIV/0!</v>
      </c>
      <c r="AS8" s="377"/>
      <c r="AT8" s="377"/>
      <c r="AU8" s="372"/>
      <c r="AV8" s="371" t="e">
        <f>AS8/AU8</f>
        <v>#DIV/0!</v>
      </c>
      <c r="AW8" s="377"/>
      <c r="AX8" s="377"/>
      <c r="AY8" s="372"/>
      <c r="AZ8" s="371" t="e">
        <f>AW8/AY8</f>
        <v>#DIV/0!</v>
      </c>
      <c r="BA8" s="377">
        <f>F8+J8+N8+R8</f>
        <v>8192675</v>
      </c>
      <c r="BB8" s="377">
        <f>G8+K8+O8</f>
        <v>6222265</v>
      </c>
      <c r="BC8" s="372">
        <f>H8+L8+P8+S8</f>
        <v>8300000</v>
      </c>
      <c r="BD8" s="371">
        <f t="shared" ref="BD8:BD52" si="1">BA8/BC8</f>
        <v>0.98706927710843373</v>
      </c>
      <c r="BE8" s="378">
        <f>BA8/4</f>
        <v>2048168.75</v>
      </c>
    </row>
    <row r="9" spans="1:65" s="240" customFormat="1" ht="42.95" customHeight="1">
      <c r="A9" s="14">
        <v>2</v>
      </c>
      <c r="B9" s="517" t="s">
        <v>312</v>
      </c>
      <c r="C9" s="366" t="s">
        <v>181</v>
      </c>
      <c r="D9" s="367" t="s">
        <v>182</v>
      </c>
      <c r="E9" s="368">
        <v>44321</v>
      </c>
      <c r="F9" s="377">
        <v>659070</v>
      </c>
      <c r="G9" s="377">
        <v>659070</v>
      </c>
      <c r="H9" s="370">
        <v>850000</v>
      </c>
      <c r="I9" s="371">
        <f t="shared" si="0"/>
        <v>0.77537647058823533</v>
      </c>
      <c r="J9" s="369">
        <v>1171290</v>
      </c>
      <c r="K9" s="518">
        <v>1171290</v>
      </c>
      <c r="L9" s="372">
        <v>850000</v>
      </c>
      <c r="M9" s="371">
        <v>1.38</v>
      </c>
      <c r="N9" s="373">
        <v>777740</v>
      </c>
      <c r="O9" s="373">
        <v>777740</v>
      </c>
      <c r="P9" s="382">
        <v>950000</v>
      </c>
      <c r="Q9" s="397">
        <v>0.82</v>
      </c>
      <c r="R9" s="373">
        <v>1305390</v>
      </c>
      <c r="S9" s="374">
        <v>1050000</v>
      </c>
      <c r="T9" s="375">
        <v>1.24</v>
      </c>
      <c r="U9" s="369"/>
      <c r="V9" s="369"/>
      <c r="W9" s="376"/>
      <c r="X9" s="375" t="e">
        <f t="shared" ref="X9:X51" si="2">U9/W9</f>
        <v>#DIV/0!</v>
      </c>
      <c r="Y9" s="369"/>
      <c r="Z9" s="369"/>
      <c r="AA9" s="372"/>
      <c r="AB9" s="371" t="e">
        <f t="shared" ref="AB9:AB51" si="3">Y9/AA9</f>
        <v>#DIV/0!</v>
      </c>
      <c r="AC9" s="377"/>
      <c r="AD9" s="377"/>
      <c r="AE9" s="372"/>
      <c r="AF9" s="371" t="e">
        <f t="shared" ref="AF9:AF51" si="4">AC9/AE9</f>
        <v>#DIV/0!</v>
      </c>
      <c r="AG9" s="377"/>
      <c r="AH9" s="377"/>
      <c r="AI9" s="372"/>
      <c r="AJ9" s="371" t="e">
        <f t="shared" ref="AJ9:AJ50" si="5">AG9/AI9</f>
        <v>#DIV/0!</v>
      </c>
      <c r="AK9" s="377"/>
      <c r="AL9" s="377"/>
      <c r="AM9" s="372"/>
      <c r="AN9" s="371" t="e">
        <f t="shared" ref="AN9:AN51" si="6">AK9/AM9</f>
        <v>#DIV/0!</v>
      </c>
      <c r="AO9" s="377"/>
      <c r="AP9" s="377"/>
      <c r="AQ9" s="372"/>
      <c r="AR9" s="371" t="e">
        <f t="shared" ref="AR9:AR51" si="7">AO9/AQ9</f>
        <v>#DIV/0!</v>
      </c>
      <c r="AS9" s="377"/>
      <c r="AT9" s="377"/>
      <c r="AU9" s="372"/>
      <c r="AV9" s="371" t="e">
        <f t="shared" ref="AV9:AV51" si="8">AS9/AU9</f>
        <v>#DIV/0!</v>
      </c>
      <c r="AW9" s="377"/>
      <c r="AX9" s="377"/>
      <c r="AY9" s="372"/>
      <c r="AZ9" s="371" t="e">
        <f t="shared" ref="AZ9:AZ51" si="9">AW9/AY9</f>
        <v>#DIV/0!</v>
      </c>
      <c r="BA9" s="377">
        <f t="shared" ref="BA9:BA17" si="10">F9+J9+N9+R9</f>
        <v>3913490</v>
      </c>
      <c r="BB9" s="377">
        <f t="shared" ref="BB9:BB51" si="11">G9+K9+O9</f>
        <v>2608100</v>
      </c>
      <c r="BC9" s="372">
        <f t="shared" ref="BC9:BC51" si="12">H9+L9+P9+S9</f>
        <v>3700000</v>
      </c>
      <c r="BD9" s="371">
        <f t="shared" si="1"/>
        <v>1.0577000000000001</v>
      </c>
      <c r="BE9" s="378">
        <f t="shared" ref="BE9:BE16" si="13">BA9/4</f>
        <v>978372.5</v>
      </c>
    </row>
    <row r="10" spans="1:65" s="240" customFormat="1" ht="42.95" customHeight="1">
      <c r="A10" s="14">
        <v>3</v>
      </c>
      <c r="B10" s="517" t="s">
        <v>311</v>
      </c>
      <c r="C10" s="366" t="s">
        <v>183</v>
      </c>
      <c r="D10" s="367" t="s">
        <v>184</v>
      </c>
      <c r="E10" s="368">
        <v>45489</v>
      </c>
      <c r="F10" s="377">
        <v>46875</v>
      </c>
      <c r="G10" s="377">
        <v>46875</v>
      </c>
      <c r="H10" s="370">
        <v>550000</v>
      </c>
      <c r="I10" s="371">
        <f t="shared" si="0"/>
        <v>8.5227272727272721E-2</v>
      </c>
      <c r="J10" s="369">
        <v>431885</v>
      </c>
      <c r="K10" s="518">
        <v>431885</v>
      </c>
      <c r="L10" s="372">
        <v>550000</v>
      </c>
      <c r="M10" s="371">
        <v>0.79</v>
      </c>
      <c r="N10" s="373">
        <v>44975</v>
      </c>
      <c r="O10" s="373">
        <v>44975</v>
      </c>
      <c r="P10" s="382">
        <v>550000</v>
      </c>
      <c r="Q10" s="397">
        <v>0.08</v>
      </c>
      <c r="R10" s="373">
        <v>715300</v>
      </c>
      <c r="S10" s="374">
        <v>550000</v>
      </c>
      <c r="T10" s="375">
        <v>1.3</v>
      </c>
      <c r="U10" s="369"/>
      <c r="V10" s="369"/>
      <c r="W10" s="376"/>
      <c r="X10" s="375" t="e">
        <f t="shared" si="2"/>
        <v>#DIV/0!</v>
      </c>
      <c r="Y10" s="369"/>
      <c r="Z10" s="369"/>
      <c r="AA10" s="372"/>
      <c r="AB10" s="371" t="e">
        <f t="shared" si="3"/>
        <v>#DIV/0!</v>
      </c>
      <c r="AC10" s="377"/>
      <c r="AD10" s="377"/>
      <c r="AE10" s="372"/>
      <c r="AF10" s="371" t="e">
        <f t="shared" si="4"/>
        <v>#DIV/0!</v>
      </c>
      <c r="AG10" s="377"/>
      <c r="AH10" s="377"/>
      <c r="AI10" s="372"/>
      <c r="AJ10" s="371" t="e">
        <f t="shared" si="5"/>
        <v>#DIV/0!</v>
      </c>
      <c r="AK10" s="377"/>
      <c r="AL10" s="377"/>
      <c r="AM10" s="372"/>
      <c r="AN10" s="371" t="e">
        <f t="shared" si="6"/>
        <v>#DIV/0!</v>
      </c>
      <c r="AO10" s="377"/>
      <c r="AP10" s="377"/>
      <c r="AQ10" s="372"/>
      <c r="AR10" s="371" t="e">
        <f t="shared" si="7"/>
        <v>#DIV/0!</v>
      </c>
      <c r="AS10" s="377"/>
      <c r="AT10" s="377"/>
      <c r="AU10" s="372"/>
      <c r="AV10" s="371" t="e">
        <f t="shared" si="8"/>
        <v>#DIV/0!</v>
      </c>
      <c r="AW10" s="377"/>
      <c r="AX10" s="377"/>
      <c r="AY10" s="372"/>
      <c r="AZ10" s="371" t="e">
        <f t="shared" si="9"/>
        <v>#DIV/0!</v>
      </c>
      <c r="BA10" s="377">
        <f t="shared" si="10"/>
        <v>1239035</v>
      </c>
      <c r="BB10" s="377">
        <f t="shared" si="11"/>
        <v>523735</v>
      </c>
      <c r="BC10" s="372">
        <f t="shared" si="12"/>
        <v>2200000</v>
      </c>
      <c r="BD10" s="371">
        <f t="shared" si="1"/>
        <v>0.56319772727272732</v>
      </c>
      <c r="BE10" s="378">
        <f t="shared" si="13"/>
        <v>309758.75</v>
      </c>
    </row>
    <row r="11" spans="1:65" s="532" customFormat="1" ht="42.95" customHeight="1">
      <c r="A11" s="519">
        <v>4</v>
      </c>
      <c r="B11" s="520" t="s">
        <v>311</v>
      </c>
      <c r="C11" s="521" t="s">
        <v>185</v>
      </c>
      <c r="D11" s="522" t="s">
        <v>186</v>
      </c>
      <c r="E11" s="523">
        <v>45510</v>
      </c>
      <c r="F11" s="524">
        <v>104070</v>
      </c>
      <c r="G11" s="524">
        <v>104070</v>
      </c>
      <c r="H11" s="525">
        <v>550000</v>
      </c>
      <c r="I11" s="526">
        <f t="shared" si="0"/>
        <v>0.18921818181818181</v>
      </c>
      <c r="J11" s="524">
        <v>214360</v>
      </c>
      <c r="K11" s="527">
        <v>214360</v>
      </c>
      <c r="L11" s="524">
        <v>550000</v>
      </c>
      <c r="M11" s="526">
        <v>0.39</v>
      </c>
      <c r="N11" s="528">
        <v>404395</v>
      </c>
      <c r="O11" s="529">
        <v>404395</v>
      </c>
      <c r="P11" s="528">
        <v>550000</v>
      </c>
      <c r="Q11" s="530">
        <v>0.74</v>
      </c>
      <c r="R11" s="528">
        <v>99590</v>
      </c>
      <c r="S11" s="528">
        <v>109999</v>
      </c>
      <c r="T11" s="526">
        <v>0.91</v>
      </c>
      <c r="U11" s="524"/>
      <c r="V11" s="524"/>
      <c r="W11" s="524"/>
      <c r="X11" s="526" t="e">
        <f t="shared" si="2"/>
        <v>#DIV/0!</v>
      </c>
      <c r="Y11" s="524"/>
      <c r="Z11" s="524"/>
      <c r="AA11" s="524"/>
      <c r="AB11" s="526" t="e">
        <f t="shared" si="3"/>
        <v>#DIV/0!</v>
      </c>
      <c r="AC11" s="524"/>
      <c r="AD11" s="524"/>
      <c r="AE11" s="524"/>
      <c r="AF11" s="526" t="e">
        <f t="shared" si="4"/>
        <v>#DIV/0!</v>
      </c>
      <c r="AG11" s="524"/>
      <c r="AH11" s="524"/>
      <c r="AI11" s="524"/>
      <c r="AJ11" s="526" t="e">
        <f t="shared" si="5"/>
        <v>#DIV/0!</v>
      </c>
      <c r="AK11" s="524"/>
      <c r="AL11" s="524"/>
      <c r="AM11" s="524"/>
      <c r="AN11" s="526" t="e">
        <f t="shared" si="6"/>
        <v>#DIV/0!</v>
      </c>
      <c r="AO11" s="524"/>
      <c r="AP11" s="524"/>
      <c r="AQ11" s="524"/>
      <c r="AR11" s="526" t="e">
        <f t="shared" si="7"/>
        <v>#DIV/0!</v>
      </c>
      <c r="AS11" s="524"/>
      <c r="AT11" s="524"/>
      <c r="AU11" s="524"/>
      <c r="AV11" s="526" t="e">
        <f t="shared" si="8"/>
        <v>#DIV/0!</v>
      </c>
      <c r="AW11" s="524"/>
      <c r="AX11" s="524"/>
      <c r="AY11" s="524"/>
      <c r="AZ11" s="526" t="e">
        <f t="shared" si="9"/>
        <v>#DIV/0!</v>
      </c>
      <c r="BA11" s="524">
        <f t="shared" si="10"/>
        <v>822415</v>
      </c>
      <c r="BB11" s="524">
        <f t="shared" si="11"/>
        <v>722825</v>
      </c>
      <c r="BC11" s="524">
        <f t="shared" si="12"/>
        <v>1759999</v>
      </c>
      <c r="BD11" s="526">
        <f t="shared" si="1"/>
        <v>0.46728151550086106</v>
      </c>
      <c r="BE11" s="531">
        <f t="shared" si="13"/>
        <v>205603.75</v>
      </c>
    </row>
    <row r="12" spans="1:65" s="240" customFormat="1" ht="42.95" customHeight="1">
      <c r="A12" s="14">
        <v>5</v>
      </c>
      <c r="B12" s="517" t="s">
        <v>311</v>
      </c>
      <c r="C12" s="366" t="s">
        <v>187</v>
      </c>
      <c r="D12" s="367" t="s">
        <v>188</v>
      </c>
      <c r="E12" s="368">
        <v>45428</v>
      </c>
      <c r="F12" s="377">
        <v>663445</v>
      </c>
      <c r="G12" s="377">
        <v>663445</v>
      </c>
      <c r="H12" s="370">
        <v>650000</v>
      </c>
      <c r="I12" s="371">
        <f t="shared" si="0"/>
        <v>1.0206846153846154</v>
      </c>
      <c r="J12" s="369">
        <v>387195</v>
      </c>
      <c r="K12" s="518">
        <v>387915</v>
      </c>
      <c r="L12" s="372">
        <v>650000</v>
      </c>
      <c r="M12" s="371">
        <v>0.6</v>
      </c>
      <c r="N12" s="373">
        <v>101250</v>
      </c>
      <c r="O12" s="373">
        <v>101250</v>
      </c>
      <c r="P12" s="382">
        <v>650000</v>
      </c>
      <c r="Q12" s="397">
        <v>0.16</v>
      </c>
      <c r="R12" s="373">
        <v>694120</v>
      </c>
      <c r="S12" s="374">
        <v>650000</v>
      </c>
      <c r="T12" s="375">
        <v>1.07</v>
      </c>
      <c r="U12" s="369"/>
      <c r="V12" s="369"/>
      <c r="W12" s="376"/>
      <c r="X12" s="375" t="e">
        <f t="shared" si="2"/>
        <v>#DIV/0!</v>
      </c>
      <c r="Y12" s="369"/>
      <c r="Z12" s="369"/>
      <c r="AA12" s="372"/>
      <c r="AB12" s="371" t="e">
        <f t="shared" si="3"/>
        <v>#DIV/0!</v>
      </c>
      <c r="AC12" s="377"/>
      <c r="AD12" s="377"/>
      <c r="AE12" s="372"/>
      <c r="AF12" s="371" t="e">
        <f t="shared" si="4"/>
        <v>#DIV/0!</v>
      </c>
      <c r="AG12" s="377"/>
      <c r="AH12" s="377"/>
      <c r="AI12" s="372"/>
      <c r="AJ12" s="371" t="e">
        <f t="shared" si="5"/>
        <v>#DIV/0!</v>
      </c>
      <c r="AK12" s="377"/>
      <c r="AL12" s="377"/>
      <c r="AM12" s="372"/>
      <c r="AN12" s="371" t="e">
        <f t="shared" si="6"/>
        <v>#DIV/0!</v>
      </c>
      <c r="AO12" s="377"/>
      <c r="AP12" s="377"/>
      <c r="AQ12" s="372"/>
      <c r="AR12" s="371" t="e">
        <f t="shared" si="7"/>
        <v>#DIV/0!</v>
      </c>
      <c r="AS12" s="377"/>
      <c r="AT12" s="377"/>
      <c r="AU12" s="372"/>
      <c r="AV12" s="371" t="e">
        <f t="shared" si="8"/>
        <v>#DIV/0!</v>
      </c>
      <c r="AW12" s="377"/>
      <c r="AX12" s="377"/>
      <c r="AY12" s="372"/>
      <c r="AZ12" s="371" t="e">
        <f t="shared" si="9"/>
        <v>#DIV/0!</v>
      </c>
      <c r="BA12" s="377">
        <f t="shared" si="10"/>
        <v>1846010</v>
      </c>
      <c r="BB12" s="377">
        <f t="shared" si="11"/>
        <v>1152610</v>
      </c>
      <c r="BC12" s="372">
        <f t="shared" si="12"/>
        <v>2600000</v>
      </c>
      <c r="BD12" s="371">
        <f t="shared" si="1"/>
        <v>0.71000384615384615</v>
      </c>
      <c r="BE12" s="378">
        <f t="shared" si="13"/>
        <v>461502.5</v>
      </c>
    </row>
    <row r="13" spans="1:65" s="392" customFormat="1" ht="42.95" customHeight="1">
      <c r="A13" s="385">
        <v>6</v>
      </c>
      <c r="B13" s="533" t="s">
        <v>313</v>
      </c>
      <c r="C13" s="386" t="s">
        <v>189</v>
      </c>
      <c r="D13" s="387" t="s">
        <v>272</v>
      </c>
      <c r="E13" s="388" t="s">
        <v>190</v>
      </c>
      <c r="F13" s="383">
        <v>209750</v>
      </c>
      <c r="G13" s="383">
        <v>209750</v>
      </c>
      <c r="H13" s="389">
        <v>650000</v>
      </c>
      <c r="I13" s="390">
        <f t="shared" si="0"/>
        <v>0.32269230769230767</v>
      </c>
      <c r="J13" s="383">
        <v>693375</v>
      </c>
      <c r="K13" s="534">
        <v>693375</v>
      </c>
      <c r="L13" s="383">
        <v>650000</v>
      </c>
      <c r="M13" s="390">
        <v>1.07</v>
      </c>
      <c r="N13" s="382">
        <v>158265</v>
      </c>
      <c r="O13" s="382">
        <v>125475</v>
      </c>
      <c r="P13" s="382">
        <v>650000</v>
      </c>
      <c r="Q13" s="409">
        <v>0.24</v>
      </c>
      <c r="R13" s="382">
        <v>859505</v>
      </c>
      <c r="S13" s="382">
        <v>476666</v>
      </c>
      <c r="T13" s="390">
        <v>1.8</v>
      </c>
      <c r="U13" s="383"/>
      <c r="V13" s="383"/>
      <c r="W13" s="383"/>
      <c r="X13" s="390" t="e">
        <f t="shared" si="2"/>
        <v>#DIV/0!</v>
      </c>
      <c r="Y13" s="383"/>
      <c r="Z13" s="383"/>
      <c r="AA13" s="383"/>
      <c r="AB13" s="390" t="e">
        <f t="shared" si="3"/>
        <v>#DIV/0!</v>
      </c>
      <c r="AC13" s="383"/>
      <c r="AD13" s="383"/>
      <c r="AE13" s="383"/>
      <c r="AF13" s="390" t="e">
        <f t="shared" si="4"/>
        <v>#DIV/0!</v>
      </c>
      <c r="AG13" s="383"/>
      <c r="AH13" s="383"/>
      <c r="AI13" s="383"/>
      <c r="AJ13" s="390" t="e">
        <f t="shared" si="5"/>
        <v>#DIV/0!</v>
      </c>
      <c r="AK13" s="383"/>
      <c r="AL13" s="383"/>
      <c r="AM13" s="383"/>
      <c r="AN13" s="390" t="e">
        <f t="shared" si="6"/>
        <v>#DIV/0!</v>
      </c>
      <c r="AO13" s="383"/>
      <c r="AP13" s="383"/>
      <c r="AQ13" s="383"/>
      <c r="AR13" s="390" t="e">
        <f t="shared" si="7"/>
        <v>#DIV/0!</v>
      </c>
      <c r="AS13" s="383"/>
      <c r="AT13" s="383"/>
      <c r="AU13" s="383"/>
      <c r="AV13" s="390" t="e">
        <f t="shared" si="8"/>
        <v>#DIV/0!</v>
      </c>
      <c r="AW13" s="383"/>
      <c r="AX13" s="383"/>
      <c r="AY13" s="383"/>
      <c r="AZ13" s="390" t="e">
        <f t="shared" si="9"/>
        <v>#DIV/0!</v>
      </c>
      <c r="BA13" s="383">
        <f t="shared" si="10"/>
        <v>1920895</v>
      </c>
      <c r="BB13" s="383">
        <f t="shared" si="11"/>
        <v>1028600</v>
      </c>
      <c r="BC13" s="383">
        <f t="shared" si="12"/>
        <v>2426666</v>
      </c>
      <c r="BD13" s="390">
        <f t="shared" si="1"/>
        <v>0.79157782735654603</v>
      </c>
      <c r="BE13" s="391">
        <f t="shared" si="13"/>
        <v>480223.75</v>
      </c>
    </row>
    <row r="14" spans="1:65" s="240" customFormat="1" ht="42.95" customHeight="1">
      <c r="A14" s="14">
        <v>7</v>
      </c>
      <c r="B14" s="517" t="s">
        <v>311</v>
      </c>
      <c r="C14" s="366" t="s">
        <v>191</v>
      </c>
      <c r="D14" s="367" t="s">
        <v>192</v>
      </c>
      <c r="E14" s="368">
        <v>45432</v>
      </c>
      <c r="F14" s="377">
        <v>572975</v>
      </c>
      <c r="G14" s="377">
        <v>572975</v>
      </c>
      <c r="H14" s="370">
        <v>550000</v>
      </c>
      <c r="I14" s="371">
        <f t="shared" si="0"/>
        <v>1.0417727272727273</v>
      </c>
      <c r="J14" s="369">
        <v>283915</v>
      </c>
      <c r="K14" s="518">
        <v>283915</v>
      </c>
      <c r="L14" s="372">
        <v>550000</v>
      </c>
      <c r="M14" s="371">
        <v>0.52</v>
      </c>
      <c r="N14" s="373">
        <v>205745</v>
      </c>
      <c r="O14" s="373">
        <v>205745</v>
      </c>
      <c r="P14" s="382">
        <v>550000</v>
      </c>
      <c r="Q14" s="397">
        <v>0.37</v>
      </c>
      <c r="R14" s="373">
        <v>579555</v>
      </c>
      <c r="S14" s="374">
        <v>550000</v>
      </c>
      <c r="T14" s="375">
        <v>1.05</v>
      </c>
      <c r="U14" s="369"/>
      <c r="V14" s="369"/>
      <c r="W14" s="376"/>
      <c r="X14" s="375" t="e">
        <f t="shared" si="2"/>
        <v>#DIV/0!</v>
      </c>
      <c r="Y14" s="369"/>
      <c r="Z14" s="369"/>
      <c r="AA14" s="372"/>
      <c r="AB14" s="371" t="e">
        <f t="shared" si="3"/>
        <v>#DIV/0!</v>
      </c>
      <c r="AC14" s="377"/>
      <c r="AD14" s="377"/>
      <c r="AE14" s="372"/>
      <c r="AF14" s="371" t="e">
        <f t="shared" si="4"/>
        <v>#DIV/0!</v>
      </c>
      <c r="AG14" s="377"/>
      <c r="AH14" s="377"/>
      <c r="AI14" s="372"/>
      <c r="AJ14" s="371" t="e">
        <f t="shared" si="5"/>
        <v>#DIV/0!</v>
      </c>
      <c r="AK14" s="377"/>
      <c r="AL14" s="377"/>
      <c r="AM14" s="372"/>
      <c r="AN14" s="371" t="e">
        <f t="shared" si="6"/>
        <v>#DIV/0!</v>
      </c>
      <c r="AO14" s="377"/>
      <c r="AP14" s="377"/>
      <c r="AQ14" s="372"/>
      <c r="AR14" s="371" t="e">
        <f t="shared" si="7"/>
        <v>#DIV/0!</v>
      </c>
      <c r="AS14" s="377"/>
      <c r="AT14" s="377"/>
      <c r="AU14" s="372"/>
      <c r="AV14" s="371" t="e">
        <f t="shared" si="8"/>
        <v>#DIV/0!</v>
      </c>
      <c r="AW14" s="377"/>
      <c r="AX14" s="377"/>
      <c r="AY14" s="372"/>
      <c r="AZ14" s="371" t="e">
        <f t="shared" si="9"/>
        <v>#DIV/0!</v>
      </c>
      <c r="BA14" s="377">
        <f t="shared" si="10"/>
        <v>1642190</v>
      </c>
      <c r="BB14" s="377">
        <f t="shared" si="11"/>
        <v>1062635</v>
      </c>
      <c r="BC14" s="372">
        <f t="shared" si="12"/>
        <v>2200000</v>
      </c>
      <c r="BD14" s="371">
        <f t="shared" si="1"/>
        <v>0.74644999999999995</v>
      </c>
      <c r="BE14" s="378">
        <f t="shared" si="13"/>
        <v>410547.5</v>
      </c>
    </row>
    <row r="15" spans="1:65" s="240" customFormat="1" ht="42.95" customHeight="1">
      <c r="A15" s="14">
        <v>8</v>
      </c>
      <c r="B15" s="517" t="s">
        <v>313</v>
      </c>
      <c r="C15" s="366" t="s">
        <v>193</v>
      </c>
      <c r="D15" s="367" t="s">
        <v>194</v>
      </c>
      <c r="E15" s="368">
        <v>45555</v>
      </c>
      <c r="F15" s="377">
        <v>1391500</v>
      </c>
      <c r="G15" s="377">
        <v>1391500</v>
      </c>
      <c r="H15" s="370">
        <v>550000</v>
      </c>
      <c r="I15" s="371">
        <f t="shared" si="0"/>
        <v>2.5299999999999998</v>
      </c>
      <c r="J15" s="369">
        <v>649810</v>
      </c>
      <c r="K15" s="518">
        <v>649810</v>
      </c>
      <c r="L15" s="372">
        <v>850000</v>
      </c>
      <c r="M15" s="371">
        <v>0.76</v>
      </c>
      <c r="N15" s="373">
        <v>648590</v>
      </c>
      <c r="O15" s="373">
        <v>648590</v>
      </c>
      <c r="P15" s="382">
        <v>850000</v>
      </c>
      <c r="Q15" s="397">
        <v>0.76</v>
      </c>
      <c r="R15" s="373">
        <v>1517000</v>
      </c>
      <c r="S15" s="374">
        <v>850000</v>
      </c>
      <c r="T15" s="375">
        <v>1.78</v>
      </c>
      <c r="U15" s="369"/>
      <c r="V15" s="369"/>
      <c r="W15" s="376"/>
      <c r="X15" s="375" t="e">
        <f t="shared" si="2"/>
        <v>#DIV/0!</v>
      </c>
      <c r="Y15" s="369"/>
      <c r="Z15" s="369"/>
      <c r="AA15" s="372"/>
      <c r="AB15" s="371" t="e">
        <f t="shared" si="3"/>
        <v>#DIV/0!</v>
      </c>
      <c r="AC15" s="377"/>
      <c r="AD15" s="377"/>
      <c r="AE15" s="372"/>
      <c r="AF15" s="371" t="e">
        <f t="shared" si="4"/>
        <v>#DIV/0!</v>
      </c>
      <c r="AG15" s="377"/>
      <c r="AH15" s="377"/>
      <c r="AI15" s="372"/>
      <c r="AJ15" s="371" t="e">
        <f t="shared" si="5"/>
        <v>#DIV/0!</v>
      </c>
      <c r="AK15" s="377"/>
      <c r="AL15" s="377"/>
      <c r="AM15" s="372"/>
      <c r="AN15" s="371" t="e">
        <f t="shared" si="6"/>
        <v>#DIV/0!</v>
      </c>
      <c r="AO15" s="377"/>
      <c r="AP15" s="377"/>
      <c r="AQ15" s="372"/>
      <c r="AR15" s="371" t="e">
        <f t="shared" si="7"/>
        <v>#DIV/0!</v>
      </c>
      <c r="AS15" s="377"/>
      <c r="AT15" s="377"/>
      <c r="AU15" s="372"/>
      <c r="AV15" s="371" t="e">
        <f t="shared" si="8"/>
        <v>#DIV/0!</v>
      </c>
      <c r="AW15" s="377"/>
      <c r="AX15" s="377"/>
      <c r="AY15" s="372"/>
      <c r="AZ15" s="371" t="e">
        <f t="shared" si="9"/>
        <v>#DIV/0!</v>
      </c>
      <c r="BA15" s="377">
        <f t="shared" si="10"/>
        <v>4206900</v>
      </c>
      <c r="BB15" s="377">
        <f t="shared" si="11"/>
        <v>2689900</v>
      </c>
      <c r="BC15" s="372">
        <f t="shared" si="12"/>
        <v>3100000</v>
      </c>
      <c r="BD15" s="371">
        <f t="shared" si="1"/>
        <v>1.3570645161290322</v>
      </c>
      <c r="BE15" s="378">
        <f t="shared" si="13"/>
        <v>1051725</v>
      </c>
    </row>
    <row r="16" spans="1:65" s="240" customFormat="1" ht="42.95" customHeight="1">
      <c r="A16" s="14">
        <v>9</v>
      </c>
      <c r="B16" s="517" t="s">
        <v>311</v>
      </c>
      <c r="C16" s="366" t="s">
        <v>195</v>
      </c>
      <c r="D16" s="367" t="s">
        <v>196</v>
      </c>
      <c r="E16" s="368">
        <v>45429</v>
      </c>
      <c r="F16" s="377">
        <v>974695</v>
      </c>
      <c r="G16" s="377">
        <v>974695</v>
      </c>
      <c r="H16" s="370">
        <v>800000</v>
      </c>
      <c r="I16" s="371">
        <f t="shared" si="0"/>
        <v>1.21836875</v>
      </c>
      <c r="J16" s="377">
        <v>637260</v>
      </c>
      <c r="K16" s="535">
        <v>628765</v>
      </c>
      <c r="L16" s="372">
        <v>850000</v>
      </c>
      <c r="M16" s="371">
        <v>0.75</v>
      </c>
      <c r="N16" s="373">
        <v>489870</v>
      </c>
      <c r="O16" s="373">
        <v>489890</v>
      </c>
      <c r="P16" s="382">
        <v>850000</v>
      </c>
      <c r="Q16" s="397">
        <v>0.57999999999999996</v>
      </c>
      <c r="R16" s="373">
        <v>1575645</v>
      </c>
      <c r="S16" s="374">
        <v>850000</v>
      </c>
      <c r="T16" s="375">
        <v>1.85</v>
      </c>
      <c r="U16" s="369"/>
      <c r="V16" s="369"/>
      <c r="W16" s="376"/>
      <c r="X16" s="375" t="e">
        <f t="shared" si="2"/>
        <v>#DIV/0!</v>
      </c>
      <c r="Y16" s="369"/>
      <c r="Z16" s="369"/>
      <c r="AA16" s="372"/>
      <c r="AB16" s="371" t="e">
        <f t="shared" si="3"/>
        <v>#DIV/0!</v>
      </c>
      <c r="AC16" s="377"/>
      <c r="AD16" s="377"/>
      <c r="AE16" s="372"/>
      <c r="AF16" s="371" t="e">
        <f t="shared" si="4"/>
        <v>#DIV/0!</v>
      </c>
      <c r="AG16" s="377"/>
      <c r="AH16" s="377"/>
      <c r="AI16" s="372"/>
      <c r="AJ16" s="371" t="e">
        <f t="shared" si="5"/>
        <v>#DIV/0!</v>
      </c>
      <c r="AK16" s="377"/>
      <c r="AL16" s="377"/>
      <c r="AM16" s="372"/>
      <c r="AN16" s="371" t="e">
        <f t="shared" si="6"/>
        <v>#DIV/0!</v>
      </c>
      <c r="AO16" s="377"/>
      <c r="AP16" s="377"/>
      <c r="AQ16" s="372"/>
      <c r="AR16" s="371" t="e">
        <f t="shared" si="7"/>
        <v>#DIV/0!</v>
      </c>
      <c r="AS16" s="377"/>
      <c r="AT16" s="377"/>
      <c r="AU16" s="372"/>
      <c r="AV16" s="371" t="e">
        <f t="shared" si="8"/>
        <v>#DIV/0!</v>
      </c>
      <c r="AW16" s="377"/>
      <c r="AX16" s="377"/>
      <c r="AY16" s="372"/>
      <c r="AZ16" s="371" t="e">
        <f t="shared" si="9"/>
        <v>#DIV/0!</v>
      </c>
      <c r="BA16" s="377">
        <f t="shared" si="10"/>
        <v>3677470</v>
      </c>
      <c r="BB16" s="377">
        <f t="shared" si="11"/>
        <v>2093350</v>
      </c>
      <c r="BC16" s="372">
        <f t="shared" si="12"/>
        <v>3350000</v>
      </c>
      <c r="BD16" s="371">
        <f t="shared" si="1"/>
        <v>1.0977522388059702</v>
      </c>
      <c r="BE16" s="378">
        <f t="shared" si="13"/>
        <v>919367.5</v>
      </c>
    </row>
    <row r="17" spans="1:57" s="392" customFormat="1" ht="42.95" hidden="1" customHeight="1">
      <c r="A17" s="385">
        <v>10</v>
      </c>
      <c r="B17" s="533"/>
      <c r="C17" s="386" t="s">
        <v>197</v>
      </c>
      <c r="D17" s="387" t="s">
        <v>198</v>
      </c>
      <c r="E17" s="388">
        <v>45111</v>
      </c>
      <c r="F17" s="383">
        <v>124870</v>
      </c>
      <c r="G17" s="383">
        <v>124870</v>
      </c>
      <c r="H17" s="389">
        <v>550000</v>
      </c>
      <c r="I17" s="390">
        <f t="shared" si="0"/>
        <v>0.22703636363636365</v>
      </c>
      <c r="J17" s="383">
        <v>172455</v>
      </c>
      <c r="K17" s="534">
        <v>172455</v>
      </c>
      <c r="L17" s="383">
        <v>235714</v>
      </c>
      <c r="M17" s="390">
        <v>0.73</v>
      </c>
      <c r="N17" s="383"/>
      <c r="O17" s="383"/>
      <c r="P17" s="383"/>
      <c r="Q17" s="383"/>
      <c r="R17" s="383">
        <v>0</v>
      </c>
      <c r="S17" s="383">
        <v>0</v>
      </c>
      <c r="T17" s="390">
        <v>0</v>
      </c>
      <c r="U17" s="383"/>
      <c r="V17" s="383"/>
      <c r="W17" s="383"/>
      <c r="X17" s="390" t="e">
        <f t="shared" si="2"/>
        <v>#DIV/0!</v>
      </c>
      <c r="Y17" s="383"/>
      <c r="Z17" s="383"/>
      <c r="AA17" s="383"/>
      <c r="AB17" s="390" t="e">
        <f t="shared" si="3"/>
        <v>#DIV/0!</v>
      </c>
      <c r="AC17" s="383"/>
      <c r="AD17" s="383"/>
      <c r="AE17" s="383"/>
      <c r="AF17" s="390" t="e">
        <f t="shared" si="4"/>
        <v>#DIV/0!</v>
      </c>
      <c r="AG17" s="383"/>
      <c r="AH17" s="383"/>
      <c r="AI17" s="383"/>
      <c r="AJ17" s="390" t="e">
        <f t="shared" si="5"/>
        <v>#DIV/0!</v>
      </c>
      <c r="AK17" s="383"/>
      <c r="AL17" s="383"/>
      <c r="AM17" s="383"/>
      <c r="AN17" s="390" t="e">
        <f t="shared" si="6"/>
        <v>#DIV/0!</v>
      </c>
      <c r="AO17" s="383"/>
      <c r="AP17" s="383"/>
      <c r="AQ17" s="383"/>
      <c r="AR17" s="390" t="e">
        <f t="shared" si="7"/>
        <v>#DIV/0!</v>
      </c>
      <c r="AS17" s="383"/>
      <c r="AT17" s="383"/>
      <c r="AU17" s="383"/>
      <c r="AV17" s="390" t="e">
        <f t="shared" si="8"/>
        <v>#DIV/0!</v>
      </c>
      <c r="AW17" s="383"/>
      <c r="AX17" s="383"/>
      <c r="AY17" s="383"/>
      <c r="AZ17" s="390" t="e">
        <f t="shared" si="9"/>
        <v>#DIV/0!</v>
      </c>
      <c r="BA17" s="383">
        <f t="shared" si="10"/>
        <v>297325</v>
      </c>
      <c r="BB17" s="383">
        <f t="shared" si="11"/>
        <v>297325</v>
      </c>
      <c r="BC17" s="383">
        <f t="shared" si="12"/>
        <v>785714</v>
      </c>
      <c r="BD17" s="390">
        <f t="shared" si="1"/>
        <v>0.37841377396864506</v>
      </c>
      <c r="BE17" s="536">
        <f>BA17/2</f>
        <v>148662.5</v>
      </c>
    </row>
    <row r="18" spans="1:57" s="240" customFormat="1" ht="42.95" customHeight="1">
      <c r="A18" s="14">
        <v>10</v>
      </c>
      <c r="B18" s="517" t="s">
        <v>314</v>
      </c>
      <c r="C18" s="366" t="s">
        <v>199</v>
      </c>
      <c r="D18" s="367" t="s">
        <v>200</v>
      </c>
      <c r="E18" s="368">
        <v>45551</v>
      </c>
      <c r="F18" s="377">
        <v>61990</v>
      </c>
      <c r="G18" s="377">
        <v>61990</v>
      </c>
      <c r="H18" s="370">
        <v>550000</v>
      </c>
      <c r="I18" s="371">
        <f t="shared" si="0"/>
        <v>0.11270909090909091</v>
      </c>
      <c r="J18" s="369">
        <v>134965</v>
      </c>
      <c r="K18" s="518">
        <v>134965</v>
      </c>
      <c r="L18" s="376">
        <v>550000</v>
      </c>
      <c r="M18" s="375">
        <v>0.25</v>
      </c>
      <c r="N18" s="369">
        <v>393145</v>
      </c>
      <c r="O18" s="369">
        <v>393145</v>
      </c>
      <c r="P18" s="383">
        <v>550000</v>
      </c>
      <c r="Q18" s="379">
        <v>0.71</v>
      </c>
      <c r="R18" s="373">
        <v>125975</v>
      </c>
      <c r="S18" s="374">
        <v>550000</v>
      </c>
      <c r="T18" s="375">
        <v>0.23</v>
      </c>
      <c r="U18" s="369"/>
      <c r="V18" s="369"/>
      <c r="W18" s="376"/>
      <c r="X18" s="375" t="e">
        <f t="shared" si="2"/>
        <v>#DIV/0!</v>
      </c>
      <c r="Y18" s="369"/>
      <c r="Z18" s="369"/>
      <c r="AA18" s="372"/>
      <c r="AB18" s="371" t="e">
        <f t="shared" si="3"/>
        <v>#DIV/0!</v>
      </c>
      <c r="AC18" s="377"/>
      <c r="AD18" s="377"/>
      <c r="AE18" s="372"/>
      <c r="AF18" s="371" t="e">
        <f t="shared" si="4"/>
        <v>#DIV/0!</v>
      </c>
      <c r="AG18" s="377"/>
      <c r="AH18" s="377"/>
      <c r="AI18" s="372"/>
      <c r="AJ18" s="371" t="e">
        <f t="shared" si="5"/>
        <v>#DIV/0!</v>
      </c>
      <c r="AK18" s="377"/>
      <c r="AL18" s="377"/>
      <c r="AM18" s="372"/>
      <c r="AN18" s="371" t="e">
        <f t="shared" si="6"/>
        <v>#DIV/0!</v>
      </c>
      <c r="AO18" s="377"/>
      <c r="AP18" s="377"/>
      <c r="AQ18" s="372"/>
      <c r="AR18" s="371" t="e">
        <f t="shared" si="7"/>
        <v>#DIV/0!</v>
      </c>
      <c r="AS18" s="377"/>
      <c r="AT18" s="377"/>
      <c r="AU18" s="372"/>
      <c r="AV18" s="371" t="e">
        <f t="shared" si="8"/>
        <v>#DIV/0!</v>
      </c>
      <c r="AW18" s="377"/>
      <c r="AX18" s="377"/>
      <c r="AY18" s="372"/>
      <c r="AZ18" s="371" t="e">
        <f t="shared" si="9"/>
        <v>#DIV/0!</v>
      </c>
      <c r="BA18" s="377">
        <f>F18+J18+N18+R18</f>
        <v>716075</v>
      </c>
      <c r="BB18" s="377">
        <f t="shared" si="11"/>
        <v>590100</v>
      </c>
      <c r="BC18" s="372">
        <f t="shared" si="12"/>
        <v>2200000</v>
      </c>
      <c r="BD18" s="375">
        <f t="shared" si="1"/>
        <v>0.32548863636363634</v>
      </c>
      <c r="BE18" s="384">
        <f>BA18/3</f>
        <v>238691.66666666666</v>
      </c>
    </row>
    <row r="19" spans="1:57" s="240" customFormat="1" ht="42.95" customHeight="1">
      <c r="A19" s="14">
        <v>11</v>
      </c>
      <c r="B19" s="517" t="s">
        <v>311</v>
      </c>
      <c r="C19" s="366" t="s">
        <v>201</v>
      </c>
      <c r="D19" s="367" t="s">
        <v>268</v>
      </c>
      <c r="E19" s="368" t="s">
        <v>269</v>
      </c>
      <c r="F19" s="377">
        <v>0</v>
      </c>
      <c r="G19" s="377">
        <v>0</v>
      </c>
      <c r="H19" s="370">
        <v>550000</v>
      </c>
      <c r="I19" s="371">
        <f t="shared" si="0"/>
        <v>0</v>
      </c>
      <c r="J19" s="369">
        <v>50990</v>
      </c>
      <c r="K19" s="518">
        <v>50990</v>
      </c>
      <c r="L19" s="376">
        <v>550000</v>
      </c>
      <c r="M19" s="375">
        <v>0.09</v>
      </c>
      <c r="N19" s="373">
        <v>626675</v>
      </c>
      <c r="O19" s="373">
        <v>626675</v>
      </c>
      <c r="P19" s="382">
        <v>550000</v>
      </c>
      <c r="Q19" s="397">
        <v>1.1399999999999999</v>
      </c>
      <c r="R19" s="373">
        <v>674265</v>
      </c>
      <c r="S19" s="374">
        <v>550000</v>
      </c>
      <c r="T19" s="375">
        <v>1.23</v>
      </c>
      <c r="U19" s="377"/>
      <c r="V19" s="377"/>
      <c r="W19" s="372"/>
      <c r="X19" s="375" t="e">
        <f t="shared" si="2"/>
        <v>#DIV/0!</v>
      </c>
      <c r="Y19" s="377"/>
      <c r="Z19" s="377"/>
      <c r="AA19" s="372"/>
      <c r="AB19" s="371" t="e">
        <f t="shared" si="3"/>
        <v>#DIV/0!</v>
      </c>
      <c r="AC19" s="377"/>
      <c r="AD19" s="377"/>
      <c r="AE19" s="372"/>
      <c r="AF19" s="371" t="e">
        <f t="shared" si="4"/>
        <v>#DIV/0!</v>
      </c>
      <c r="AG19" s="377"/>
      <c r="AH19" s="377"/>
      <c r="AI19" s="372"/>
      <c r="AJ19" s="371" t="e">
        <f t="shared" si="5"/>
        <v>#DIV/0!</v>
      </c>
      <c r="AK19" s="377"/>
      <c r="AL19" s="377"/>
      <c r="AM19" s="372"/>
      <c r="AN19" s="371" t="e">
        <f t="shared" si="6"/>
        <v>#DIV/0!</v>
      </c>
      <c r="AO19" s="377"/>
      <c r="AP19" s="377"/>
      <c r="AQ19" s="372"/>
      <c r="AR19" s="371" t="e">
        <f t="shared" si="7"/>
        <v>#DIV/0!</v>
      </c>
      <c r="AS19" s="377"/>
      <c r="AT19" s="377"/>
      <c r="AU19" s="372"/>
      <c r="AV19" s="371" t="e">
        <f t="shared" si="8"/>
        <v>#DIV/0!</v>
      </c>
      <c r="AW19" s="377"/>
      <c r="AX19" s="377"/>
      <c r="AY19" s="372"/>
      <c r="AZ19" s="371" t="e">
        <f t="shared" si="9"/>
        <v>#DIV/0!</v>
      </c>
      <c r="BA19" s="377">
        <f t="shared" ref="BA19:BA51" si="14">F19+J19+N19+R19</f>
        <v>1351930</v>
      </c>
      <c r="BB19" s="377">
        <f t="shared" si="11"/>
        <v>677665</v>
      </c>
      <c r="BC19" s="372">
        <f t="shared" si="12"/>
        <v>2200000</v>
      </c>
      <c r="BD19" s="375">
        <f t="shared" si="1"/>
        <v>0.61451363636363632</v>
      </c>
      <c r="BE19" s="581">
        <f>BA19/3</f>
        <v>450643.33333333331</v>
      </c>
    </row>
    <row r="20" spans="1:57" s="240" customFormat="1" ht="42.95" customHeight="1">
      <c r="A20" s="14">
        <v>12</v>
      </c>
      <c r="B20" s="517" t="s">
        <v>311</v>
      </c>
      <c r="C20" s="366" t="s">
        <v>202</v>
      </c>
      <c r="D20" s="367" t="s">
        <v>203</v>
      </c>
      <c r="E20" s="408">
        <v>45521</v>
      </c>
      <c r="F20" s="377">
        <v>365410</v>
      </c>
      <c r="G20" s="377">
        <v>365410</v>
      </c>
      <c r="H20" s="370">
        <v>550000</v>
      </c>
      <c r="I20" s="371">
        <f t="shared" si="0"/>
        <v>0.66438181818181818</v>
      </c>
      <c r="J20" s="369">
        <v>583935</v>
      </c>
      <c r="K20" s="518">
        <v>583935</v>
      </c>
      <c r="L20" s="376">
        <v>550000</v>
      </c>
      <c r="M20" s="375">
        <f>J20/L20</f>
        <v>1.0617000000000001</v>
      </c>
      <c r="N20" s="373">
        <v>584895</v>
      </c>
      <c r="O20" s="373">
        <v>551900</v>
      </c>
      <c r="P20" s="382">
        <v>550000</v>
      </c>
      <c r="Q20" s="397">
        <v>1.06</v>
      </c>
      <c r="R20" s="373">
        <v>602700</v>
      </c>
      <c r="S20" s="374">
        <v>550000</v>
      </c>
      <c r="T20" s="375">
        <v>1.1000000000000001</v>
      </c>
      <c r="U20" s="537"/>
      <c r="V20" s="537"/>
      <c r="W20" s="538"/>
      <c r="X20" s="539" t="e">
        <f t="shared" si="2"/>
        <v>#DIV/0!</v>
      </c>
      <c r="Y20" s="540"/>
      <c r="Z20" s="540"/>
      <c r="AA20" s="541"/>
      <c r="AB20" s="539" t="e">
        <f t="shared" si="3"/>
        <v>#DIV/0!</v>
      </c>
      <c r="AC20" s="537"/>
      <c r="AD20" s="537"/>
      <c r="AE20" s="538"/>
      <c r="AF20" s="539" t="e">
        <f t="shared" si="4"/>
        <v>#DIV/0!</v>
      </c>
      <c r="AG20" s="537"/>
      <c r="AH20" s="537"/>
      <c r="AI20" s="538"/>
      <c r="AJ20" s="539" t="e">
        <f t="shared" si="5"/>
        <v>#DIV/0!</v>
      </c>
      <c r="AK20" s="537"/>
      <c r="AL20" s="537"/>
      <c r="AM20" s="538"/>
      <c r="AN20" s="539" t="e">
        <f t="shared" si="6"/>
        <v>#DIV/0!</v>
      </c>
      <c r="AO20" s="537"/>
      <c r="AP20" s="537"/>
      <c r="AQ20" s="538"/>
      <c r="AR20" s="539" t="e">
        <f t="shared" si="7"/>
        <v>#DIV/0!</v>
      </c>
      <c r="AS20" s="537"/>
      <c r="AT20" s="537"/>
      <c r="AU20" s="538"/>
      <c r="AV20" s="539" t="e">
        <f t="shared" si="8"/>
        <v>#DIV/0!</v>
      </c>
      <c r="AW20" s="537"/>
      <c r="AX20" s="537"/>
      <c r="AY20" s="538"/>
      <c r="AZ20" s="539" t="e">
        <f t="shared" si="9"/>
        <v>#DIV/0!</v>
      </c>
      <c r="BA20" s="377">
        <f t="shared" si="14"/>
        <v>2136940</v>
      </c>
      <c r="BB20" s="377">
        <f t="shared" si="11"/>
        <v>1501245</v>
      </c>
      <c r="BC20" s="372">
        <f t="shared" si="12"/>
        <v>2200000</v>
      </c>
      <c r="BD20" s="375">
        <f t="shared" si="1"/>
        <v>0.97133636363636366</v>
      </c>
      <c r="BE20" s="384">
        <f t="shared" ref="BE20:BE21" si="15">BA20/3</f>
        <v>712313.33333333337</v>
      </c>
    </row>
    <row r="21" spans="1:57" s="402" customFormat="1" ht="42.95" customHeight="1">
      <c r="A21" s="14">
        <v>13</v>
      </c>
      <c r="B21" s="517" t="s">
        <v>311</v>
      </c>
      <c r="C21" s="366" t="s">
        <v>204</v>
      </c>
      <c r="D21" s="367" t="s">
        <v>205</v>
      </c>
      <c r="E21" s="368">
        <v>45047</v>
      </c>
      <c r="F21" s="369">
        <v>627750</v>
      </c>
      <c r="G21" s="369">
        <v>627750</v>
      </c>
      <c r="H21" s="370">
        <v>550000</v>
      </c>
      <c r="I21" s="375">
        <f t="shared" si="0"/>
        <v>1.1413636363636364</v>
      </c>
      <c r="J21" s="369">
        <v>728300</v>
      </c>
      <c r="K21" s="518">
        <v>728300</v>
      </c>
      <c r="L21" s="376">
        <v>550000</v>
      </c>
      <c r="M21" s="375">
        <v>1.32</v>
      </c>
      <c r="N21" s="373">
        <v>585830</v>
      </c>
      <c r="O21" s="373">
        <v>585830</v>
      </c>
      <c r="P21" s="382">
        <v>550000</v>
      </c>
      <c r="Q21" s="397">
        <v>1.07</v>
      </c>
      <c r="R21" s="373">
        <v>936035</v>
      </c>
      <c r="S21" s="374">
        <v>650000</v>
      </c>
      <c r="T21" s="375">
        <v>1.44</v>
      </c>
      <c r="U21" s="369"/>
      <c r="V21" s="369"/>
      <c r="W21" s="376"/>
      <c r="X21" s="375" t="e">
        <f t="shared" si="2"/>
        <v>#DIV/0!</v>
      </c>
      <c r="Y21" s="369"/>
      <c r="Z21" s="369"/>
      <c r="AA21" s="376"/>
      <c r="AB21" s="375" t="e">
        <f t="shared" si="3"/>
        <v>#DIV/0!</v>
      </c>
      <c r="AC21" s="369"/>
      <c r="AD21" s="369"/>
      <c r="AE21" s="376"/>
      <c r="AF21" s="375" t="e">
        <f t="shared" si="4"/>
        <v>#DIV/0!</v>
      </c>
      <c r="AG21" s="369"/>
      <c r="AH21" s="369"/>
      <c r="AI21" s="376"/>
      <c r="AJ21" s="375" t="e">
        <f t="shared" si="5"/>
        <v>#DIV/0!</v>
      </c>
      <c r="AK21" s="369"/>
      <c r="AL21" s="369"/>
      <c r="AM21" s="376"/>
      <c r="AN21" s="375" t="e">
        <f t="shared" si="6"/>
        <v>#DIV/0!</v>
      </c>
      <c r="AO21" s="369"/>
      <c r="AP21" s="369"/>
      <c r="AQ21" s="376"/>
      <c r="AR21" s="375" t="e">
        <f t="shared" si="7"/>
        <v>#DIV/0!</v>
      </c>
      <c r="AS21" s="369"/>
      <c r="AT21" s="369"/>
      <c r="AU21" s="376"/>
      <c r="AV21" s="375" t="e">
        <f t="shared" si="8"/>
        <v>#DIV/0!</v>
      </c>
      <c r="AW21" s="369"/>
      <c r="AX21" s="369"/>
      <c r="AY21" s="376"/>
      <c r="AZ21" s="375" t="e">
        <f t="shared" si="9"/>
        <v>#DIV/0!</v>
      </c>
      <c r="BA21" s="377">
        <f t="shared" si="14"/>
        <v>2877915</v>
      </c>
      <c r="BB21" s="377">
        <f t="shared" si="11"/>
        <v>1941880</v>
      </c>
      <c r="BC21" s="372">
        <f t="shared" si="12"/>
        <v>2300000</v>
      </c>
      <c r="BD21" s="375">
        <f t="shared" si="1"/>
        <v>1.2512673913043477</v>
      </c>
      <c r="BE21" s="384">
        <f t="shared" si="15"/>
        <v>959305</v>
      </c>
    </row>
    <row r="22" spans="1:57" s="392" customFormat="1" ht="42.95" hidden="1" customHeight="1">
      <c r="A22" s="385">
        <v>15</v>
      </c>
      <c r="B22" s="533" t="s">
        <v>311</v>
      </c>
      <c r="C22" s="386" t="s">
        <v>206</v>
      </c>
      <c r="D22" s="387" t="s">
        <v>273</v>
      </c>
      <c r="E22" s="388" t="s">
        <v>207</v>
      </c>
      <c r="F22" s="383">
        <v>817140</v>
      </c>
      <c r="G22" s="383">
        <v>817140</v>
      </c>
      <c r="H22" s="389">
        <v>700000</v>
      </c>
      <c r="I22" s="390">
        <f t="shared" si="0"/>
        <v>1.1673428571428572</v>
      </c>
      <c r="J22" s="383">
        <v>82185</v>
      </c>
      <c r="K22" s="534">
        <v>82185</v>
      </c>
      <c r="L22" s="383">
        <v>392857</v>
      </c>
      <c r="M22" s="390">
        <v>0.21</v>
      </c>
      <c r="N22" s="383"/>
      <c r="O22" s="383"/>
      <c r="P22" s="383"/>
      <c r="Q22" s="383"/>
      <c r="R22" s="383">
        <v>0</v>
      </c>
      <c r="S22" s="383">
        <v>0</v>
      </c>
      <c r="T22" s="390">
        <v>0</v>
      </c>
      <c r="U22" s="383"/>
      <c r="V22" s="383"/>
      <c r="W22" s="383"/>
      <c r="X22" s="390" t="e">
        <f t="shared" si="2"/>
        <v>#DIV/0!</v>
      </c>
      <c r="Y22" s="383"/>
      <c r="Z22" s="383"/>
      <c r="AA22" s="383"/>
      <c r="AB22" s="390" t="e">
        <f t="shared" si="3"/>
        <v>#DIV/0!</v>
      </c>
      <c r="AC22" s="383"/>
      <c r="AD22" s="383"/>
      <c r="AE22" s="383"/>
      <c r="AF22" s="390" t="e">
        <f t="shared" si="4"/>
        <v>#DIV/0!</v>
      </c>
      <c r="AG22" s="383"/>
      <c r="AH22" s="383"/>
      <c r="AI22" s="383"/>
      <c r="AJ22" s="390" t="e">
        <f t="shared" si="5"/>
        <v>#DIV/0!</v>
      </c>
      <c r="AK22" s="383"/>
      <c r="AL22" s="383"/>
      <c r="AM22" s="383"/>
      <c r="AN22" s="390" t="e">
        <f t="shared" si="6"/>
        <v>#DIV/0!</v>
      </c>
      <c r="AO22" s="383"/>
      <c r="AP22" s="383"/>
      <c r="AQ22" s="383"/>
      <c r="AR22" s="390" t="e">
        <f t="shared" si="7"/>
        <v>#DIV/0!</v>
      </c>
      <c r="AS22" s="383"/>
      <c r="AT22" s="383"/>
      <c r="AU22" s="383"/>
      <c r="AV22" s="390" t="e">
        <f t="shared" si="8"/>
        <v>#DIV/0!</v>
      </c>
      <c r="AW22" s="383"/>
      <c r="AX22" s="383"/>
      <c r="AY22" s="383"/>
      <c r="AZ22" s="390" t="e">
        <f t="shared" si="9"/>
        <v>#DIV/0!</v>
      </c>
      <c r="BA22" s="377">
        <f t="shared" si="14"/>
        <v>899325</v>
      </c>
      <c r="BB22" s="399">
        <f t="shared" si="11"/>
        <v>899325</v>
      </c>
      <c r="BC22" s="399">
        <f t="shared" si="12"/>
        <v>1092857</v>
      </c>
      <c r="BD22" s="390">
        <f t="shared" si="1"/>
        <v>0.82291187227606177</v>
      </c>
      <c r="BE22" s="536">
        <f t="shared" ref="BE22" si="16">BA22/2</f>
        <v>449662.5</v>
      </c>
    </row>
    <row r="23" spans="1:57" s="240" customFormat="1" ht="42.95" customHeight="1">
      <c r="A23" s="14">
        <v>14</v>
      </c>
      <c r="B23" s="517" t="s">
        <v>311</v>
      </c>
      <c r="C23" s="366" t="s">
        <v>208</v>
      </c>
      <c r="D23" s="367" t="s">
        <v>209</v>
      </c>
      <c r="E23" s="368">
        <v>44991</v>
      </c>
      <c r="F23" s="377">
        <v>1001235</v>
      </c>
      <c r="G23" s="377">
        <v>1001235</v>
      </c>
      <c r="H23" s="370">
        <v>600000</v>
      </c>
      <c r="I23" s="371">
        <f t="shared" si="0"/>
        <v>1.668725</v>
      </c>
      <c r="J23" s="377">
        <v>1053095</v>
      </c>
      <c r="K23" s="535">
        <v>1053095</v>
      </c>
      <c r="L23" s="372">
        <v>600000</v>
      </c>
      <c r="M23" s="371">
        <v>1.76</v>
      </c>
      <c r="N23" s="373">
        <v>759615</v>
      </c>
      <c r="O23" s="373">
        <v>759615</v>
      </c>
      <c r="P23" s="382">
        <v>750000</v>
      </c>
      <c r="Q23" s="397">
        <v>1.01</v>
      </c>
      <c r="R23" s="373">
        <v>1081100</v>
      </c>
      <c r="S23" s="374">
        <v>850000</v>
      </c>
      <c r="T23" s="375">
        <v>1.27</v>
      </c>
      <c r="U23" s="369"/>
      <c r="V23" s="369"/>
      <c r="W23" s="376"/>
      <c r="X23" s="375" t="e">
        <f t="shared" si="2"/>
        <v>#DIV/0!</v>
      </c>
      <c r="Y23" s="369"/>
      <c r="Z23" s="369"/>
      <c r="AA23" s="372"/>
      <c r="AB23" s="371" t="e">
        <f t="shared" si="3"/>
        <v>#DIV/0!</v>
      </c>
      <c r="AC23" s="377"/>
      <c r="AD23" s="377"/>
      <c r="AE23" s="372"/>
      <c r="AF23" s="371" t="e">
        <f t="shared" si="4"/>
        <v>#DIV/0!</v>
      </c>
      <c r="AG23" s="377"/>
      <c r="AH23" s="377"/>
      <c r="AI23" s="372"/>
      <c r="AJ23" s="371" t="e">
        <f t="shared" si="5"/>
        <v>#DIV/0!</v>
      </c>
      <c r="AK23" s="377"/>
      <c r="AL23" s="377"/>
      <c r="AM23" s="372"/>
      <c r="AN23" s="371" t="e">
        <f t="shared" si="6"/>
        <v>#DIV/0!</v>
      </c>
      <c r="AO23" s="377"/>
      <c r="AP23" s="377"/>
      <c r="AQ23" s="372"/>
      <c r="AR23" s="371" t="e">
        <f t="shared" si="7"/>
        <v>#DIV/0!</v>
      </c>
      <c r="AS23" s="377"/>
      <c r="AT23" s="377"/>
      <c r="AU23" s="372"/>
      <c r="AV23" s="371" t="e">
        <f t="shared" si="8"/>
        <v>#DIV/0!</v>
      </c>
      <c r="AW23" s="377"/>
      <c r="AX23" s="377"/>
      <c r="AY23" s="372"/>
      <c r="AZ23" s="371" t="e">
        <f t="shared" si="9"/>
        <v>#DIV/0!</v>
      </c>
      <c r="BA23" s="377">
        <f t="shared" si="14"/>
        <v>3895045</v>
      </c>
      <c r="BB23" s="377">
        <f t="shared" si="11"/>
        <v>2813945</v>
      </c>
      <c r="BC23" s="372">
        <f t="shared" si="12"/>
        <v>2800000</v>
      </c>
      <c r="BD23" s="371">
        <f t="shared" si="1"/>
        <v>1.3910875</v>
      </c>
      <c r="BE23" s="378">
        <f>BA23/3</f>
        <v>1298348.3333333333</v>
      </c>
    </row>
    <row r="24" spans="1:57" s="240" customFormat="1" ht="42.95" customHeight="1">
      <c r="A24" s="14">
        <v>15</v>
      </c>
      <c r="B24" s="517" t="s">
        <v>311</v>
      </c>
      <c r="C24" s="366" t="s">
        <v>210</v>
      </c>
      <c r="D24" s="367" t="s">
        <v>211</v>
      </c>
      <c r="E24" s="368">
        <v>44655</v>
      </c>
      <c r="F24" s="377">
        <v>639175</v>
      </c>
      <c r="G24" s="377">
        <v>639175</v>
      </c>
      <c r="H24" s="370">
        <v>550000</v>
      </c>
      <c r="I24" s="371">
        <f t="shared" si="0"/>
        <v>1.1621363636363637</v>
      </c>
      <c r="J24" s="377">
        <v>466880</v>
      </c>
      <c r="K24" s="535">
        <v>466880</v>
      </c>
      <c r="L24" s="372">
        <v>550000</v>
      </c>
      <c r="M24" s="371">
        <v>0.85</v>
      </c>
      <c r="N24" s="403">
        <v>493450</v>
      </c>
      <c r="O24" s="403">
        <v>493450</v>
      </c>
      <c r="P24" s="542">
        <v>550000</v>
      </c>
      <c r="Q24" s="543">
        <v>0.9</v>
      </c>
      <c r="R24" s="403">
        <v>754885</v>
      </c>
      <c r="S24" s="404">
        <v>550000</v>
      </c>
      <c r="T24" s="375">
        <v>1.37</v>
      </c>
      <c r="U24" s="377"/>
      <c r="V24" s="377"/>
      <c r="W24" s="372"/>
      <c r="X24" s="375" t="e">
        <f t="shared" si="2"/>
        <v>#DIV/0!</v>
      </c>
      <c r="Y24" s="377"/>
      <c r="Z24" s="377"/>
      <c r="AA24" s="372"/>
      <c r="AB24" s="371" t="e">
        <f t="shared" si="3"/>
        <v>#DIV/0!</v>
      </c>
      <c r="AC24" s="377"/>
      <c r="AD24" s="377"/>
      <c r="AE24" s="372"/>
      <c r="AF24" s="371" t="e">
        <f t="shared" si="4"/>
        <v>#DIV/0!</v>
      </c>
      <c r="AG24" s="377"/>
      <c r="AH24" s="377"/>
      <c r="AI24" s="372"/>
      <c r="AJ24" s="371" t="e">
        <f t="shared" si="5"/>
        <v>#DIV/0!</v>
      </c>
      <c r="AK24" s="377"/>
      <c r="AL24" s="377"/>
      <c r="AM24" s="372"/>
      <c r="AN24" s="371" t="e">
        <f t="shared" si="6"/>
        <v>#DIV/0!</v>
      </c>
      <c r="AO24" s="377"/>
      <c r="AP24" s="377"/>
      <c r="AQ24" s="372"/>
      <c r="AR24" s="371" t="e">
        <f t="shared" si="7"/>
        <v>#DIV/0!</v>
      </c>
      <c r="AS24" s="377"/>
      <c r="AT24" s="377"/>
      <c r="AU24" s="372"/>
      <c r="AV24" s="371" t="e">
        <f t="shared" si="8"/>
        <v>#DIV/0!</v>
      </c>
      <c r="AW24" s="377"/>
      <c r="AX24" s="377"/>
      <c r="AY24" s="372"/>
      <c r="AZ24" s="371" t="e">
        <f t="shared" si="9"/>
        <v>#DIV/0!</v>
      </c>
      <c r="BA24" s="377">
        <f t="shared" si="14"/>
        <v>2354390</v>
      </c>
      <c r="BB24" s="377">
        <f t="shared" si="11"/>
        <v>1599505</v>
      </c>
      <c r="BC24" s="372">
        <f t="shared" si="12"/>
        <v>2200000</v>
      </c>
      <c r="BD24" s="371">
        <f t="shared" si="1"/>
        <v>1.0701772727272727</v>
      </c>
      <c r="BE24" s="378">
        <f t="shared" ref="BE24:BE27" si="17">BA24/3</f>
        <v>784796.66666666663</v>
      </c>
    </row>
    <row r="25" spans="1:57" s="240" customFormat="1" ht="42.95" customHeight="1">
      <c r="A25" s="14">
        <v>16</v>
      </c>
      <c r="B25" s="517" t="s">
        <v>311</v>
      </c>
      <c r="C25" s="366" t="s">
        <v>212</v>
      </c>
      <c r="D25" s="367" t="s">
        <v>274</v>
      </c>
      <c r="E25" s="405">
        <v>44225</v>
      </c>
      <c r="F25" s="377">
        <v>735265</v>
      </c>
      <c r="G25" s="377">
        <v>735265</v>
      </c>
      <c r="H25" s="370">
        <v>1100000</v>
      </c>
      <c r="I25" s="371">
        <f t="shared" si="0"/>
        <v>0.66842272727272722</v>
      </c>
      <c r="J25" s="377">
        <v>773740</v>
      </c>
      <c r="K25" s="535">
        <v>773740</v>
      </c>
      <c r="L25" s="372">
        <v>1100000</v>
      </c>
      <c r="M25" s="371">
        <v>0.7</v>
      </c>
      <c r="N25" s="403">
        <v>1134015</v>
      </c>
      <c r="O25" s="403">
        <v>1134015</v>
      </c>
      <c r="P25" s="542">
        <v>1100000</v>
      </c>
      <c r="Q25" s="543">
        <v>1.03</v>
      </c>
      <c r="R25" s="403">
        <v>1131315</v>
      </c>
      <c r="S25" s="404">
        <v>1100000</v>
      </c>
      <c r="T25" s="375">
        <v>1.03</v>
      </c>
      <c r="U25" s="377"/>
      <c r="V25" s="377"/>
      <c r="W25" s="372"/>
      <c r="X25" s="375" t="e">
        <f t="shared" si="2"/>
        <v>#DIV/0!</v>
      </c>
      <c r="Y25" s="406"/>
      <c r="Z25" s="406"/>
      <c r="AA25" s="407"/>
      <c r="AB25" s="371" t="e">
        <f t="shared" si="3"/>
        <v>#DIV/0!</v>
      </c>
      <c r="AC25" s="377"/>
      <c r="AD25" s="377"/>
      <c r="AE25" s="372"/>
      <c r="AF25" s="371" t="e">
        <f t="shared" si="4"/>
        <v>#DIV/0!</v>
      </c>
      <c r="AG25" s="377"/>
      <c r="AH25" s="377"/>
      <c r="AI25" s="372"/>
      <c r="AJ25" s="371" t="e">
        <f t="shared" si="5"/>
        <v>#DIV/0!</v>
      </c>
      <c r="AK25" s="377"/>
      <c r="AL25" s="377"/>
      <c r="AM25" s="372"/>
      <c r="AN25" s="371" t="e">
        <f t="shared" si="6"/>
        <v>#DIV/0!</v>
      </c>
      <c r="AO25" s="377"/>
      <c r="AP25" s="377"/>
      <c r="AQ25" s="372"/>
      <c r="AR25" s="371" t="e">
        <f t="shared" si="7"/>
        <v>#DIV/0!</v>
      </c>
      <c r="AS25" s="377"/>
      <c r="AT25" s="377"/>
      <c r="AU25" s="372"/>
      <c r="AV25" s="371" t="e">
        <f t="shared" si="8"/>
        <v>#DIV/0!</v>
      </c>
      <c r="AW25" s="377"/>
      <c r="AX25" s="377"/>
      <c r="AY25" s="372"/>
      <c r="AZ25" s="371" t="e">
        <f t="shared" si="9"/>
        <v>#DIV/0!</v>
      </c>
      <c r="BA25" s="377">
        <f t="shared" si="14"/>
        <v>3774335</v>
      </c>
      <c r="BB25" s="377">
        <f t="shared" si="11"/>
        <v>2643020</v>
      </c>
      <c r="BC25" s="372">
        <f t="shared" si="12"/>
        <v>4400000</v>
      </c>
      <c r="BD25" s="371">
        <f t="shared" si="1"/>
        <v>0.85780340909090913</v>
      </c>
      <c r="BE25" s="378">
        <f t="shared" si="17"/>
        <v>1258111.6666666667</v>
      </c>
    </row>
    <row r="26" spans="1:57" s="240" customFormat="1" ht="42.95" customHeight="1">
      <c r="A26" s="14">
        <v>17</v>
      </c>
      <c r="B26" s="517" t="s">
        <v>311</v>
      </c>
      <c r="C26" s="366" t="s">
        <v>213</v>
      </c>
      <c r="D26" s="367" t="s">
        <v>214</v>
      </c>
      <c r="E26" s="408">
        <v>44872</v>
      </c>
      <c r="F26" s="377">
        <v>646965</v>
      </c>
      <c r="G26" s="377">
        <v>646965</v>
      </c>
      <c r="H26" s="370">
        <v>600000</v>
      </c>
      <c r="I26" s="371">
        <f t="shared" si="0"/>
        <v>1.0782750000000001</v>
      </c>
      <c r="J26" s="377">
        <v>293535</v>
      </c>
      <c r="K26" s="535">
        <v>293535</v>
      </c>
      <c r="L26" s="372">
        <v>600000</v>
      </c>
      <c r="M26" s="371">
        <v>0.49</v>
      </c>
      <c r="N26" s="403">
        <v>625650</v>
      </c>
      <c r="O26" s="403">
        <v>625650</v>
      </c>
      <c r="P26" s="542">
        <v>600000</v>
      </c>
      <c r="Q26" s="543">
        <v>1.04</v>
      </c>
      <c r="R26" s="403">
        <v>602055</v>
      </c>
      <c r="S26" s="404">
        <v>600000</v>
      </c>
      <c r="T26" s="375">
        <v>1</v>
      </c>
      <c r="U26" s="377"/>
      <c r="V26" s="377"/>
      <c r="W26" s="372"/>
      <c r="X26" s="375" t="e">
        <f t="shared" si="2"/>
        <v>#DIV/0!</v>
      </c>
      <c r="Y26" s="406"/>
      <c r="Z26" s="406"/>
      <c r="AA26" s="407"/>
      <c r="AB26" s="371" t="e">
        <f t="shared" si="3"/>
        <v>#DIV/0!</v>
      </c>
      <c r="AC26" s="377"/>
      <c r="AD26" s="377"/>
      <c r="AE26" s="372"/>
      <c r="AF26" s="371" t="e">
        <f t="shared" si="4"/>
        <v>#DIV/0!</v>
      </c>
      <c r="AG26" s="377"/>
      <c r="AH26" s="377"/>
      <c r="AI26" s="372"/>
      <c r="AJ26" s="371" t="e">
        <f t="shared" si="5"/>
        <v>#DIV/0!</v>
      </c>
      <c r="AK26" s="377"/>
      <c r="AL26" s="377"/>
      <c r="AM26" s="372"/>
      <c r="AN26" s="371" t="e">
        <f t="shared" si="6"/>
        <v>#DIV/0!</v>
      </c>
      <c r="AO26" s="377"/>
      <c r="AP26" s="377"/>
      <c r="AQ26" s="372"/>
      <c r="AR26" s="371" t="e">
        <f t="shared" si="7"/>
        <v>#DIV/0!</v>
      </c>
      <c r="AS26" s="377"/>
      <c r="AT26" s="377"/>
      <c r="AU26" s="372"/>
      <c r="AV26" s="371" t="e">
        <f t="shared" si="8"/>
        <v>#DIV/0!</v>
      </c>
      <c r="AW26" s="377"/>
      <c r="AX26" s="377"/>
      <c r="AY26" s="372"/>
      <c r="AZ26" s="371" t="e">
        <f t="shared" si="9"/>
        <v>#DIV/0!</v>
      </c>
      <c r="BA26" s="377">
        <f t="shared" si="14"/>
        <v>2168205</v>
      </c>
      <c r="BB26" s="377">
        <f t="shared" si="11"/>
        <v>1566150</v>
      </c>
      <c r="BC26" s="372">
        <f t="shared" si="12"/>
        <v>2400000</v>
      </c>
      <c r="BD26" s="371">
        <f t="shared" si="1"/>
        <v>0.90341875000000005</v>
      </c>
      <c r="BE26" s="378">
        <f t="shared" si="17"/>
        <v>722735</v>
      </c>
    </row>
    <row r="27" spans="1:57" s="240" customFormat="1" ht="42.95" customHeight="1">
      <c r="A27" s="14">
        <v>18</v>
      </c>
      <c r="B27" s="517" t="s">
        <v>311</v>
      </c>
      <c r="C27" s="366" t="s">
        <v>215</v>
      </c>
      <c r="D27" s="367" t="s">
        <v>275</v>
      </c>
      <c r="E27" s="368">
        <v>45602</v>
      </c>
      <c r="F27" s="377">
        <v>342305</v>
      </c>
      <c r="G27" s="377">
        <v>305415</v>
      </c>
      <c r="H27" s="370">
        <v>550000</v>
      </c>
      <c r="I27" s="371">
        <f t="shared" si="0"/>
        <v>0.6223727272727273</v>
      </c>
      <c r="J27" s="377">
        <v>292720</v>
      </c>
      <c r="K27" s="535">
        <v>292720</v>
      </c>
      <c r="L27" s="372">
        <v>550000</v>
      </c>
      <c r="M27" s="371">
        <v>0.53</v>
      </c>
      <c r="N27" s="373">
        <v>551740</v>
      </c>
      <c r="O27" s="373">
        <v>551740</v>
      </c>
      <c r="P27" s="382">
        <v>550000</v>
      </c>
      <c r="Q27" s="397">
        <v>1</v>
      </c>
      <c r="R27" s="373">
        <v>831790</v>
      </c>
      <c r="S27" s="374">
        <v>550000</v>
      </c>
      <c r="T27" s="375">
        <v>1.51</v>
      </c>
      <c r="U27" s="369"/>
      <c r="V27" s="369"/>
      <c r="W27" s="376"/>
      <c r="X27" s="375" t="e">
        <f t="shared" si="2"/>
        <v>#DIV/0!</v>
      </c>
      <c r="Y27" s="369"/>
      <c r="Z27" s="369"/>
      <c r="AA27" s="372"/>
      <c r="AB27" s="371" t="e">
        <f t="shared" si="3"/>
        <v>#DIV/0!</v>
      </c>
      <c r="AC27" s="377"/>
      <c r="AD27" s="377"/>
      <c r="AE27" s="372"/>
      <c r="AF27" s="371" t="e">
        <f t="shared" si="4"/>
        <v>#DIV/0!</v>
      </c>
      <c r="AG27" s="377"/>
      <c r="AH27" s="377"/>
      <c r="AI27" s="372"/>
      <c r="AJ27" s="371" t="e">
        <f t="shared" si="5"/>
        <v>#DIV/0!</v>
      </c>
      <c r="AK27" s="377"/>
      <c r="AL27" s="377"/>
      <c r="AM27" s="372"/>
      <c r="AN27" s="371" t="e">
        <f t="shared" si="6"/>
        <v>#DIV/0!</v>
      </c>
      <c r="AO27" s="377"/>
      <c r="AP27" s="377"/>
      <c r="AQ27" s="372"/>
      <c r="AR27" s="371" t="e">
        <f t="shared" si="7"/>
        <v>#DIV/0!</v>
      </c>
      <c r="AS27" s="377"/>
      <c r="AT27" s="377"/>
      <c r="AU27" s="372"/>
      <c r="AV27" s="371" t="e">
        <f t="shared" si="8"/>
        <v>#DIV/0!</v>
      </c>
      <c r="AW27" s="377"/>
      <c r="AX27" s="377"/>
      <c r="AY27" s="372"/>
      <c r="AZ27" s="371" t="e">
        <f t="shared" si="9"/>
        <v>#DIV/0!</v>
      </c>
      <c r="BA27" s="377">
        <f t="shared" si="14"/>
        <v>2018555</v>
      </c>
      <c r="BB27" s="377">
        <f t="shared" si="11"/>
        <v>1149875</v>
      </c>
      <c r="BC27" s="372">
        <f t="shared" si="12"/>
        <v>2200000</v>
      </c>
      <c r="BD27" s="371">
        <f t="shared" si="1"/>
        <v>0.91752500000000003</v>
      </c>
      <c r="BE27" s="378">
        <f t="shared" si="17"/>
        <v>672851.66666666663</v>
      </c>
    </row>
    <row r="28" spans="1:57" s="392" customFormat="1" ht="42.95" hidden="1" customHeight="1">
      <c r="A28" s="385">
        <v>21</v>
      </c>
      <c r="B28" s="533" t="s">
        <v>311</v>
      </c>
      <c r="C28" s="386" t="s">
        <v>216</v>
      </c>
      <c r="D28" s="387" t="s">
        <v>217</v>
      </c>
      <c r="E28" s="388">
        <v>45455</v>
      </c>
      <c r="F28" s="383">
        <v>76380</v>
      </c>
      <c r="G28" s="383">
        <v>76380</v>
      </c>
      <c r="H28" s="389">
        <v>550000</v>
      </c>
      <c r="I28" s="390">
        <f t="shared" si="0"/>
        <v>0.13887272727272729</v>
      </c>
      <c r="J28" s="383"/>
      <c r="K28" s="534">
        <v>0</v>
      </c>
      <c r="L28" s="383"/>
      <c r="M28" s="390" t="e">
        <f>J28/L28</f>
        <v>#DIV/0!</v>
      </c>
      <c r="N28" s="383"/>
      <c r="O28" s="383"/>
      <c r="P28" s="383"/>
      <c r="Q28" s="383"/>
      <c r="R28" s="383">
        <v>0</v>
      </c>
      <c r="S28" s="383">
        <v>0</v>
      </c>
      <c r="T28" s="390">
        <v>0</v>
      </c>
      <c r="U28" s="383"/>
      <c r="V28" s="383"/>
      <c r="W28" s="383"/>
      <c r="X28" s="390" t="e">
        <f t="shared" si="2"/>
        <v>#DIV/0!</v>
      </c>
      <c r="Y28" s="383"/>
      <c r="Z28" s="383"/>
      <c r="AA28" s="383"/>
      <c r="AB28" s="390" t="e">
        <f t="shared" si="3"/>
        <v>#DIV/0!</v>
      </c>
      <c r="AC28" s="383"/>
      <c r="AD28" s="383"/>
      <c r="AE28" s="383"/>
      <c r="AF28" s="390" t="e">
        <f t="shared" si="4"/>
        <v>#DIV/0!</v>
      </c>
      <c r="AG28" s="383"/>
      <c r="AH28" s="383"/>
      <c r="AI28" s="383"/>
      <c r="AJ28" s="390" t="e">
        <f t="shared" si="5"/>
        <v>#DIV/0!</v>
      </c>
      <c r="AK28" s="383"/>
      <c r="AL28" s="383"/>
      <c r="AM28" s="383"/>
      <c r="AN28" s="390" t="e">
        <f t="shared" si="6"/>
        <v>#DIV/0!</v>
      </c>
      <c r="AO28" s="383"/>
      <c r="AP28" s="383"/>
      <c r="AQ28" s="383"/>
      <c r="AR28" s="390" t="e">
        <f t="shared" si="7"/>
        <v>#DIV/0!</v>
      </c>
      <c r="AS28" s="383"/>
      <c r="AT28" s="383"/>
      <c r="AU28" s="383"/>
      <c r="AV28" s="390" t="e">
        <f t="shared" si="8"/>
        <v>#DIV/0!</v>
      </c>
      <c r="AW28" s="383"/>
      <c r="AX28" s="383"/>
      <c r="AY28" s="383"/>
      <c r="AZ28" s="390" t="e">
        <f t="shared" si="9"/>
        <v>#DIV/0!</v>
      </c>
      <c r="BA28" s="377">
        <f t="shared" si="14"/>
        <v>76380</v>
      </c>
      <c r="BB28" s="399">
        <f t="shared" si="11"/>
        <v>76380</v>
      </c>
      <c r="BC28" s="399">
        <f t="shared" si="12"/>
        <v>550000</v>
      </c>
      <c r="BD28" s="390">
        <f t="shared" si="1"/>
        <v>0.13887272727272729</v>
      </c>
      <c r="BE28" s="536">
        <f>BA28/1</f>
        <v>76380</v>
      </c>
    </row>
    <row r="29" spans="1:57" s="398" customFormat="1" ht="42.95" customHeight="1">
      <c r="A29" s="544">
        <v>19</v>
      </c>
      <c r="B29" s="545" t="s">
        <v>311</v>
      </c>
      <c r="C29" s="394" t="s">
        <v>216</v>
      </c>
      <c r="D29" s="395" t="s">
        <v>295</v>
      </c>
      <c r="E29" s="396" t="s">
        <v>296</v>
      </c>
      <c r="F29" s="379"/>
      <c r="G29" s="379"/>
      <c r="H29" s="389"/>
      <c r="I29" s="397"/>
      <c r="J29" s="379"/>
      <c r="K29" s="546"/>
      <c r="L29" s="379"/>
      <c r="M29" s="397"/>
      <c r="N29" s="381">
        <v>327910</v>
      </c>
      <c r="O29" s="381">
        <v>327910</v>
      </c>
      <c r="P29" s="382">
        <v>496774</v>
      </c>
      <c r="Q29" s="397">
        <v>0.66</v>
      </c>
      <c r="R29" s="381">
        <v>891185</v>
      </c>
      <c r="S29" s="382">
        <v>550000</v>
      </c>
      <c r="T29" s="397">
        <v>1.62</v>
      </c>
      <c r="U29" s="379"/>
      <c r="V29" s="379"/>
      <c r="W29" s="379"/>
      <c r="X29" s="397"/>
      <c r="Y29" s="379"/>
      <c r="Z29" s="379"/>
      <c r="AA29" s="379"/>
      <c r="AB29" s="397"/>
      <c r="AC29" s="379"/>
      <c r="AD29" s="379"/>
      <c r="AE29" s="379"/>
      <c r="AF29" s="397"/>
      <c r="AG29" s="379"/>
      <c r="AH29" s="379"/>
      <c r="AI29" s="379"/>
      <c r="AJ29" s="397"/>
      <c r="AK29" s="379"/>
      <c r="AL29" s="379"/>
      <c r="AM29" s="379"/>
      <c r="AN29" s="397"/>
      <c r="AO29" s="379"/>
      <c r="AP29" s="379"/>
      <c r="AQ29" s="379"/>
      <c r="AR29" s="397"/>
      <c r="AS29" s="379"/>
      <c r="AT29" s="379"/>
      <c r="AU29" s="379"/>
      <c r="AV29" s="397"/>
      <c r="AW29" s="379"/>
      <c r="AX29" s="379"/>
      <c r="AY29" s="379"/>
      <c r="AZ29" s="397"/>
      <c r="BA29" s="377">
        <f t="shared" si="14"/>
        <v>1219095</v>
      </c>
      <c r="BB29" s="377">
        <f t="shared" si="11"/>
        <v>327910</v>
      </c>
      <c r="BC29" s="372">
        <f t="shared" si="12"/>
        <v>1046774</v>
      </c>
      <c r="BD29" s="397">
        <f t="shared" si="1"/>
        <v>1.1646210165709121</v>
      </c>
      <c r="BE29" s="582">
        <f>BA29/2</f>
        <v>609547.5</v>
      </c>
    </row>
    <row r="30" spans="1:57" s="240" customFormat="1" ht="42.95" customHeight="1">
      <c r="A30" s="14">
        <v>20</v>
      </c>
      <c r="B30" s="517" t="s">
        <v>311</v>
      </c>
      <c r="C30" s="366" t="s">
        <v>218</v>
      </c>
      <c r="D30" s="367" t="s">
        <v>219</v>
      </c>
      <c r="E30" s="368">
        <v>45560</v>
      </c>
      <c r="F30" s="377">
        <v>401530</v>
      </c>
      <c r="G30" s="377">
        <v>401530</v>
      </c>
      <c r="H30" s="370">
        <v>650000</v>
      </c>
      <c r="I30" s="371">
        <f t="shared" si="0"/>
        <v>0.61773846153846157</v>
      </c>
      <c r="J30" s="377">
        <v>657600</v>
      </c>
      <c r="K30" s="535">
        <v>657600</v>
      </c>
      <c r="L30" s="372">
        <v>650000</v>
      </c>
      <c r="M30" s="371">
        <v>1.01</v>
      </c>
      <c r="N30" s="373">
        <v>691890</v>
      </c>
      <c r="O30" s="373">
        <v>691890</v>
      </c>
      <c r="P30" s="382">
        <v>650000</v>
      </c>
      <c r="Q30" s="397">
        <v>1.06</v>
      </c>
      <c r="R30" s="373">
        <v>796050</v>
      </c>
      <c r="S30" s="374">
        <v>750000</v>
      </c>
      <c r="T30" s="375">
        <v>1.06</v>
      </c>
      <c r="U30" s="369"/>
      <c r="V30" s="369"/>
      <c r="W30" s="376"/>
      <c r="X30" s="375" t="e">
        <f t="shared" si="2"/>
        <v>#DIV/0!</v>
      </c>
      <c r="Y30" s="369"/>
      <c r="Z30" s="369"/>
      <c r="AA30" s="372"/>
      <c r="AB30" s="371" t="e">
        <f t="shared" si="3"/>
        <v>#DIV/0!</v>
      </c>
      <c r="AC30" s="377"/>
      <c r="AD30" s="377"/>
      <c r="AE30" s="372"/>
      <c r="AF30" s="371" t="e">
        <f t="shared" si="4"/>
        <v>#DIV/0!</v>
      </c>
      <c r="AG30" s="377"/>
      <c r="AH30" s="377"/>
      <c r="AI30" s="372"/>
      <c r="AJ30" s="371" t="e">
        <f t="shared" si="5"/>
        <v>#DIV/0!</v>
      </c>
      <c r="AK30" s="377"/>
      <c r="AL30" s="377"/>
      <c r="AM30" s="372"/>
      <c r="AN30" s="371" t="e">
        <f t="shared" si="6"/>
        <v>#DIV/0!</v>
      </c>
      <c r="AO30" s="377"/>
      <c r="AP30" s="377"/>
      <c r="AQ30" s="372"/>
      <c r="AR30" s="371" t="e">
        <f t="shared" si="7"/>
        <v>#DIV/0!</v>
      </c>
      <c r="AS30" s="377"/>
      <c r="AT30" s="377"/>
      <c r="AU30" s="372"/>
      <c r="AV30" s="371" t="e">
        <f t="shared" si="8"/>
        <v>#DIV/0!</v>
      </c>
      <c r="AW30" s="377"/>
      <c r="AX30" s="377"/>
      <c r="AY30" s="372"/>
      <c r="AZ30" s="371" t="e">
        <f t="shared" si="9"/>
        <v>#DIV/0!</v>
      </c>
      <c r="BA30" s="377">
        <f t="shared" si="14"/>
        <v>2547070</v>
      </c>
      <c r="BB30" s="377">
        <f t="shared" si="11"/>
        <v>1751020</v>
      </c>
      <c r="BC30" s="372">
        <f t="shared" si="12"/>
        <v>2700000</v>
      </c>
      <c r="BD30" s="371">
        <f t="shared" si="1"/>
        <v>0.94335925925925923</v>
      </c>
      <c r="BE30" s="378">
        <f>BA30/3</f>
        <v>849023.33333333337</v>
      </c>
    </row>
    <row r="31" spans="1:57" s="240" customFormat="1" ht="42.95" customHeight="1">
      <c r="A31" s="14">
        <v>21</v>
      </c>
      <c r="B31" s="517" t="s">
        <v>311</v>
      </c>
      <c r="C31" s="366" t="s">
        <v>220</v>
      </c>
      <c r="D31" s="367" t="s">
        <v>276</v>
      </c>
      <c r="E31" s="368" t="s">
        <v>221</v>
      </c>
      <c r="F31" s="377">
        <v>267355</v>
      </c>
      <c r="G31" s="377">
        <v>267355</v>
      </c>
      <c r="H31" s="370">
        <v>550000</v>
      </c>
      <c r="I31" s="371">
        <f t="shared" si="0"/>
        <v>0.48609999999999998</v>
      </c>
      <c r="J31" s="377">
        <v>579865</v>
      </c>
      <c r="K31" s="535">
        <v>579865</v>
      </c>
      <c r="L31" s="372">
        <v>550000</v>
      </c>
      <c r="M31" s="371">
        <v>1.05</v>
      </c>
      <c r="N31" s="373">
        <v>568870</v>
      </c>
      <c r="O31" s="373">
        <v>549370</v>
      </c>
      <c r="P31" s="382">
        <v>550000</v>
      </c>
      <c r="Q31" s="397">
        <v>1.03</v>
      </c>
      <c r="R31" s="373">
        <v>584775</v>
      </c>
      <c r="S31" s="374">
        <v>550000</v>
      </c>
      <c r="T31" s="375">
        <v>1.06</v>
      </c>
      <c r="U31" s="369"/>
      <c r="V31" s="369"/>
      <c r="W31" s="376"/>
      <c r="X31" s="375" t="e">
        <f t="shared" si="2"/>
        <v>#DIV/0!</v>
      </c>
      <c r="Y31" s="369"/>
      <c r="Z31" s="369"/>
      <c r="AA31" s="372"/>
      <c r="AB31" s="371" t="e">
        <f t="shared" si="3"/>
        <v>#DIV/0!</v>
      </c>
      <c r="AC31" s="377"/>
      <c r="AD31" s="377"/>
      <c r="AE31" s="372"/>
      <c r="AF31" s="371" t="e">
        <f t="shared" si="4"/>
        <v>#DIV/0!</v>
      </c>
      <c r="AG31" s="377"/>
      <c r="AH31" s="377"/>
      <c r="AI31" s="372"/>
      <c r="AJ31" s="371" t="e">
        <f t="shared" si="5"/>
        <v>#DIV/0!</v>
      </c>
      <c r="AK31" s="377"/>
      <c r="AL31" s="377"/>
      <c r="AM31" s="372"/>
      <c r="AN31" s="371" t="e">
        <f t="shared" si="6"/>
        <v>#DIV/0!</v>
      </c>
      <c r="AO31" s="377"/>
      <c r="AP31" s="377"/>
      <c r="AQ31" s="372"/>
      <c r="AR31" s="371" t="e">
        <f t="shared" si="7"/>
        <v>#DIV/0!</v>
      </c>
      <c r="AS31" s="377"/>
      <c r="AT31" s="377"/>
      <c r="AU31" s="372"/>
      <c r="AV31" s="371" t="e">
        <f t="shared" si="8"/>
        <v>#DIV/0!</v>
      </c>
      <c r="AW31" s="377"/>
      <c r="AX31" s="377"/>
      <c r="AY31" s="372"/>
      <c r="AZ31" s="371" t="e">
        <f t="shared" si="9"/>
        <v>#DIV/0!</v>
      </c>
      <c r="BA31" s="377">
        <f t="shared" si="14"/>
        <v>2000865</v>
      </c>
      <c r="BB31" s="377">
        <f t="shared" si="11"/>
        <v>1396590</v>
      </c>
      <c r="BC31" s="372">
        <f t="shared" si="12"/>
        <v>2200000</v>
      </c>
      <c r="BD31" s="371">
        <f t="shared" si="1"/>
        <v>0.90948409090909088</v>
      </c>
      <c r="BE31" s="378">
        <f t="shared" ref="BE31:BE51" si="18">BA31/3</f>
        <v>666955</v>
      </c>
    </row>
    <row r="32" spans="1:57" s="240" customFormat="1" ht="42.95" customHeight="1">
      <c r="A32" s="14">
        <v>22</v>
      </c>
      <c r="B32" s="517" t="s">
        <v>311</v>
      </c>
      <c r="C32" s="366" t="s">
        <v>222</v>
      </c>
      <c r="D32" s="367" t="s">
        <v>223</v>
      </c>
      <c r="E32" s="408">
        <v>45481</v>
      </c>
      <c r="F32" s="377">
        <v>387910</v>
      </c>
      <c r="G32" s="377">
        <v>387910</v>
      </c>
      <c r="H32" s="370">
        <v>550000</v>
      </c>
      <c r="I32" s="371">
        <f t="shared" si="0"/>
        <v>0.70529090909090908</v>
      </c>
      <c r="J32" s="377">
        <v>358710</v>
      </c>
      <c r="K32" s="535">
        <v>358710</v>
      </c>
      <c r="L32" s="372">
        <v>550000</v>
      </c>
      <c r="M32" s="371">
        <v>0.65</v>
      </c>
      <c r="N32" s="403">
        <v>566955</v>
      </c>
      <c r="O32" s="403">
        <v>566955</v>
      </c>
      <c r="P32" s="542">
        <v>550000</v>
      </c>
      <c r="Q32" s="543">
        <v>1.03</v>
      </c>
      <c r="R32" s="403">
        <v>873390</v>
      </c>
      <c r="S32" s="404">
        <v>550000</v>
      </c>
      <c r="T32" s="375">
        <v>1.59</v>
      </c>
      <c r="U32" s="377"/>
      <c r="V32" s="377"/>
      <c r="W32" s="372"/>
      <c r="X32" s="375" t="e">
        <f t="shared" si="2"/>
        <v>#DIV/0!</v>
      </c>
      <c r="Y32" s="406"/>
      <c r="Z32" s="406"/>
      <c r="AA32" s="407"/>
      <c r="AB32" s="371" t="e">
        <f t="shared" si="3"/>
        <v>#DIV/0!</v>
      </c>
      <c r="AC32" s="377"/>
      <c r="AD32" s="377"/>
      <c r="AE32" s="372"/>
      <c r="AF32" s="371" t="e">
        <f t="shared" si="4"/>
        <v>#DIV/0!</v>
      </c>
      <c r="AG32" s="377"/>
      <c r="AH32" s="377"/>
      <c r="AI32" s="372"/>
      <c r="AJ32" s="371" t="e">
        <f t="shared" si="5"/>
        <v>#DIV/0!</v>
      </c>
      <c r="AK32" s="377"/>
      <c r="AL32" s="377"/>
      <c r="AM32" s="372"/>
      <c r="AN32" s="371" t="e">
        <f t="shared" si="6"/>
        <v>#DIV/0!</v>
      </c>
      <c r="AO32" s="377"/>
      <c r="AP32" s="377"/>
      <c r="AQ32" s="372"/>
      <c r="AR32" s="371" t="e">
        <f t="shared" si="7"/>
        <v>#DIV/0!</v>
      </c>
      <c r="AS32" s="377"/>
      <c r="AT32" s="377"/>
      <c r="AU32" s="372"/>
      <c r="AV32" s="371" t="e">
        <f t="shared" si="8"/>
        <v>#DIV/0!</v>
      </c>
      <c r="AW32" s="377"/>
      <c r="AX32" s="377"/>
      <c r="AY32" s="372"/>
      <c r="AZ32" s="371" t="e">
        <f t="shared" si="9"/>
        <v>#DIV/0!</v>
      </c>
      <c r="BA32" s="377">
        <f t="shared" si="14"/>
        <v>2186965</v>
      </c>
      <c r="BB32" s="377">
        <f t="shared" si="11"/>
        <v>1313575</v>
      </c>
      <c r="BC32" s="372">
        <f t="shared" si="12"/>
        <v>2200000</v>
      </c>
      <c r="BD32" s="371">
        <f t="shared" si="1"/>
        <v>0.99407500000000004</v>
      </c>
      <c r="BE32" s="378">
        <f t="shared" si="18"/>
        <v>728988.33333333337</v>
      </c>
    </row>
    <row r="33" spans="1:57" s="401" customFormat="1" ht="42.95" customHeight="1">
      <c r="A33" s="385">
        <v>23</v>
      </c>
      <c r="B33" s="533" t="s">
        <v>311</v>
      </c>
      <c r="C33" s="386" t="s">
        <v>224</v>
      </c>
      <c r="D33" s="387" t="s">
        <v>225</v>
      </c>
      <c r="E33" s="388">
        <v>45507</v>
      </c>
      <c r="F33" s="399">
        <v>337295</v>
      </c>
      <c r="G33" s="399">
        <v>337295</v>
      </c>
      <c r="H33" s="389">
        <v>550000</v>
      </c>
      <c r="I33" s="400">
        <f t="shared" si="0"/>
        <v>0.61326363636363634</v>
      </c>
      <c r="J33" s="399">
        <v>94575</v>
      </c>
      <c r="K33" s="547">
        <v>94575</v>
      </c>
      <c r="L33" s="399">
        <v>550000</v>
      </c>
      <c r="M33" s="400">
        <v>0.17</v>
      </c>
      <c r="N33" s="382">
        <v>662190</v>
      </c>
      <c r="O33" s="382">
        <v>662190</v>
      </c>
      <c r="P33" s="382">
        <v>550000</v>
      </c>
      <c r="Q33" s="409">
        <v>1.2</v>
      </c>
      <c r="R33" s="548">
        <v>0</v>
      </c>
      <c r="S33" s="382">
        <v>54999</v>
      </c>
      <c r="T33" s="390">
        <v>0</v>
      </c>
      <c r="U33" s="383"/>
      <c r="V33" s="383"/>
      <c r="W33" s="383"/>
      <c r="X33" s="390" t="e">
        <f t="shared" si="2"/>
        <v>#DIV/0!</v>
      </c>
      <c r="Y33" s="383"/>
      <c r="Z33" s="383"/>
      <c r="AA33" s="399"/>
      <c r="AB33" s="400" t="e">
        <f t="shared" si="3"/>
        <v>#DIV/0!</v>
      </c>
      <c r="AC33" s="399"/>
      <c r="AD33" s="399"/>
      <c r="AE33" s="399"/>
      <c r="AF33" s="400" t="e">
        <f t="shared" si="4"/>
        <v>#DIV/0!</v>
      </c>
      <c r="AG33" s="399"/>
      <c r="AH33" s="399"/>
      <c r="AI33" s="399"/>
      <c r="AJ33" s="400" t="e">
        <f t="shared" si="5"/>
        <v>#DIV/0!</v>
      </c>
      <c r="AK33" s="399"/>
      <c r="AL33" s="399"/>
      <c r="AM33" s="399"/>
      <c r="AN33" s="400" t="e">
        <f t="shared" si="6"/>
        <v>#DIV/0!</v>
      </c>
      <c r="AO33" s="399"/>
      <c r="AP33" s="399"/>
      <c r="AQ33" s="399"/>
      <c r="AR33" s="400" t="e">
        <f t="shared" si="7"/>
        <v>#DIV/0!</v>
      </c>
      <c r="AS33" s="399"/>
      <c r="AT33" s="399"/>
      <c r="AU33" s="399"/>
      <c r="AV33" s="400" t="e">
        <f t="shared" si="8"/>
        <v>#DIV/0!</v>
      </c>
      <c r="AW33" s="399"/>
      <c r="AX33" s="399"/>
      <c r="AY33" s="399"/>
      <c r="AZ33" s="400" t="e">
        <f t="shared" si="9"/>
        <v>#DIV/0!</v>
      </c>
      <c r="BA33" s="377">
        <f t="shared" si="14"/>
        <v>1094060</v>
      </c>
      <c r="BB33" s="377">
        <f t="shared" si="11"/>
        <v>1094060</v>
      </c>
      <c r="BC33" s="372">
        <f t="shared" si="12"/>
        <v>1704999</v>
      </c>
      <c r="BD33" s="400">
        <f t="shared" si="1"/>
        <v>0.64167779570545203</v>
      </c>
      <c r="BE33" s="391">
        <f>BA33/4</f>
        <v>273515</v>
      </c>
    </row>
    <row r="34" spans="1:57" s="240" customFormat="1" ht="42.95" customHeight="1">
      <c r="A34" s="14">
        <v>24</v>
      </c>
      <c r="B34" s="517" t="s">
        <v>311</v>
      </c>
      <c r="C34" s="366" t="s">
        <v>226</v>
      </c>
      <c r="D34" s="366" t="s">
        <v>277</v>
      </c>
      <c r="E34" s="368" t="s">
        <v>241</v>
      </c>
      <c r="F34" s="377">
        <v>375535</v>
      </c>
      <c r="G34" s="377">
        <v>375535</v>
      </c>
      <c r="H34" s="370">
        <v>550000</v>
      </c>
      <c r="I34" s="371">
        <f t="shared" si="0"/>
        <v>0.68279090909090911</v>
      </c>
      <c r="J34" s="377">
        <v>338945</v>
      </c>
      <c r="K34" s="535">
        <v>338945</v>
      </c>
      <c r="L34" s="372">
        <v>550000</v>
      </c>
      <c r="M34" s="371">
        <v>0.62</v>
      </c>
      <c r="N34" s="373">
        <v>393225</v>
      </c>
      <c r="O34" s="373">
        <v>393225</v>
      </c>
      <c r="P34" s="382">
        <v>550000</v>
      </c>
      <c r="Q34" s="397">
        <v>0.71</v>
      </c>
      <c r="R34" s="373">
        <v>509290</v>
      </c>
      <c r="S34" s="374">
        <v>550000</v>
      </c>
      <c r="T34" s="375">
        <f>R34/S34</f>
        <v>0.92598181818181813</v>
      </c>
      <c r="U34" s="369"/>
      <c r="V34" s="369"/>
      <c r="W34" s="376"/>
      <c r="X34" s="375" t="e">
        <f t="shared" si="2"/>
        <v>#DIV/0!</v>
      </c>
      <c r="Y34" s="369"/>
      <c r="Z34" s="369"/>
      <c r="AA34" s="372"/>
      <c r="AB34" s="371" t="e">
        <f t="shared" si="3"/>
        <v>#DIV/0!</v>
      </c>
      <c r="AC34" s="377"/>
      <c r="AD34" s="377"/>
      <c r="AE34" s="372"/>
      <c r="AF34" s="371" t="e">
        <f t="shared" si="4"/>
        <v>#DIV/0!</v>
      </c>
      <c r="AG34" s="377"/>
      <c r="AH34" s="377"/>
      <c r="AI34" s="372"/>
      <c r="AJ34" s="371" t="e">
        <f t="shared" si="5"/>
        <v>#DIV/0!</v>
      </c>
      <c r="AK34" s="377"/>
      <c r="AL34" s="377"/>
      <c r="AM34" s="372"/>
      <c r="AN34" s="371" t="e">
        <f t="shared" si="6"/>
        <v>#DIV/0!</v>
      </c>
      <c r="AO34" s="377"/>
      <c r="AP34" s="377"/>
      <c r="AQ34" s="372"/>
      <c r="AR34" s="371" t="e">
        <f t="shared" si="7"/>
        <v>#DIV/0!</v>
      </c>
      <c r="AS34" s="377"/>
      <c r="AT34" s="377"/>
      <c r="AU34" s="372"/>
      <c r="AV34" s="371" t="e">
        <f t="shared" si="8"/>
        <v>#DIV/0!</v>
      </c>
      <c r="AW34" s="377"/>
      <c r="AX34" s="377"/>
      <c r="AY34" s="372"/>
      <c r="AZ34" s="371" t="e">
        <f t="shared" si="9"/>
        <v>#DIV/0!</v>
      </c>
      <c r="BA34" s="377">
        <f t="shared" si="14"/>
        <v>1616995</v>
      </c>
      <c r="BB34" s="377">
        <f t="shared" si="11"/>
        <v>1107705</v>
      </c>
      <c r="BC34" s="372">
        <f t="shared" si="12"/>
        <v>2200000</v>
      </c>
      <c r="BD34" s="371">
        <f t="shared" si="1"/>
        <v>0.73499772727272727</v>
      </c>
      <c r="BE34" s="378">
        <f t="shared" si="18"/>
        <v>538998.33333333337</v>
      </c>
    </row>
    <row r="35" spans="1:57" s="240" customFormat="1" ht="42.95" customHeight="1">
      <c r="A35" s="14">
        <v>25</v>
      </c>
      <c r="B35" s="517" t="s">
        <v>311</v>
      </c>
      <c r="C35" s="366" t="s">
        <v>227</v>
      </c>
      <c r="D35" s="366" t="s">
        <v>278</v>
      </c>
      <c r="E35" s="368" t="s">
        <v>234</v>
      </c>
      <c r="F35" s="377">
        <v>2193010</v>
      </c>
      <c r="G35" s="377">
        <v>2193010</v>
      </c>
      <c r="H35" s="370">
        <v>1300000</v>
      </c>
      <c r="I35" s="371">
        <f t="shared" si="0"/>
        <v>1.6869307692307691</v>
      </c>
      <c r="J35" s="377">
        <v>877810</v>
      </c>
      <c r="K35" s="535">
        <v>830320</v>
      </c>
      <c r="L35" s="372">
        <v>1300000</v>
      </c>
      <c r="M35" s="371">
        <v>0.68</v>
      </c>
      <c r="N35" s="373">
        <v>1921460</v>
      </c>
      <c r="O35" s="373">
        <v>1921460</v>
      </c>
      <c r="P35" s="382">
        <v>1300000</v>
      </c>
      <c r="Q35" s="397">
        <v>1.48</v>
      </c>
      <c r="R35" s="373">
        <v>806145</v>
      </c>
      <c r="S35" s="374">
        <v>1300000</v>
      </c>
      <c r="T35" s="375">
        <v>0.62</v>
      </c>
      <c r="U35" s="369"/>
      <c r="V35" s="369"/>
      <c r="W35" s="376"/>
      <c r="X35" s="375" t="e">
        <f t="shared" si="2"/>
        <v>#DIV/0!</v>
      </c>
      <c r="Y35" s="369"/>
      <c r="Z35" s="369"/>
      <c r="AA35" s="372"/>
      <c r="AB35" s="371" t="e">
        <f t="shared" si="3"/>
        <v>#DIV/0!</v>
      </c>
      <c r="AC35" s="377"/>
      <c r="AD35" s="377"/>
      <c r="AE35" s="372"/>
      <c r="AF35" s="371" t="e">
        <f t="shared" si="4"/>
        <v>#DIV/0!</v>
      </c>
      <c r="AG35" s="377"/>
      <c r="AH35" s="377"/>
      <c r="AI35" s="372"/>
      <c r="AJ35" s="371" t="e">
        <f t="shared" si="5"/>
        <v>#DIV/0!</v>
      </c>
      <c r="AK35" s="377"/>
      <c r="AL35" s="377"/>
      <c r="AM35" s="372"/>
      <c r="AN35" s="371" t="e">
        <f t="shared" si="6"/>
        <v>#DIV/0!</v>
      </c>
      <c r="AO35" s="377"/>
      <c r="AP35" s="377"/>
      <c r="AQ35" s="372"/>
      <c r="AR35" s="371" t="e">
        <f t="shared" si="7"/>
        <v>#DIV/0!</v>
      </c>
      <c r="AS35" s="377"/>
      <c r="AT35" s="377"/>
      <c r="AU35" s="372"/>
      <c r="AV35" s="371" t="e">
        <f t="shared" si="8"/>
        <v>#DIV/0!</v>
      </c>
      <c r="AW35" s="377"/>
      <c r="AX35" s="377"/>
      <c r="AY35" s="372"/>
      <c r="AZ35" s="371" t="e">
        <f t="shared" si="9"/>
        <v>#DIV/0!</v>
      </c>
      <c r="BA35" s="377">
        <f t="shared" si="14"/>
        <v>5798425</v>
      </c>
      <c r="BB35" s="377">
        <f t="shared" si="11"/>
        <v>4944790</v>
      </c>
      <c r="BC35" s="372">
        <f t="shared" si="12"/>
        <v>5200000</v>
      </c>
      <c r="BD35" s="371">
        <f t="shared" si="1"/>
        <v>1.1150817307692307</v>
      </c>
      <c r="BE35" s="378">
        <f t="shared" si="18"/>
        <v>1932808.3333333333</v>
      </c>
    </row>
    <row r="36" spans="1:57" s="240" customFormat="1" ht="42.95" customHeight="1">
      <c r="A36" s="14">
        <v>26</v>
      </c>
      <c r="B36" s="517" t="s">
        <v>311</v>
      </c>
      <c r="C36" s="366" t="s">
        <v>228</v>
      </c>
      <c r="D36" s="367" t="s">
        <v>235</v>
      </c>
      <c r="E36" s="408">
        <v>45252</v>
      </c>
      <c r="F36" s="377">
        <v>10695</v>
      </c>
      <c r="G36" s="377">
        <v>10695</v>
      </c>
      <c r="H36" s="370">
        <v>550000</v>
      </c>
      <c r="I36" s="371">
        <f t="shared" si="0"/>
        <v>1.9445454545454547E-2</v>
      </c>
      <c r="J36" s="377">
        <v>101530</v>
      </c>
      <c r="K36" s="535">
        <v>101530</v>
      </c>
      <c r="L36" s="372">
        <v>550000</v>
      </c>
      <c r="M36" s="371">
        <v>0.18</v>
      </c>
      <c r="N36" s="403">
        <v>107270</v>
      </c>
      <c r="O36" s="403">
        <v>107270</v>
      </c>
      <c r="P36" s="542">
        <v>550000</v>
      </c>
      <c r="Q36" s="543">
        <v>0.2</v>
      </c>
      <c r="R36" s="403">
        <v>442905</v>
      </c>
      <c r="S36" s="404">
        <v>550000</v>
      </c>
      <c r="T36" s="375">
        <v>0.81</v>
      </c>
      <c r="U36" s="377"/>
      <c r="V36" s="377"/>
      <c r="W36" s="372"/>
      <c r="X36" s="375" t="e">
        <f t="shared" si="2"/>
        <v>#DIV/0!</v>
      </c>
      <c r="Y36" s="406"/>
      <c r="Z36" s="406"/>
      <c r="AA36" s="407"/>
      <c r="AB36" s="371" t="e">
        <f t="shared" si="3"/>
        <v>#DIV/0!</v>
      </c>
      <c r="AC36" s="377"/>
      <c r="AD36" s="377"/>
      <c r="AE36" s="372"/>
      <c r="AF36" s="371" t="e">
        <f t="shared" si="4"/>
        <v>#DIV/0!</v>
      </c>
      <c r="AG36" s="377"/>
      <c r="AH36" s="377"/>
      <c r="AI36" s="372"/>
      <c r="AJ36" s="371" t="e">
        <f t="shared" si="5"/>
        <v>#DIV/0!</v>
      </c>
      <c r="AK36" s="377"/>
      <c r="AL36" s="377"/>
      <c r="AM36" s="372"/>
      <c r="AN36" s="371" t="e">
        <f t="shared" si="6"/>
        <v>#DIV/0!</v>
      </c>
      <c r="AO36" s="377"/>
      <c r="AP36" s="377"/>
      <c r="AQ36" s="372"/>
      <c r="AR36" s="371" t="e">
        <f t="shared" si="7"/>
        <v>#DIV/0!</v>
      </c>
      <c r="AS36" s="377"/>
      <c r="AT36" s="377"/>
      <c r="AU36" s="372"/>
      <c r="AV36" s="371" t="e">
        <f t="shared" si="8"/>
        <v>#DIV/0!</v>
      </c>
      <c r="AW36" s="377"/>
      <c r="AX36" s="377"/>
      <c r="AY36" s="372"/>
      <c r="AZ36" s="371" t="e">
        <f t="shared" si="9"/>
        <v>#DIV/0!</v>
      </c>
      <c r="BA36" s="377">
        <f t="shared" si="14"/>
        <v>662400</v>
      </c>
      <c r="BB36" s="377">
        <f t="shared" si="11"/>
        <v>219495</v>
      </c>
      <c r="BC36" s="372">
        <f t="shared" si="12"/>
        <v>2200000</v>
      </c>
      <c r="BD36" s="371">
        <f t="shared" si="1"/>
        <v>0.30109090909090908</v>
      </c>
      <c r="BE36" s="378">
        <f t="shared" si="18"/>
        <v>220800</v>
      </c>
    </row>
    <row r="37" spans="1:57" s="240" customFormat="1" ht="42.95" customHeight="1">
      <c r="A37" s="14">
        <v>27</v>
      </c>
      <c r="B37" s="517" t="s">
        <v>311</v>
      </c>
      <c r="C37" s="366" t="s">
        <v>229</v>
      </c>
      <c r="D37" s="367" t="s">
        <v>236</v>
      </c>
      <c r="E37" s="368">
        <v>45502</v>
      </c>
      <c r="F37" s="377">
        <v>620485</v>
      </c>
      <c r="G37" s="377">
        <v>620485</v>
      </c>
      <c r="H37" s="370">
        <v>550000</v>
      </c>
      <c r="I37" s="371">
        <f t="shared" si="0"/>
        <v>1.1281545454545454</v>
      </c>
      <c r="J37" s="377">
        <v>357735</v>
      </c>
      <c r="K37" s="535">
        <v>357735</v>
      </c>
      <c r="L37" s="372">
        <v>550000</v>
      </c>
      <c r="M37" s="371">
        <v>0.65</v>
      </c>
      <c r="N37" s="373">
        <v>348030</v>
      </c>
      <c r="O37" s="373">
        <v>348030</v>
      </c>
      <c r="P37" s="382">
        <v>550000</v>
      </c>
      <c r="Q37" s="397">
        <v>0.63</v>
      </c>
      <c r="R37" s="373">
        <v>357235</v>
      </c>
      <c r="S37" s="374">
        <v>550000</v>
      </c>
      <c r="T37" s="375">
        <v>0.65</v>
      </c>
      <c r="U37" s="369"/>
      <c r="V37" s="369"/>
      <c r="W37" s="376"/>
      <c r="X37" s="375" t="e">
        <f t="shared" si="2"/>
        <v>#DIV/0!</v>
      </c>
      <c r="Y37" s="369"/>
      <c r="Z37" s="369"/>
      <c r="AA37" s="372"/>
      <c r="AB37" s="371" t="e">
        <f t="shared" si="3"/>
        <v>#DIV/0!</v>
      </c>
      <c r="AC37" s="377"/>
      <c r="AD37" s="377"/>
      <c r="AE37" s="372"/>
      <c r="AF37" s="371" t="e">
        <f t="shared" si="4"/>
        <v>#DIV/0!</v>
      </c>
      <c r="AG37" s="377"/>
      <c r="AH37" s="377"/>
      <c r="AI37" s="372"/>
      <c r="AJ37" s="371" t="e">
        <f t="shared" si="5"/>
        <v>#DIV/0!</v>
      </c>
      <c r="AK37" s="377"/>
      <c r="AL37" s="377"/>
      <c r="AM37" s="372"/>
      <c r="AN37" s="371" t="e">
        <f t="shared" si="6"/>
        <v>#DIV/0!</v>
      </c>
      <c r="AO37" s="377"/>
      <c r="AP37" s="377"/>
      <c r="AQ37" s="372"/>
      <c r="AR37" s="371" t="e">
        <f t="shared" si="7"/>
        <v>#DIV/0!</v>
      </c>
      <c r="AS37" s="377"/>
      <c r="AT37" s="377"/>
      <c r="AU37" s="372"/>
      <c r="AV37" s="371" t="e">
        <f t="shared" si="8"/>
        <v>#DIV/0!</v>
      </c>
      <c r="AW37" s="377"/>
      <c r="AX37" s="377"/>
      <c r="AY37" s="372"/>
      <c r="AZ37" s="371" t="e">
        <f t="shared" si="9"/>
        <v>#DIV/0!</v>
      </c>
      <c r="BA37" s="377">
        <f t="shared" si="14"/>
        <v>1683485</v>
      </c>
      <c r="BB37" s="377">
        <f t="shared" si="11"/>
        <v>1326250</v>
      </c>
      <c r="BC37" s="372">
        <f t="shared" si="12"/>
        <v>2200000</v>
      </c>
      <c r="BD37" s="371">
        <f t="shared" si="1"/>
        <v>0.76522045454545451</v>
      </c>
      <c r="BE37" s="378">
        <f t="shared" si="18"/>
        <v>561161.66666666663</v>
      </c>
    </row>
    <row r="38" spans="1:57" s="240" customFormat="1" ht="42.95" customHeight="1">
      <c r="A38" s="14">
        <v>28</v>
      </c>
      <c r="B38" s="517" t="s">
        <v>311</v>
      </c>
      <c r="C38" s="366" t="s">
        <v>230</v>
      </c>
      <c r="D38" s="367" t="s">
        <v>237</v>
      </c>
      <c r="E38" s="368">
        <v>45279</v>
      </c>
      <c r="F38" s="377">
        <v>719375</v>
      </c>
      <c r="G38" s="377">
        <v>719375</v>
      </c>
      <c r="H38" s="370">
        <v>550000</v>
      </c>
      <c r="I38" s="371">
        <f t="shared" si="0"/>
        <v>1.3079545454545454</v>
      </c>
      <c r="J38" s="377">
        <v>374815</v>
      </c>
      <c r="K38" s="535">
        <v>374815</v>
      </c>
      <c r="L38" s="372">
        <v>550000</v>
      </c>
      <c r="M38" s="371">
        <v>0.68</v>
      </c>
      <c r="N38" s="373">
        <v>758835</v>
      </c>
      <c r="O38" s="373">
        <v>758835</v>
      </c>
      <c r="P38" s="382">
        <v>550000</v>
      </c>
      <c r="Q38" s="397">
        <v>1.38</v>
      </c>
      <c r="R38" s="373">
        <v>245835</v>
      </c>
      <c r="S38" s="374">
        <v>650000</v>
      </c>
      <c r="T38" s="375">
        <v>0.38</v>
      </c>
      <c r="U38" s="369"/>
      <c r="V38" s="369"/>
      <c r="W38" s="376"/>
      <c r="X38" s="375" t="e">
        <f t="shared" si="2"/>
        <v>#DIV/0!</v>
      </c>
      <c r="Y38" s="369"/>
      <c r="Z38" s="369"/>
      <c r="AA38" s="372"/>
      <c r="AB38" s="371" t="e">
        <f t="shared" si="3"/>
        <v>#DIV/0!</v>
      </c>
      <c r="AC38" s="377"/>
      <c r="AD38" s="377"/>
      <c r="AE38" s="372"/>
      <c r="AF38" s="371" t="e">
        <f t="shared" si="4"/>
        <v>#DIV/0!</v>
      </c>
      <c r="AG38" s="377"/>
      <c r="AH38" s="377"/>
      <c r="AI38" s="372"/>
      <c r="AJ38" s="371" t="e">
        <f t="shared" si="5"/>
        <v>#DIV/0!</v>
      </c>
      <c r="AK38" s="377"/>
      <c r="AL38" s="377"/>
      <c r="AM38" s="372"/>
      <c r="AN38" s="371" t="e">
        <f t="shared" si="6"/>
        <v>#DIV/0!</v>
      </c>
      <c r="AO38" s="377"/>
      <c r="AP38" s="377"/>
      <c r="AQ38" s="372"/>
      <c r="AR38" s="371" t="e">
        <f t="shared" si="7"/>
        <v>#DIV/0!</v>
      </c>
      <c r="AS38" s="377"/>
      <c r="AT38" s="377"/>
      <c r="AU38" s="372"/>
      <c r="AV38" s="371" t="e">
        <f t="shared" si="8"/>
        <v>#DIV/0!</v>
      </c>
      <c r="AW38" s="377"/>
      <c r="AX38" s="377"/>
      <c r="AY38" s="372"/>
      <c r="AZ38" s="371" t="e">
        <f t="shared" si="9"/>
        <v>#DIV/0!</v>
      </c>
      <c r="BA38" s="377">
        <f t="shared" si="14"/>
        <v>2098860</v>
      </c>
      <c r="BB38" s="377">
        <f t="shared" si="11"/>
        <v>1853025</v>
      </c>
      <c r="BC38" s="372">
        <f t="shared" si="12"/>
        <v>2300000</v>
      </c>
      <c r="BD38" s="371">
        <f t="shared" si="1"/>
        <v>0.9125478260869565</v>
      </c>
      <c r="BE38" s="378">
        <f t="shared" si="18"/>
        <v>699620</v>
      </c>
    </row>
    <row r="39" spans="1:57" s="240" customFormat="1" ht="42.95" customHeight="1">
      <c r="A39" s="14">
        <v>29</v>
      </c>
      <c r="B39" s="517" t="s">
        <v>311</v>
      </c>
      <c r="C39" s="366" t="s">
        <v>231</v>
      </c>
      <c r="D39" s="367" t="s">
        <v>279</v>
      </c>
      <c r="E39" s="549" t="s">
        <v>238</v>
      </c>
      <c r="F39" s="377">
        <v>984720</v>
      </c>
      <c r="G39" s="377">
        <v>984720</v>
      </c>
      <c r="H39" s="370">
        <v>1500000</v>
      </c>
      <c r="I39" s="371">
        <f t="shared" si="0"/>
        <v>0.65647999999999995</v>
      </c>
      <c r="J39" s="377">
        <v>1107240</v>
      </c>
      <c r="K39" s="535">
        <v>1107240</v>
      </c>
      <c r="L39" s="372">
        <v>1500000</v>
      </c>
      <c r="M39" s="371">
        <v>0.74</v>
      </c>
      <c r="N39" s="373">
        <v>949700</v>
      </c>
      <c r="O39" s="373">
        <v>949700</v>
      </c>
      <c r="P39" s="382">
        <v>1500000</v>
      </c>
      <c r="Q39" s="397">
        <v>0.63</v>
      </c>
      <c r="R39" s="373">
        <v>2086200</v>
      </c>
      <c r="S39" s="374">
        <v>1500000</v>
      </c>
      <c r="T39" s="375">
        <v>1.39</v>
      </c>
      <c r="U39" s="369"/>
      <c r="V39" s="369"/>
      <c r="W39" s="376"/>
      <c r="X39" s="375" t="e">
        <f t="shared" si="2"/>
        <v>#DIV/0!</v>
      </c>
      <c r="Y39" s="369"/>
      <c r="Z39" s="369"/>
      <c r="AA39" s="372"/>
      <c r="AB39" s="371" t="e">
        <f t="shared" si="3"/>
        <v>#DIV/0!</v>
      </c>
      <c r="AC39" s="377"/>
      <c r="AD39" s="377"/>
      <c r="AE39" s="372"/>
      <c r="AF39" s="371" t="e">
        <f t="shared" si="4"/>
        <v>#DIV/0!</v>
      </c>
      <c r="AG39" s="377"/>
      <c r="AH39" s="377"/>
      <c r="AI39" s="372"/>
      <c r="AJ39" s="371" t="e">
        <f t="shared" si="5"/>
        <v>#DIV/0!</v>
      </c>
      <c r="AK39" s="377"/>
      <c r="AL39" s="377"/>
      <c r="AM39" s="372"/>
      <c r="AN39" s="371" t="e">
        <f t="shared" si="6"/>
        <v>#DIV/0!</v>
      </c>
      <c r="AO39" s="377"/>
      <c r="AP39" s="377"/>
      <c r="AQ39" s="372"/>
      <c r="AR39" s="371" t="e">
        <f t="shared" si="7"/>
        <v>#DIV/0!</v>
      </c>
      <c r="AS39" s="377"/>
      <c r="AT39" s="377"/>
      <c r="AU39" s="372"/>
      <c r="AV39" s="371" t="e">
        <f t="shared" si="8"/>
        <v>#DIV/0!</v>
      </c>
      <c r="AW39" s="377"/>
      <c r="AX39" s="377"/>
      <c r="AY39" s="372"/>
      <c r="AZ39" s="371" t="e">
        <f t="shared" si="9"/>
        <v>#DIV/0!</v>
      </c>
      <c r="BA39" s="377">
        <f t="shared" si="14"/>
        <v>5127860</v>
      </c>
      <c r="BB39" s="377">
        <f t="shared" si="11"/>
        <v>3041660</v>
      </c>
      <c r="BC39" s="372">
        <f t="shared" si="12"/>
        <v>6000000</v>
      </c>
      <c r="BD39" s="371">
        <f t="shared" si="1"/>
        <v>0.85464333333333331</v>
      </c>
      <c r="BE39" s="378">
        <f t="shared" si="18"/>
        <v>1709286.6666666667</v>
      </c>
    </row>
    <row r="40" spans="1:57" s="240" customFormat="1" ht="42.95" customHeight="1">
      <c r="A40" s="14">
        <v>30</v>
      </c>
      <c r="B40" s="517" t="s">
        <v>311</v>
      </c>
      <c r="C40" s="366" t="s">
        <v>232</v>
      </c>
      <c r="D40" s="367" t="s">
        <v>239</v>
      </c>
      <c r="E40" s="549">
        <v>45411</v>
      </c>
      <c r="F40" s="377">
        <v>865075</v>
      </c>
      <c r="G40" s="377">
        <v>865075</v>
      </c>
      <c r="H40" s="370">
        <v>550000</v>
      </c>
      <c r="I40" s="371">
        <f t="shared" si="0"/>
        <v>1.5728636363636364</v>
      </c>
      <c r="J40" s="377">
        <v>91970</v>
      </c>
      <c r="K40" s="535">
        <v>91970</v>
      </c>
      <c r="L40" s="372">
        <v>550000</v>
      </c>
      <c r="M40" s="371">
        <v>0.17</v>
      </c>
      <c r="N40" s="373">
        <v>620960</v>
      </c>
      <c r="O40" s="373">
        <v>620960</v>
      </c>
      <c r="P40" s="382">
        <v>550000</v>
      </c>
      <c r="Q40" s="397">
        <v>1.1299999999999999</v>
      </c>
      <c r="R40" s="373">
        <v>484595</v>
      </c>
      <c r="S40" s="374">
        <v>550000</v>
      </c>
      <c r="T40" s="375">
        <v>0.88</v>
      </c>
      <c r="U40" s="369"/>
      <c r="V40" s="369"/>
      <c r="W40" s="376"/>
      <c r="X40" s="375" t="e">
        <f t="shared" si="2"/>
        <v>#DIV/0!</v>
      </c>
      <c r="Y40" s="369"/>
      <c r="Z40" s="369"/>
      <c r="AA40" s="372"/>
      <c r="AB40" s="371" t="e">
        <f t="shared" si="3"/>
        <v>#DIV/0!</v>
      </c>
      <c r="AC40" s="377"/>
      <c r="AD40" s="377"/>
      <c r="AE40" s="372"/>
      <c r="AF40" s="371" t="e">
        <f t="shared" si="4"/>
        <v>#DIV/0!</v>
      </c>
      <c r="AG40" s="377"/>
      <c r="AH40" s="377"/>
      <c r="AI40" s="372"/>
      <c r="AJ40" s="371" t="e">
        <f t="shared" si="5"/>
        <v>#DIV/0!</v>
      </c>
      <c r="AK40" s="377"/>
      <c r="AL40" s="377"/>
      <c r="AM40" s="372"/>
      <c r="AN40" s="371" t="e">
        <f t="shared" si="6"/>
        <v>#DIV/0!</v>
      </c>
      <c r="AO40" s="377"/>
      <c r="AP40" s="377"/>
      <c r="AQ40" s="372"/>
      <c r="AR40" s="371" t="e">
        <f t="shared" si="7"/>
        <v>#DIV/0!</v>
      </c>
      <c r="AS40" s="377"/>
      <c r="AT40" s="377"/>
      <c r="AU40" s="372"/>
      <c r="AV40" s="371" t="e">
        <f t="shared" si="8"/>
        <v>#DIV/0!</v>
      </c>
      <c r="AW40" s="377"/>
      <c r="AX40" s="377"/>
      <c r="AY40" s="372"/>
      <c r="AZ40" s="371" t="e">
        <f t="shared" si="9"/>
        <v>#DIV/0!</v>
      </c>
      <c r="BA40" s="377">
        <f t="shared" si="14"/>
        <v>2062600</v>
      </c>
      <c r="BB40" s="377">
        <f t="shared" si="11"/>
        <v>1578005</v>
      </c>
      <c r="BC40" s="372">
        <f t="shared" si="12"/>
        <v>2200000</v>
      </c>
      <c r="BD40" s="371">
        <f t="shared" si="1"/>
        <v>0.93754545454545457</v>
      </c>
      <c r="BE40" s="378">
        <f t="shared" si="18"/>
        <v>687533.33333333337</v>
      </c>
    </row>
    <row r="41" spans="1:57" s="401" customFormat="1" ht="42.95" hidden="1" customHeight="1">
      <c r="A41" s="385">
        <v>31</v>
      </c>
      <c r="B41" s="533" t="s">
        <v>311</v>
      </c>
      <c r="C41" s="386" t="s">
        <v>233</v>
      </c>
      <c r="D41" s="387" t="s">
        <v>240</v>
      </c>
      <c r="E41" s="550">
        <v>45411</v>
      </c>
      <c r="F41" s="399">
        <v>577200</v>
      </c>
      <c r="G41" s="399">
        <v>577200</v>
      </c>
      <c r="H41" s="389">
        <v>800000</v>
      </c>
      <c r="I41" s="400">
        <f t="shared" si="0"/>
        <v>0.72150000000000003</v>
      </c>
      <c r="J41" s="399">
        <v>670705</v>
      </c>
      <c r="K41" s="547">
        <v>670705</v>
      </c>
      <c r="L41" s="399">
        <v>800000</v>
      </c>
      <c r="M41" s="400">
        <v>0.84</v>
      </c>
      <c r="N41" s="542">
        <v>362525</v>
      </c>
      <c r="O41" s="542">
        <v>362525</v>
      </c>
      <c r="P41" s="542">
        <v>750000</v>
      </c>
      <c r="Q41" s="410">
        <v>0.48</v>
      </c>
      <c r="R41" s="399">
        <v>0</v>
      </c>
      <c r="S41" s="399">
        <v>0</v>
      </c>
      <c r="T41" s="390">
        <v>0</v>
      </c>
      <c r="U41" s="399"/>
      <c r="V41" s="399"/>
      <c r="W41" s="399"/>
      <c r="X41" s="390" t="e">
        <f t="shared" si="2"/>
        <v>#DIV/0!</v>
      </c>
      <c r="Y41" s="399"/>
      <c r="Z41" s="399"/>
      <c r="AA41" s="399"/>
      <c r="AB41" s="400" t="e">
        <f t="shared" si="3"/>
        <v>#DIV/0!</v>
      </c>
      <c r="AC41" s="399"/>
      <c r="AD41" s="399"/>
      <c r="AE41" s="399"/>
      <c r="AF41" s="400" t="e">
        <f t="shared" si="4"/>
        <v>#DIV/0!</v>
      </c>
      <c r="AG41" s="399"/>
      <c r="AH41" s="399"/>
      <c r="AI41" s="399"/>
      <c r="AJ41" s="400" t="e">
        <f t="shared" si="5"/>
        <v>#DIV/0!</v>
      </c>
      <c r="AK41" s="399"/>
      <c r="AL41" s="399"/>
      <c r="AM41" s="399"/>
      <c r="AN41" s="400" t="e">
        <f t="shared" si="6"/>
        <v>#DIV/0!</v>
      </c>
      <c r="AO41" s="399"/>
      <c r="AP41" s="399"/>
      <c r="AQ41" s="399"/>
      <c r="AR41" s="400" t="e">
        <f t="shared" si="7"/>
        <v>#DIV/0!</v>
      </c>
      <c r="AS41" s="399"/>
      <c r="AT41" s="399"/>
      <c r="AU41" s="399"/>
      <c r="AV41" s="400" t="e">
        <f t="shared" si="8"/>
        <v>#DIV/0!</v>
      </c>
      <c r="AW41" s="399"/>
      <c r="AX41" s="399"/>
      <c r="AY41" s="399"/>
      <c r="AZ41" s="400" t="e">
        <f t="shared" si="9"/>
        <v>#DIV/0!</v>
      </c>
      <c r="BA41" s="377">
        <f t="shared" si="14"/>
        <v>1610430</v>
      </c>
      <c r="BB41" s="377">
        <f t="shared" si="11"/>
        <v>1610430</v>
      </c>
      <c r="BC41" s="372">
        <f t="shared" si="12"/>
        <v>2350000</v>
      </c>
      <c r="BD41" s="400">
        <f t="shared" si="1"/>
        <v>0.68528936170212762</v>
      </c>
      <c r="BE41" s="391">
        <f t="shared" si="18"/>
        <v>536810</v>
      </c>
    </row>
    <row r="42" spans="1:57" s="558" customFormat="1" ht="42.95" customHeight="1">
      <c r="A42" s="544">
        <v>31</v>
      </c>
      <c r="B42" s="551" t="s">
        <v>311</v>
      </c>
      <c r="C42" s="394" t="s">
        <v>233</v>
      </c>
      <c r="D42" s="395" t="s">
        <v>273</v>
      </c>
      <c r="E42" s="553" t="s">
        <v>318</v>
      </c>
      <c r="F42" s="554">
        <v>0</v>
      </c>
      <c r="G42" s="554">
        <v>0</v>
      </c>
      <c r="H42" s="380">
        <v>0</v>
      </c>
      <c r="I42" s="543">
        <v>0</v>
      </c>
      <c r="J42" s="554">
        <v>0</v>
      </c>
      <c r="K42" s="555">
        <v>0</v>
      </c>
      <c r="L42" s="554">
        <v>0</v>
      </c>
      <c r="M42" s="543">
        <v>0</v>
      </c>
      <c r="N42" s="556">
        <v>0</v>
      </c>
      <c r="O42" s="556">
        <v>0</v>
      </c>
      <c r="P42" s="556">
        <v>0</v>
      </c>
      <c r="Q42" s="543">
        <v>0</v>
      </c>
      <c r="R42" s="556">
        <v>137975</v>
      </c>
      <c r="S42" s="542">
        <v>128333</v>
      </c>
      <c r="T42" s="397">
        <v>1.08</v>
      </c>
      <c r="U42" s="556">
        <v>128333</v>
      </c>
      <c r="V42" s="554"/>
      <c r="W42" s="554"/>
      <c r="X42" s="397"/>
      <c r="Y42" s="554"/>
      <c r="Z42" s="554"/>
      <c r="AA42" s="554"/>
      <c r="AB42" s="543"/>
      <c r="AC42" s="554"/>
      <c r="AD42" s="554"/>
      <c r="AE42" s="554"/>
      <c r="AF42" s="543"/>
      <c r="AG42" s="554"/>
      <c r="AH42" s="554"/>
      <c r="AI42" s="554"/>
      <c r="AJ42" s="543"/>
      <c r="AK42" s="554"/>
      <c r="AL42" s="554"/>
      <c r="AM42" s="554"/>
      <c r="AN42" s="543"/>
      <c r="AO42" s="554"/>
      <c r="AP42" s="554"/>
      <c r="AQ42" s="554"/>
      <c r="AR42" s="543"/>
      <c r="AS42" s="554"/>
      <c r="AT42" s="554"/>
      <c r="AU42" s="554"/>
      <c r="AV42" s="543"/>
      <c r="AW42" s="554"/>
      <c r="AX42" s="554"/>
      <c r="AY42" s="554"/>
      <c r="AZ42" s="543"/>
      <c r="BA42" s="377">
        <f t="shared" si="14"/>
        <v>137975</v>
      </c>
      <c r="BB42" s="377">
        <f t="shared" si="11"/>
        <v>0</v>
      </c>
      <c r="BC42" s="372">
        <f t="shared" si="12"/>
        <v>128333</v>
      </c>
      <c r="BD42" s="543">
        <f t="shared" si="1"/>
        <v>1.0751326626822408</v>
      </c>
      <c r="BE42" s="557">
        <f>BA42/1</f>
        <v>137975</v>
      </c>
    </row>
    <row r="43" spans="1:57" s="240" customFormat="1" ht="42.95" customHeight="1">
      <c r="A43" s="14">
        <v>32</v>
      </c>
      <c r="B43" s="517" t="s">
        <v>311</v>
      </c>
      <c r="C43" s="366" t="s">
        <v>242</v>
      </c>
      <c r="D43" s="240" t="s">
        <v>280</v>
      </c>
      <c r="E43" s="549">
        <v>45588</v>
      </c>
      <c r="F43" s="377">
        <v>94985</v>
      </c>
      <c r="G43" s="377">
        <v>94985</v>
      </c>
      <c r="H43" s="370">
        <v>550000</v>
      </c>
      <c r="I43" s="371">
        <f t="shared" si="0"/>
        <v>0.17269999999999999</v>
      </c>
      <c r="J43" s="377">
        <v>110685</v>
      </c>
      <c r="K43" s="535">
        <v>110685</v>
      </c>
      <c r="L43" s="372">
        <v>550000</v>
      </c>
      <c r="M43" s="371">
        <v>0.2</v>
      </c>
      <c r="N43" s="559">
        <v>0</v>
      </c>
      <c r="O43" s="559">
        <v>0</v>
      </c>
      <c r="P43" s="542">
        <v>550000</v>
      </c>
      <c r="Q43" s="543">
        <v>0</v>
      </c>
      <c r="R43" s="403">
        <v>247645</v>
      </c>
      <c r="S43" s="404">
        <v>550000</v>
      </c>
      <c r="T43" s="375">
        <v>0.45</v>
      </c>
      <c r="U43" s="377"/>
      <c r="V43" s="377"/>
      <c r="W43" s="372"/>
      <c r="X43" s="375" t="e">
        <f t="shared" si="2"/>
        <v>#DIV/0!</v>
      </c>
      <c r="Y43" s="377"/>
      <c r="Z43" s="377"/>
      <c r="AA43" s="372"/>
      <c r="AB43" s="371" t="e">
        <f t="shared" si="3"/>
        <v>#DIV/0!</v>
      </c>
      <c r="AC43" s="377"/>
      <c r="AD43" s="377"/>
      <c r="AE43" s="372"/>
      <c r="AF43" s="371" t="e">
        <f t="shared" si="4"/>
        <v>#DIV/0!</v>
      </c>
      <c r="AG43" s="377"/>
      <c r="AH43" s="377"/>
      <c r="AI43" s="372"/>
      <c r="AJ43" s="371" t="e">
        <f t="shared" si="5"/>
        <v>#DIV/0!</v>
      </c>
      <c r="AK43" s="377"/>
      <c r="AL43" s="377"/>
      <c r="AM43" s="372"/>
      <c r="AN43" s="371" t="e">
        <f t="shared" si="6"/>
        <v>#DIV/0!</v>
      </c>
      <c r="AO43" s="377"/>
      <c r="AP43" s="377"/>
      <c r="AQ43" s="372"/>
      <c r="AR43" s="371" t="e">
        <f t="shared" si="7"/>
        <v>#DIV/0!</v>
      </c>
      <c r="AS43" s="377"/>
      <c r="AT43" s="377"/>
      <c r="AU43" s="372"/>
      <c r="AV43" s="371" t="e">
        <f t="shared" si="8"/>
        <v>#DIV/0!</v>
      </c>
      <c r="AW43" s="377"/>
      <c r="AX43" s="377"/>
      <c r="AY43" s="372"/>
      <c r="AZ43" s="371" t="e">
        <f t="shared" si="9"/>
        <v>#DIV/0!</v>
      </c>
      <c r="BA43" s="377">
        <f t="shared" si="14"/>
        <v>453315</v>
      </c>
      <c r="BB43" s="377">
        <f t="shared" si="11"/>
        <v>205670</v>
      </c>
      <c r="BC43" s="372">
        <f t="shared" si="12"/>
        <v>2200000</v>
      </c>
      <c r="BD43" s="371">
        <f t="shared" si="1"/>
        <v>0.20605227272727272</v>
      </c>
      <c r="BE43" s="378">
        <f t="shared" si="18"/>
        <v>151105</v>
      </c>
    </row>
    <row r="44" spans="1:57" s="240" customFormat="1" ht="42.95" customHeight="1">
      <c r="A44" s="14">
        <v>33</v>
      </c>
      <c r="B44" s="517" t="s">
        <v>311</v>
      </c>
      <c r="C44" s="366" t="s">
        <v>243</v>
      </c>
      <c r="D44" s="366" t="s">
        <v>281</v>
      </c>
      <c r="E44" s="368">
        <v>45588</v>
      </c>
      <c r="F44" s="377">
        <v>46590</v>
      </c>
      <c r="G44" s="377">
        <v>46590</v>
      </c>
      <c r="H44" s="370">
        <v>550000</v>
      </c>
      <c r="I44" s="371">
        <f t="shared" si="0"/>
        <v>8.4709090909090914E-2</v>
      </c>
      <c r="J44" s="377">
        <v>29995</v>
      </c>
      <c r="K44" s="535">
        <v>60395</v>
      </c>
      <c r="L44" s="372">
        <v>550000</v>
      </c>
      <c r="M44" s="371">
        <v>0.05</v>
      </c>
      <c r="N44" s="373">
        <v>155180</v>
      </c>
      <c r="O44" s="373">
        <v>155180</v>
      </c>
      <c r="P44" s="382">
        <v>550000</v>
      </c>
      <c r="Q44" s="397">
        <v>0.28000000000000003</v>
      </c>
      <c r="R44" s="373">
        <v>115980</v>
      </c>
      <c r="S44" s="374">
        <v>550000</v>
      </c>
      <c r="T44" s="375">
        <v>0.21</v>
      </c>
      <c r="U44" s="369"/>
      <c r="V44" s="369"/>
      <c r="W44" s="376"/>
      <c r="X44" s="375" t="e">
        <f t="shared" si="2"/>
        <v>#DIV/0!</v>
      </c>
      <c r="Y44" s="369"/>
      <c r="Z44" s="369"/>
      <c r="AA44" s="372"/>
      <c r="AB44" s="371" t="e">
        <f t="shared" si="3"/>
        <v>#DIV/0!</v>
      </c>
      <c r="AC44" s="377"/>
      <c r="AD44" s="377"/>
      <c r="AE44" s="372"/>
      <c r="AF44" s="371" t="e">
        <f t="shared" si="4"/>
        <v>#DIV/0!</v>
      </c>
      <c r="AG44" s="377"/>
      <c r="AH44" s="377"/>
      <c r="AI44" s="372"/>
      <c r="AJ44" s="371" t="e">
        <f t="shared" si="5"/>
        <v>#DIV/0!</v>
      </c>
      <c r="AK44" s="377"/>
      <c r="AL44" s="377"/>
      <c r="AM44" s="372"/>
      <c r="AN44" s="371" t="e">
        <f t="shared" si="6"/>
        <v>#DIV/0!</v>
      </c>
      <c r="AO44" s="377"/>
      <c r="AP44" s="377"/>
      <c r="AQ44" s="372"/>
      <c r="AR44" s="371" t="e">
        <f t="shared" si="7"/>
        <v>#DIV/0!</v>
      </c>
      <c r="AS44" s="377"/>
      <c r="AT44" s="377"/>
      <c r="AU44" s="372"/>
      <c r="AV44" s="371" t="e">
        <f t="shared" si="8"/>
        <v>#DIV/0!</v>
      </c>
      <c r="AW44" s="377"/>
      <c r="AX44" s="377"/>
      <c r="AY44" s="372"/>
      <c r="AZ44" s="371" t="e">
        <f t="shared" si="9"/>
        <v>#DIV/0!</v>
      </c>
      <c r="BA44" s="377">
        <f t="shared" si="14"/>
        <v>347745</v>
      </c>
      <c r="BB44" s="377">
        <f t="shared" si="11"/>
        <v>262165</v>
      </c>
      <c r="BC44" s="372">
        <f t="shared" si="12"/>
        <v>2200000</v>
      </c>
      <c r="BD44" s="371">
        <f t="shared" si="1"/>
        <v>0.15806590909090909</v>
      </c>
      <c r="BE44" s="378">
        <f t="shared" si="18"/>
        <v>115915</v>
      </c>
    </row>
    <row r="45" spans="1:57" s="240" customFormat="1" ht="42.95" customHeight="1">
      <c r="A45" s="14">
        <v>34</v>
      </c>
      <c r="B45" s="517" t="s">
        <v>311</v>
      </c>
      <c r="C45" s="366" t="s">
        <v>244</v>
      </c>
      <c r="D45" s="366" t="s">
        <v>248</v>
      </c>
      <c r="E45" s="368">
        <v>45554</v>
      </c>
      <c r="F45" s="377">
        <v>154175</v>
      </c>
      <c r="G45" s="377">
        <v>154175</v>
      </c>
      <c r="H45" s="370">
        <v>550000</v>
      </c>
      <c r="I45" s="371">
        <f t="shared" si="0"/>
        <v>0.2803181818181818</v>
      </c>
      <c r="J45" s="377">
        <v>134375</v>
      </c>
      <c r="K45" s="535">
        <v>134375</v>
      </c>
      <c r="L45" s="372">
        <v>550000</v>
      </c>
      <c r="M45" s="371">
        <v>0.24</v>
      </c>
      <c r="N45" s="373">
        <v>217455</v>
      </c>
      <c r="O45" s="373">
        <v>187460</v>
      </c>
      <c r="P45" s="382">
        <v>550000</v>
      </c>
      <c r="Q45" s="397">
        <v>0.4</v>
      </c>
      <c r="R45" s="373">
        <v>223958</v>
      </c>
      <c r="S45" s="374">
        <v>550000</v>
      </c>
      <c r="T45" s="375">
        <v>0.41</v>
      </c>
      <c r="U45" s="369"/>
      <c r="V45" s="369"/>
      <c r="W45" s="376"/>
      <c r="X45" s="375" t="e">
        <f>U45/W45</f>
        <v>#DIV/0!</v>
      </c>
      <c r="Y45" s="369"/>
      <c r="Z45" s="369"/>
      <c r="AA45" s="372"/>
      <c r="AB45" s="371" t="e">
        <f t="shared" si="3"/>
        <v>#DIV/0!</v>
      </c>
      <c r="AC45" s="377"/>
      <c r="AD45" s="377"/>
      <c r="AE45" s="372"/>
      <c r="AF45" s="371" t="e">
        <f t="shared" si="4"/>
        <v>#DIV/0!</v>
      </c>
      <c r="AG45" s="377"/>
      <c r="AH45" s="377"/>
      <c r="AI45" s="372"/>
      <c r="AJ45" s="371" t="e">
        <f t="shared" si="5"/>
        <v>#DIV/0!</v>
      </c>
      <c r="AK45" s="377"/>
      <c r="AL45" s="377"/>
      <c r="AM45" s="372"/>
      <c r="AN45" s="371" t="e">
        <f t="shared" si="6"/>
        <v>#DIV/0!</v>
      </c>
      <c r="AO45" s="377"/>
      <c r="AP45" s="377"/>
      <c r="AQ45" s="372"/>
      <c r="AR45" s="371" t="e">
        <f t="shared" si="7"/>
        <v>#DIV/0!</v>
      </c>
      <c r="AS45" s="377"/>
      <c r="AT45" s="377"/>
      <c r="AU45" s="372"/>
      <c r="AV45" s="371" t="e">
        <f t="shared" si="8"/>
        <v>#DIV/0!</v>
      </c>
      <c r="AW45" s="377"/>
      <c r="AX45" s="377"/>
      <c r="AY45" s="372"/>
      <c r="AZ45" s="371" t="e">
        <f t="shared" si="9"/>
        <v>#DIV/0!</v>
      </c>
      <c r="BA45" s="377">
        <f t="shared" si="14"/>
        <v>729963</v>
      </c>
      <c r="BB45" s="377">
        <f t="shared" si="11"/>
        <v>476010</v>
      </c>
      <c r="BC45" s="372">
        <f t="shared" si="12"/>
        <v>2200000</v>
      </c>
      <c r="BD45" s="371">
        <f t="shared" si="1"/>
        <v>0.33180136363636364</v>
      </c>
      <c r="BE45" s="378">
        <f t="shared" si="18"/>
        <v>243321</v>
      </c>
    </row>
    <row r="46" spans="1:57" s="240" customFormat="1" ht="42.95" customHeight="1">
      <c r="A46" s="14">
        <v>35</v>
      </c>
      <c r="B46" s="517" t="s">
        <v>311</v>
      </c>
      <c r="C46" s="366" t="s">
        <v>245</v>
      </c>
      <c r="D46" s="366" t="s">
        <v>249</v>
      </c>
      <c r="E46" s="368">
        <v>45189</v>
      </c>
      <c r="F46" s="377">
        <v>685330</v>
      </c>
      <c r="G46" s="377">
        <v>685330</v>
      </c>
      <c r="H46" s="370">
        <v>550000</v>
      </c>
      <c r="I46" s="371">
        <f t="shared" si="0"/>
        <v>1.2460545454545455</v>
      </c>
      <c r="J46" s="377">
        <v>238955</v>
      </c>
      <c r="K46" s="535">
        <v>238955</v>
      </c>
      <c r="L46" s="372">
        <v>550000</v>
      </c>
      <c r="M46" s="371">
        <v>0.43</v>
      </c>
      <c r="N46" s="373">
        <v>169355</v>
      </c>
      <c r="O46" s="373">
        <v>169355</v>
      </c>
      <c r="P46" s="382">
        <v>550000</v>
      </c>
      <c r="Q46" s="397">
        <v>0.31</v>
      </c>
      <c r="R46" s="373">
        <v>140670</v>
      </c>
      <c r="S46" s="374">
        <v>550000</v>
      </c>
      <c r="T46" s="375">
        <v>0.26</v>
      </c>
      <c r="U46" s="369"/>
      <c r="V46" s="369"/>
      <c r="W46" s="376"/>
      <c r="X46" s="375" t="e">
        <f t="shared" si="2"/>
        <v>#DIV/0!</v>
      </c>
      <c r="Y46" s="369"/>
      <c r="Z46" s="369"/>
      <c r="AA46" s="372"/>
      <c r="AB46" s="371" t="e">
        <f t="shared" si="3"/>
        <v>#DIV/0!</v>
      </c>
      <c r="AC46" s="377"/>
      <c r="AD46" s="377"/>
      <c r="AE46" s="372"/>
      <c r="AF46" s="371" t="e">
        <f t="shared" si="4"/>
        <v>#DIV/0!</v>
      </c>
      <c r="AG46" s="377"/>
      <c r="AH46" s="377"/>
      <c r="AI46" s="372"/>
      <c r="AJ46" s="371" t="e">
        <f t="shared" si="5"/>
        <v>#DIV/0!</v>
      </c>
      <c r="AK46" s="377"/>
      <c r="AL46" s="377"/>
      <c r="AM46" s="372"/>
      <c r="AN46" s="371" t="e">
        <f t="shared" si="6"/>
        <v>#DIV/0!</v>
      </c>
      <c r="AO46" s="377"/>
      <c r="AP46" s="377"/>
      <c r="AQ46" s="372"/>
      <c r="AR46" s="371" t="e">
        <f t="shared" si="7"/>
        <v>#DIV/0!</v>
      </c>
      <c r="AS46" s="377"/>
      <c r="AT46" s="377"/>
      <c r="AU46" s="372"/>
      <c r="AV46" s="371" t="e">
        <f t="shared" si="8"/>
        <v>#DIV/0!</v>
      </c>
      <c r="AW46" s="377"/>
      <c r="AX46" s="377"/>
      <c r="AY46" s="372"/>
      <c r="AZ46" s="371" t="e">
        <f t="shared" si="9"/>
        <v>#DIV/0!</v>
      </c>
      <c r="BA46" s="377">
        <f t="shared" si="14"/>
        <v>1234310</v>
      </c>
      <c r="BB46" s="377">
        <f t="shared" si="11"/>
        <v>1093640</v>
      </c>
      <c r="BC46" s="372">
        <f t="shared" si="12"/>
        <v>2200000</v>
      </c>
      <c r="BD46" s="371">
        <f t="shared" si="1"/>
        <v>0.56105000000000005</v>
      </c>
      <c r="BE46" s="378">
        <f t="shared" si="18"/>
        <v>411436.66666666669</v>
      </c>
    </row>
    <row r="47" spans="1:57" s="401" customFormat="1" ht="42.95" customHeight="1">
      <c r="A47" s="385">
        <v>36</v>
      </c>
      <c r="B47" s="533" t="s">
        <v>311</v>
      </c>
      <c r="C47" s="386" t="s">
        <v>246</v>
      </c>
      <c r="D47" s="386" t="s">
        <v>250</v>
      </c>
      <c r="E47" s="388">
        <v>45506</v>
      </c>
      <c r="F47" s="399">
        <v>133470</v>
      </c>
      <c r="G47" s="399">
        <v>133470</v>
      </c>
      <c r="H47" s="389">
        <v>550000</v>
      </c>
      <c r="I47" s="400">
        <f t="shared" si="0"/>
        <v>0.24267272727272726</v>
      </c>
      <c r="J47" s="399">
        <v>36085</v>
      </c>
      <c r="K47" s="547">
        <v>36085</v>
      </c>
      <c r="L47" s="399">
        <v>550000</v>
      </c>
      <c r="M47" s="400">
        <v>7.0000000000000007E-2</v>
      </c>
      <c r="N47" s="382">
        <v>105980</v>
      </c>
      <c r="O47" s="382">
        <v>105980</v>
      </c>
      <c r="P47" s="382">
        <v>550000</v>
      </c>
      <c r="Q47" s="409">
        <v>0.19</v>
      </c>
      <c r="R47" s="383">
        <v>0</v>
      </c>
      <c r="S47" s="383">
        <v>36666</v>
      </c>
      <c r="T47" s="390">
        <f>R47/S47</f>
        <v>0</v>
      </c>
      <c r="U47" s="383"/>
      <c r="V47" s="383"/>
      <c r="W47" s="383"/>
      <c r="X47" s="390" t="e">
        <f t="shared" si="2"/>
        <v>#DIV/0!</v>
      </c>
      <c r="Y47" s="383"/>
      <c r="Z47" s="383"/>
      <c r="AA47" s="399"/>
      <c r="AB47" s="400" t="e">
        <f t="shared" si="3"/>
        <v>#DIV/0!</v>
      </c>
      <c r="AC47" s="399"/>
      <c r="AD47" s="399"/>
      <c r="AE47" s="399"/>
      <c r="AF47" s="400" t="e">
        <f t="shared" si="4"/>
        <v>#DIV/0!</v>
      </c>
      <c r="AG47" s="399"/>
      <c r="AH47" s="399"/>
      <c r="AI47" s="399"/>
      <c r="AJ47" s="400" t="e">
        <f t="shared" si="5"/>
        <v>#DIV/0!</v>
      </c>
      <c r="AK47" s="399"/>
      <c r="AL47" s="399"/>
      <c r="AM47" s="399"/>
      <c r="AN47" s="400" t="e">
        <f t="shared" si="6"/>
        <v>#DIV/0!</v>
      </c>
      <c r="AO47" s="399"/>
      <c r="AP47" s="399"/>
      <c r="AQ47" s="399"/>
      <c r="AR47" s="400" t="e">
        <f t="shared" si="7"/>
        <v>#DIV/0!</v>
      </c>
      <c r="AS47" s="399"/>
      <c r="AT47" s="399"/>
      <c r="AU47" s="399"/>
      <c r="AV47" s="400" t="e">
        <f t="shared" si="8"/>
        <v>#DIV/0!</v>
      </c>
      <c r="AW47" s="399"/>
      <c r="AX47" s="399"/>
      <c r="AY47" s="399"/>
      <c r="AZ47" s="400" t="e">
        <f t="shared" si="9"/>
        <v>#DIV/0!</v>
      </c>
      <c r="BA47" s="377">
        <f t="shared" si="14"/>
        <v>275535</v>
      </c>
      <c r="BB47" s="377">
        <f t="shared" si="11"/>
        <v>275535</v>
      </c>
      <c r="BC47" s="372">
        <f t="shared" si="12"/>
        <v>1686666</v>
      </c>
      <c r="BD47" s="400">
        <f t="shared" si="1"/>
        <v>0.16336073650621996</v>
      </c>
      <c r="BE47" s="391">
        <f>BA47/4</f>
        <v>68883.75</v>
      </c>
    </row>
    <row r="48" spans="1:57" s="558" customFormat="1" ht="42.95" customHeight="1">
      <c r="A48" s="544">
        <v>37</v>
      </c>
      <c r="B48" s="551" t="s">
        <v>311</v>
      </c>
      <c r="C48" s="394" t="s">
        <v>246</v>
      </c>
      <c r="D48" s="394" t="s">
        <v>320</v>
      </c>
      <c r="E48" s="396" t="s">
        <v>319</v>
      </c>
      <c r="F48" s="554"/>
      <c r="G48" s="554"/>
      <c r="H48" s="380"/>
      <c r="I48" s="543"/>
      <c r="J48" s="554"/>
      <c r="K48" s="555"/>
      <c r="L48" s="554"/>
      <c r="M48" s="543"/>
      <c r="N48" s="381"/>
      <c r="O48" s="381"/>
      <c r="P48" s="381"/>
      <c r="Q48" s="397"/>
      <c r="R48" s="381">
        <v>118180</v>
      </c>
      <c r="S48" s="382">
        <v>36666</v>
      </c>
      <c r="T48" s="397">
        <v>3.22</v>
      </c>
      <c r="U48" s="379"/>
      <c r="V48" s="379"/>
      <c r="W48" s="379"/>
      <c r="X48" s="397"/>
      <c r="Y48" s="379"/>
      <c r="Z48" s="379"/>
      <c r="AA48" s="554"/>
      <c r="AB48" s="543"/>
      <c r="AC48" s="554"/>
      <c r="AD48" s="554"/>
      <c r="AE48" s="554"/>
      <c r="AF48" s="543"/>
      <c r="AG48" s="554"/>
      <c r="AH48" s="554"/>
      <c r="AI48" s="554"/>
      <c r="AJ48" s="543"/>
      <c r="AK48" s="554"/>
      <c r="AL48" s="554"/>
      <c r="AM48" s="554"/>
      <c r="AN48" s="543"/>
      <c r="AO48" s="554"/>
      <c r="AP48" s="554"/>
      <c r="AQ48" s="554"/>
      <c r="AR48" s="543"/>
      <c r="AS48" s="554"/>
      <c r="AT48" s="554"/>
      <c r="AU48" s="554"/>
      <c r="AV48" s="543"/>
      <c r="AW48" s="554"/>
      <c r="AX48" s="554"/>
      <c r="AY48" s="554"/>
      <c r="AZ48" s="543"/>
      <c r="BA48" s="377">
        <f t="shared" si="14"/>
        <v>118180</v>
      </c>
      <c r="BB48" s="377">
        <f t="shared" si="11"/>
        <v>0</v>
      </c>
      <c r="BC48" s="372">
        <f t="shared" si="12"/>
        <v>36666</v>
      </c>
      <c r="BD48" s="543">
        <f>BA48/BC48</f>
        <v>3.2231495118093054</v>
      </c>
      <c r="BE48" s="557">
        <f>BA48/1</f>
        <v>118180</v>
      </c>
    </row>
    <row r="49" spans="1:57" s="240" customFormat="1" ht="42.95" customHeight="1">
      <c r="A49" s="14">
        <v>38</v>
      </c>
      <c r="B49" s="517" t="s">
        <v>311</v>
      </c>
      <c r="C49" s="366" t="s">
        <v>247</v>
      </c>
      <c r="D49" s="366" t="s">
        <v>282</v>
      </c>
      <c r="E49" s="368" t="s">
        <v>251</v>
      </c>
      <c r="F49" s="377">
        <v>1130730</v>
      </c>
      <c r="G49" s="377">
        <v>1119735</v>
      </c>
      <c r="H49" s="370">
        <v>1800000</v>
      </c>
      <c r="I49" s="371">
        <f t="shared" si="0"/>
        <v>0.62818333333333332</v>
      </c>
      <c r="J49" s="377">
        <v>1572380</v>
      </c>
      <c r="K49" s="535">
        <v>1572380</v>
      </c>
      <c r="L49" s="372">
        <v>1500000</v>
      </c>
      <c r="M49" s="371">
        <v>1.05</v>
      </c>
      <c r="N49" s="373">
        <v>1959190</v>
      </c>
      <c r="O49" s="373">
        <v>1991275</v>
      </c>
      <c r="P49" s="382">
        <v>1400000</v>
      </c>
      <c r="Q49" s="397">
        <v>1.4</v>
      </c>
      <c r="R49" s="373">
        <v>2043525</v>
      </c>
      <c r="S49" s="374">
        <v>1550000</v>
      </c>
      <c r="T49" s="375">
        <v>1.32</v>
      </c>
      <c r="U49" s="369"/>
      <c r="V49" s="369"/>
      <c r="W49" s="376"/>
      <c r="X49" s="375" t="e">
        <f t="shared" si="2"/>
        <v>#DIV/0!</v>
      </c>
      <c r="Y49" s="369"/>
      <c r="Z49" s="369"/>
      <c r="AA49" s="372"/>
      <c r="AB49" s="371" t="e">
        <f t="shared" si="3"/>
        <v>#DIV/0!</v>
      </c>
      <c r="AC49" s="377"/>
      <c r="AD49" s="377"/>
      <c r="AE49" s="372"/>
      <c r="AF49" s="371" t="e">
        <f t="shared" si="4"/>
        <v>#DIV/0!</v>
      </c>
      <c r="AG49" s="377"/>
      <c r="AH49" s="377"/>
      <c r="AI49" s="372"/>
      <c r="AJ49" s="371" t="e">
        <f t="shared" si="5"/>
        <v>#DIV/0!</v>
      </c>
      <c r="AK49" s="377"/>
      <c r="AL49" s="377"/>
      <c r="AM49" s="372"/>
      <c r="AN49" s="371" t="e">
        <f t="shared" si="6"/>
        <v>#DIV/0!</v>
      </c>
      <c r="AO49" s="377"/>
      <c r="AP49" s="377"/>
      <c r="AQ49" s="372"/>
      <c r="AR49" s="371" t="e">
        <f t="shared" si="7"/>
        <v>#DIV/0!</v>
      </c>
      <c r="AS49" s="377"/>
      <c r="AT49" s="377"/>
      <c r="AU49" s="372"/>
      <c r="AV49" s="371" t="e">
        <f t="shared" si="8"/>
        <v>#DIV/0!</v>
      </c>
      <c r="AW49" s="377"/>
      <c r="AX49" s="377"/>
      <c r="AY49" s="372"/>
      <c r="AZ49" s="371" t="e">
        <f t="shared" si="9"/>
        <v>#DIV/0!</v>
      </c>
      <c r="BA49" s="377">
        <f t="shared" si="14"/>
        <v>6705825</v>
      </c>
      <c r="BB49" s="377">
        <f t="shared" si="11"/>
        <v>4683390</v>
      </c>
      <c r="BC49" s="372">
        <f t="shared" si="12"/>
        <v>6250000</v>
      </c>
      <c r="BD49" s="371">
        <f t="shared" si="1"/>
        <v>1.072932</v>
      </c>
      <c r="BE49" s="378">
        <f t="shared" si="18"/>
        <v>2235275</v>
      </c>
    </row>
    <row r="50" spans="1:57" s="240" customFormat="1" ht="42.95" customHeight="1">
      <c r="A50" s="14">
        <v>39</v>
      </c>
      <c r="B50" s="517" t="s">
        <v>311</v>
      </c>
      <c r="C50" s="366" t="s">
        <v>252</v>
      </c>
      <c r="D50" s="366" t="s">
        <v>253</v>
      </c>
      <c r="E50" s="368">
        <v>45307</v>
      </c>
      <c r="F50" s="377">
        <v>189665</v>
      </c>
      <c r="G50" s="377">
        <v>189665</v>
      </c>
      <c r="H50" s="370">
        <v>550000</v>
      </c>
      <c r="I50" s="371">
        <f t="shared" si="0"/>
        <v>0.34484545454545457</v>
      </c>
      <c r="J50" s="377">
        <v>234450</v>
      </c>
      <c r="K50" s="535">
        <v>234450</v>
      </c>
      <c r="L50" s="372">
        <v>550000</v>
      </c>
      <c r="M50" s="371">
        <v>0.43</v>
      </c>
      <c r="N50" s="373">
        <v>146975</v>
      </c>
      <c r="O50" s="373">
        <v>146975</v>
      </c>
      <c r="P50" s="382">
        <v>550000</v>
      </c>
      <c r="Q50" s="397">
        <v>0.27</v>
      </c>
      <c r="R50" s="373">
        <v>577380</v>
      </c>
      <c r="S50" s="374">
        <v>550000</v>
      </c>
      <c r="T50" s="375">
        <v>1.05</v>
      </c>
      <c r="U50" s="369"/>
      <c r="V50" s="369"/>
      <c r="W50" s="376"/>
      <c r="X50" s="375" t="e">
        <f t="shared" si="2"/>
        <v>#DIV/0!</v>
      </c>
      <c r="Y50" s="369"/>
      <c r="Z50" s="369"/>
      <c r="AA50" s="372"/>
      <c r="AB50" s="371" t="e">
        <f t="shared" si="3"/>
        <v>#DIV/0!</v>
      </c>
      <c r="AC50" s="377"/>
      <c r="AD50" s="377"/>
      <c r="AE50" s="372"/>
      <c r="AF50" s="371" t="e">
        <f t="shared" si="4"/>
        <v>#DIV/0!</v>
      </c>
      <c r="AG50" s="377"/>
      <c r="AH50" s="377"/>
      <c r="AI50" s="372"/>
      <c r="AJ50" s="371" t="e">
        <f t="shared" si="5"/>
        <v>#DIV/0!</v>
      </c>
      <c r="AK50" s="377"/>
      <c r="AL50" s="377"/>
      <c r="AM50" s="372"/>
      <c r="AN50" s="371" t="e">
        <f t="shared" si="6"/>
        <v>#DIV/0!</v>
      </c>
      <c r="AO50" s="377"/>
      <c r="AP50" s="377"/>
      <c r="AQ50" s="372"/>
      <c r="AR50" s="371" t="e">
        <f t="shared" si="7"/>
        <v>#DIV/0!</v>
      </c>
      <c r="AS50" s="377"/>
      <c r="AT50" s="377"/>
      <c r="AU50" s="372"/>
      <c r="AV50" s="371" t="e">
        <f t="shared" si="8"/>
        <v>#DIV/0!</v>
      </c>
      <c r="AW50" s="377"/>
      <c r="AX50" s="377"/>
      <c r="AY50" s="372"/>
      <c r="AZ50" s="371" t="e">
        <f t="shared" si="9"/>
        <v>#DIV/0!</v>
      </c>
      <c r="BA50" s="377">
        <f t="shared" si="14"/>
        <v>1148470</v>
      </c>
      <c r="BB50" s="377">
        <f t="shared" si="11"/>
        <v>571090</v>
      </c>
      <c r="BC50" s="372">
        <f t="shared" si="12"/>
        <v>2200000</v>
      </c>
      <c r="BD50" s="371">
        <f t="shared" si="1"/>
        <v>0.52203181818181821</v>
      </c>
      <c r="BE50" s="378">
        <f t="shared" si="18"/>
        <v>382823.33333333331</v>
      </c>
    </row>
    <row r="51" spans="1:57" s="240" customFormat="1" ht="42.95" customHeight="1">
      <c r="A51" s="14">
        <v>40</v>
      </c>
      <c r="B51" s="517" t="s">
        <v>311</v>
      </c>
      <c r="C51" s="366" t="s">
        <v>254</v>
      </c>
      <c r="D51" s="366" t="s">
        <v>255</v>
      </c>
      <c r="E51" s="368">
        <v>45193</v>
      </c>
      <c r="F51" s="377">
        <v>624300</v>
      </c>
      <c r="G51" s="377">
        <v>634300</v>
      </c>
      <c r="H51" s="370">
        <v>2100000</v>
      </c>
      <c r="I51" s="371">
        <f t="shared" si="0"/>
        <v>0.29728571428571426</v>
      </c>
      <c r="J51" s="377">
        <v>695575</v>
      </c>
      <c r="K51" s="535">
        <v>695575</v>
      </c>
      <c r="L51" s="372">
        <v>1900000</v>
      </c>
      <c r="M51" s="371">
        <v>0.37</v>
      </c>
      <c r="N51" s="373">
        <v>1236600</v>
      </c>
      <c r="O51" s="373">
        <v>1236600</v>
      </c>
      <c r="P51" s="382">
        <v>1800000</v>
      </c>
      <c r="Q51" s="397">
        <v>0.69</v>
      </c>
      <c r="R51" s="373">
        <v>220140</v>
      </c>
      <c r="S51" s="374">
        <v>1800000</v>
      </c>
      <c r="T51" s="375">
        <v>0.12</v>
      </c>
      <c r="U51" s="369"/>
      <c r="V51" s="369"/>
      <c r="W51" s="376"/>
      <c r="X51" s="375" t="e">
        <f t="shared" si="2"/>
        <v>#DIV/0!</v>
      </c>
      <c r="Y51" s="369"/>
      <c r="Z51" s="369"/>
      <c r="AA51" s="372"/>
      <c r="AB51" s="371" t="e">
        <f t="shared" si="3"/>
        <v>#DIV/0!</v>
      </c>
      <c r="AC51" s="377"/>
      <c r="AD51" s="377"/>
      <c r="AE51" s="372"/>
      <c r="AF51" s="371" t="e">
        <f t="shared" si="4"/>
        <v>#DIV/0!</v>
      </c>
      <c r="AG51" s="377"/>
      <c r="AH51" s="377"/>
      <c r="AI51" s="372"/>
      <c r="AJ51" s="371" t="e">
        <f>AG51/AI51</f>
        <v>#DIV/0!</v>
      </c>
      <c r="AK51" s="377"/>
      <c r="AL51" s="377"/>
      <c r="AM51" s="372"/>
      <c r="AN51" s="371" t="e">
        <f t="shared" si="6"/>
        <v>#DIV/0!</v>
      </c>
      <c r="AO51" s="377"/>
      <c r="AP51" s="377"/>
      <c r="AQ51" s="372"/>
      <c r="AR51" s="371" t="e">
        <f t="shared" si="7"/>
        <v>#DIV/0!</v>
      </c>
      <c r="AS51" s="377"/>
      <c r="AT51" s="377"/>
      <c r="AU51" s="372"/>
      <c r="AV51" s="371" t="e">
        <f t="shared" si="8"/>
        <v>#DIV/0!</v>
      </c>
      <c r="AW51" s="377"/>
      <c r="AX51" s="377"/>
      <c r="AY51" s="372"/>
      <c r="AZ51" s="371" t="e">
        <f t="shared" si="9"/>
        <v>#DIV/0!</v>
      </c>
      <c r="BA51" s="377">
        <f t="shared" si="14"/>
        <v>2776615</v>
      </c>
      <c r="BB51" s="377">
        <f t="shared" si="11"/>
        <v>2566475</v>
      </c>
      <c r="BC51" s="372">
        <f t="shared" si="12"/>
        <v>7600000</v>
      </c>
      <c r="BD51" s="371">
        <f t="shared" si="1"/>
        <v>0.36534407894736842</v>
      </c>
      <c r="BE51" s="378">
        <f t="shared" si="18"/>
        <v>925538.33333333337</v>
      </c>
    </row>
    <row r="52" spans="1:57" s="414" customFormat="1" ht="42.95" customHeight="1">
      <c r="A52" s="393"/>
      <c r="B52" s="655" t="s">
        <v>28</v>
      </c>
      <c r="C52" s="655"/>
      <c r="D52" s="655"/>
      <c r="E52" s="655"/>
      <c r="F52" s="411">
        <f>SUM(F8:F51)</f>
        <v>23480100</v>
      </c>
      <c r="G52" s="411">
        <v>23431220</v>
      </c>
      <c r="H52" s="560">
        <f>SUM(H8:H51)</f>
        <v>30400000</v>
      </c>
      <c r="I52" s="413">
        <f t="shared" si="0"/>
        <v>0.77237171052631581</v>
      </c>
      <c r="J52" s="411">
        <f>SUM(J8:J51)</f>
        <v>20019895</v>
      </c>
      <c r="K52" s="561">
        <f>SUM(K8:K51)</f>
        <v>19962035</v>
      </c>
      <c r="L52" s="412">
        <f>SUM(L8:L51)</f>
        <v>29078571</v>
      </c>
      <c r="M52" s="413">
        <f>J52/L52</f>
        <v>0.68847588830964213</v>
      </c>
      <c r="N52" s="411">
        <f>SUM(N8:N51)</f>
        <v>22330135</v>
      </c>
      <c r="O52" s="411">
        <f>SUM(O8:O51)</f>
        <v>22165670</v>
      </c>
      <c r="P52" s="560">
        <f>SUM(P8:P51)</f>
        <v>29046774</v>
      </c>
      <c r="Q52" s="413">
        <f>N52/P52</f>
        <v>0.76876471721093709</v>
      </c>
      <c r="R52" s="411">
        <f>SUM(R8:R51)</f>
        <v>27834413</v>
      </c>
      <c r="S52" s="560">
        <f>SUM(S8:S51)</f>
        <v>27643329</v>
      </c>
      <c r="T52" s="413">
        <f t="shared" ref="T52" si="19">R52/S52</f>
        <v>1.0069124814887527</v>
      </c>
      <c r="U52" s="411">
        <f>SUM(U8:U51)</f>
        <v>128333</v>
      </c>
      <c r="V52" s="411"/>
      <c r="W52" s="411">
        <f>SUM(W8:W51)</f>
        <v>0</v>
      </c>
      <c r="X52" s="413" t="e">
        <f>U52/W52</f>
        <v>#DIV/0!</v>
      </c>
      <c r="Y52" s="411">
        <f>SUM(Y8:Y51)</f>
        <v>0</v>
      </c>
      <c r="Z52" s="411"/>
      <c r="AA52" s="411">
        <f>SUM(AA8:AA51)</f>
        <v>0</v>
      </c>
      <c r="AB52" s="413" t="e">
        <f>Y52/AA52</f>
        <v>#DIV/0!</v>
      </c>
      <c r="AC52" s="411">
        <f>SUM(AC8:AC51)</f>
        <v>0</v>
      </c>
      <c r="AD52" s="411"/>
      <c r="AE52" s="411">
        <f>SUM(AE8:AE51)</f>
        <v>0</v>
      </c>
      <c r="AF52" s="413" t="e">
        <f>AC52/AE52</f>
        <v>#DIV/0!</v>
      </c>
      <c r="AG52" s="411">
        <f>SUM(AG8:AG51)</f>
        <v>0</v>
      </c>
      <c r="AH52" s="411"/>
      <c r="AI52" s="411">
        <f>SUM(AI8:AI51)</f>
        <v>0</v>
      </c>
      <c r="AJ52" s="413" t="e">
        <f>AG52/AI52</f>
        <v>#DIV/0!</v>
      </c>
      <c r="AK52" s="411">
        <f>SUM(AK8:AK51)</f>
        <v>0</v>
      </c>
      <c r="AL52" s="411"/>
      <c r="AM52" s="411">
        <f>SUM(AM8:AM51)</f>
        <v>0</v>
      </c>
      <c r="AN52" s="413" t="e">
        <f>AK52/AM52</f>
        <v>#DIV/0!</v>
      </c>
      <c r="AO52" s="411">
        <f>SUM(AO8:AO51)</f>
        <v>0</v>
      </c>
      <c r="AP52" s="411"/>
      <c r="AQ52" s="411">
        <f>SUM(AQ8:AQ51)</f>
        <v>0</v>
      </c>
      <c r="AR52" s="413" t="e">
        <f>AO52/AQ52</f>
        <v>#DIV/0!</v>
      </c>
      <c r="AS52" s="411">
        <f>SUM(AS8:AS51)</f>
        <v>0</v>
      </c>
      <c r="AT52" s="411"/>
      <c r="AU52" s="411">
        <f>SUM(AU8:AU51)</f>
        <v>0</v>
      </c>
      <c r="AV52" s="413" t="e">
        <f>AS52/AU52</f>
        <v>#DIV/0!</v>
      </c>
      <c r="AW52" s="411">
        <f>SUM(AW8:AW51)</f>
        <v>0</v>
      </c>
      <c r="AX52" s="411"/>
      <c r="AY52" s="411">
        <f>SUM(AY8:AY51)</f>
        <v>0</v>
      </c>
      <c r="AZ52" s="413" t="e">
        <f>AW52/AY52</f>
        <v>#DIV/0!</v>
      </c>
      <c r="BA52" s="411">
        <f>F52+J52+N52+R52</f>
        <v>93664543</v>
      </c>
      <c r="BB52" s="411">
        <f>SUM(BB8:BB51)</f>
        <v>65558925</v>
      </c>
      <c r="BC52" s="412">
        <f>H52+L52+P52+S52</f>
        <v>116168674</v>
      </c>
      <c r="BD52" s="413">
        <f t="shared" si="1"/>
        <v>0.80628055546196564</v>
      </c>
      <c r="BE52" s="411">
        <f>BA52/3</f>
        <v>31221514.333333332</v>
      </c>
    </row>
    <row r="54" spans="1:57">
      <c r="F54" s="80"/>
      <c r="G54" s="80"/>
      <c r="H54" s="80"/>
    </row>
    <row r="55" spans="1:57" s="511" customFormat="1" ht="20.100000000000001" customHeight="1">
      <c r="A55" s="509"/>
      <c r="B55" s="516" t="s">
        <v>29</v>
      </c>
      <c r="C55" s="516"/>
      <c r="E55" s="656" t="s">
        <v>30</v>
      </c>
      <c r="F55" s="656"/>
      <c r="G55" s="512"/>
      <c r="H55" s="513"/>
      <c r="I55" s="514"/>
      <c r="L55" s="513"/>
      <c r="P55" s="513"/>
      <c r="S55" s="513"/>
      <c r="W55" s="513"/>
      <c r="AA55" s="513"/>
      <c r="AE55" s="513"/>
      <c r="AI55" s="513"/>
      <c r="AM55" s="513"/>
      <c r="AQ55" s="513"/>
      <c r="AU55" s="513"/>
      <c r="AY55" s="513"/>
      <c r="BC55" s="656" t="s">
        <v>30</v>
      </c>
      <c r="BD55" s="656"/>
    </row>
    <row r="56" spans="1:57">
      <c r="B56" s="63"/>
      <c r="C56" s="63"/>
      <c r="E56" s="66"/>
      <c r="F56" s="67"/>
      <c r="G56" s="67"/>
      <c r="BC56" s="68"/>
      <c r="BD56" s="69"/>
    </row>
    <row r="57" spans="1:57" s="268" customFormat="1" ht="20.100000000000001" customHeight="1">
      <c r="A57" s="267"/>
      <c r="B57" s="196" t="s">
        <v>103</v>
      </c>
      <c r="C57" s="196"/>
      <c r="E57" s="269" t="s">
        <v>31</v>
      </c>
      <c r="F57" s="270"/>
      <c r="G57" s="270"/>
      <c r="H57" s="271"/>
      <c r="I57" s="272"/>
      <c r="L57" s="271"/>
      <c r="P57" s="271"/>
      <c r="S57" s="271"/>
      <c r="W57" s="271"/>
      <c r="AA57" s="271"/>
      <c r="AE57" s="271"/>
      <c r="AI57" s="271"/>
      <c r="AM57" s="271"/>
      <c r="AQ57" s="271"/>
      <c r="AU57" s="271"/>
      <c r="AY57" s="271"/>
      <c r="BC57" s="657" t="s">
        <v>32</v>
      </c>
      <c r="BD57" s="657"/>
      <c r="BE57" s="657"/>
    </row>
    <row r="58" spans="1:57" s="511" customFormat="1" ht="20.100000000000001" customHeight="1">
      <c r="A58" s="509"/>
      <c r="B58" s="510" t="s">
        <v>101</v>
      </c>
      <c r="C58" s="510"/>
      <c r="E58" s="512" t="s">
        <v>33</v>
      </c>
      <c r="F58" s="512"/>
      <c r="G58" s="512"/>
      <c r="H58" s="513"/>
      <c r="I58" s="514"/>
      <c r="L58" s="513"/>
      <c r="P58" s="513"/>
      <c r="S58" s="513"/>
      <c r="W58" s="513"/>
      <c r="AA58" s="513"/>
      <c r="AE58" s="513"/>
      <c r="AI58" s="513"/>
      <c r="AM58" s="513"/>
      <c r="AQ58" s="513"/>
      <c r="AU58" s="513"/>
      <c r="AY58" s="513"/>
      <c r="BC58" s="656" t="s">
        <v>315</v>
      </c>
      <c r="BD58" s="656"/>
      <c r="BE58" s="656"/>
    </row>
    <row r="60" spans="1:57">
      <c r="BA60" s="80"/>
      <c r="BB60" s="80">
        <f t="shared" ref="BB60" si="20">SUM(BB8:BB33)</f>
        <v>39743590</v>
      </c>
      <c r="BC60" s="80"/>
      <c r="BD60" s="65"/>
    </row>
    <row r="61" spans="1:57">
      <c r="BA61" s="80"/>
      <c r="BB61" s="80">
        <f t="shared" ref="BB61" si="21">SUM(BB35:BB41)</f>
        <v>14573655</v>
      </c>
      <c r="BC61" s="80"/>
      <c r="BD61" s="65"/>
    </row>
    <row r="62" spans="1:57">
      <c r="R62" s="571">
        <f>SUM(R8:R33)</f>
        <v>19076755</v>
      </c>
      <c r="S62" s="571">
        <f>SUM(S8:S33)</f>
        <v>15691664</v>
      </c>
      <c r="T62" s="52">
        <f>R62/S62</f>
        <v>1.2157254323059683</v>
      </c>
      <c r="BA62" s="80"/>
      <c r="BB62" s="80">
        <f t="shared" ref="BB62" si="22">SUM(BB50:BB51)</f>
        <v>3137565</v>
      </c>
      <c r="BC62" s="80"/>
      <c r="BD62" s="65"/>
    </row>
    <row r="63" spans="1:57">
      <c r="R63" s="571">
        <v>509290</v>
      </c>
      <c r="S63" s="575">
        <v>550000</v>
      </c>
      <c r="T63" s="52">
        <f>R63/S63</f>
        <v>0.92598181818181813</v>
      </c>
    </row>
    <row r="64" spans="1:57">
      <c r="R64" s="571">
        <f>SUM(R35:R42)</f>
        <v>4560890</v>
      </c>
      <c r="S64" s="571">
        <f>SUM(S35:S42)</f>
        <v>5228333</v>
      </c>
      <c r="T64" s="52">
        <f t="shared" ref="T64:T68" si="23">R64/S64</f>
        <v>0.87234114582984668</v>
      </c>
    </row>
    <row r="65" spans="18:20">
      <c r="R65" s="571">
        <f>SUM(R43:R49)</f>
        <v>2889958</v>
      </c>
      <c r="S65" s="571">
        <f>SUM(S43:S49)</f>
        <v>3823332</v>
      </c>
      <c r="T65" s="52">
        <f t="shared" si="23"/>
        <v>0.75587419559692959</v>
      </c>
    </row>
    <row r="66" spans="18:20">
      <c r="R66" s="571">
        <f>SUM(R50:R51)</f>
        <v>797520</v>
      </c>
      <c r="S66" s="571">
        <f>SUM(S50:S51)</f>
        <v>2350000</v>
      </c>
      <c r="T66" s="52">
        <f t="shared" si="23"/>
        <v>0.33937021276595747</v>
      </c>
    </row>
    <row r="67" spans="18:20">
      <c r="T67" s="52" t="e">
        <f>R67/S67</f>
        <v>#DIV/0!</v>
      </c>
    </row>
    <row r="68" spans="18:20">
      <c r="R68" s="571">
        <f>SUM(R62:R66)</f>
        <v>27834413</v>
      </c>
      <c r="S68" s="571">
        <f>SUM(S62:S66)</f>
        <v>27643329</v>
      </c>
      <c r="T68" s="52">
        <f t="shared" si="23"/>
        <v>1.0069124814887527</v>
      </c>
    </row>
  </sheetData>
  <mergeCells count="25">
    <mergeCell ref="B5:B7"/>
    <mergeCell ref="B52:E52"/>
    <mergeCell ref="BC58:BE58"/>
    <mergeCell ref="AW5:AZ6"/>
    <mergeCell ref="BA5:BD6"/>
    <mergeCell ref="BE5:BE7"/>
    <mergeCell ref="E55:F55"/>
    <mergeCell ref="BC55:BD55"/>
    <mergeCell ref="BC57:BE57"/>
    <mergeCell ref="Y5:AB6"/>
    <mergeCell ref="AC5:AF6"/>
    <mergeCell ref="AG5:AJ6"/>
    <mergeCell ref="AK5:AN6"/>
    <mergeCell ref="AO5:AR6"/>
    <mergeCell ref="AS5:AV6"/>
    <mergeCell ref="BA2:BC2"/>
    <mergeCell ref="C4:D4"/>
    <mergeCell ref="C5:C7"/>
    <mergeCell ref="D5:D7"/>
    <mergeCell ref="E5:E7"/>
    <mergeCell ref="F5:I6"/>
    <mergeCell ref="J5:M6"/>
    <mergeCell ref="N5:Q6"/>
    <mergeCell ref="R5:T6"/>
    <mergeCell ref="U5:X6"/>
  </mergeCells>
  <pageMargins left="0.39370078740157483" right="0.15748031496062992" top="1.1417322834645669" bottom="0.23622047244094491" header="0.78740157480314965" footer="0.39370078740157483"/>
  <pageSetup paperSize="9" scale="4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57"/>
  </sheetPr>
  <dimension ref="A1:BM68"/>
  <sheetViews>
    <sheetView view="pageBreakPreview" topLeftCell="A3" zoomScale="55" zoomScaleNormal="70" zoomScaleSheetLayoutView="55" workbookViewId="0">
      <selection activeCell="BE3" sqref="BE3"/>
    </sheetView>
  </sheetViews>
  <sheetFormatPr defaultColWidth="46.85546875" defaultRowHeight="16.5"/>
  <cols>
    <col min="1" max="1" width="8" style="73" bestFit="1" customWidth="1"/>
    <col min="2" max="2" width="12.85546875" style="73" bestFit="1" customWidth="1"/>
    <col min="3" max="3" width="50.140625" style="52" customWidth="1"/>
    <col min="4" max="4" width="40.7109375" style="52" customWidth="1"/>
    <col min="5" max="5" width="41.85546875" style="52" customWidth="1"/>
    <col min="6" max="7" width="21.7109375" style="52" hidden="1" customWidth="1"/>
    <col min="8" max="8" width="21.7109375" style="64" hidden="1" customWidth="1"/>
    <col min="9" max="9" width="10.7109375" style="65" hidden="1" customWidth="1"/>
    <col min="10" max="11" width="22.28515625" style="52" hidden="1" customWidth="1"/>
    <col min="12" max="12" width="22.28515625" style="64" hidden="1" customWidth="1"/>
    <col min="13" max="13" width="13.5703125" style="52" hidden="1" customWidth="1"/>
    <col min="14" max="15" width="20.7109375" style="52" hidden="1" customWidth="1"/>
    <col min="16" max="16" width="20.7109375" style="64" hidden="1" customWidth="1"/>
    <col min="17" max="17" width="10.7109375" style="52" hidden="1" customWidth="1"/>
    <col min="18" max="18" width="33" style="52" bestFit="1" customWidth="1"/>
    <col min="19" max="19" width="33.7109375" style="64" bestFit="1" customWidth="1"/>
    <col min="20" max="20" width="19.85546875" style="52" bestFit="1" customWidth="1"/>
    <col min="21" max="22" width="20.7109375" style="52" hidden="1" customWidth="1"/>
    <col min="23" max="23" width="20.7109375" style="64" hidden="1" customWidth="1"/>
    <col min="24" max="24" width="10.7109375" style="52" hidden="1" customWidth="1"/>
    <col min="25" max="26" width="20.7109375" style="52" hidden="1" customWidth="1"/>
    <col min="27" max="27" width="20.7109375" style="64" hidden="1" customWidth="1"/>
    <col min="28" max="28" width="10.7109375" style="52" hidden="1" customWidth="1"/>
    <col min="29" max="30" width="20.7109375" style="52" hidden="1" customWidth="1"/>
    <col min="31" max="31" width="20.7109375" style="64" hidden="1" customWidth="1"/>
    <col min="32" max="32" width="10.7109375" style="52" hidden="1" customWidth="1"/>
    <col min="33" max="34" width="20.7109375" style="52" hidden="1" customWidth="1"/>
    <col min="35" max="35" width="20.7109375" style="64" hidden="1" customWidth="1"/>
    <col min="36" max="36" width="10.7109375" style="52" hidden="1" customWidth="1"/>
    <col min="37" max="38" width="20.7109375" style="52" hidden="1" customWidth="1"/>
    <col min="39" max="39" width="20.7109375" style="64" hidden="1" customWidth="1"/>
    <col min="40" max="40" width="10.7109375" style="52" hidden="1" customWidth="1"/>
    <col min="41" max="42" width="20.7109375" style="52" hidden="1" customWidth="1"/>
    <col min="43" max="43" width="20.7109375" style="64" hidden="1" customWidth="1"/>
    <col min="44" max="44" width="10.7109375" style="52" hidden="1" customWidth="1"/>
    <col min="45" max="46" width="20.7109375" style="52" hidden="1" customWidth="1"/>
    <col min="47" max="47" width="20.7109375" style="64" hidden="1" customWidth="1"/>
    <col min="48" max="48" width="10.5703125" style="52" hidden="1" customWidth="1"/>
    <col min="49" max="50" width="20.7109375" style="52" hidden="1" customWidth="1"/>
    <col min="51" max="51" width="20.7109375" style="64" hidden="1" customWidth="1"/>
    <col min="52" max="52" width="10.7109375" style="52" hidden="1" customWidth="1"/>
    <col min="53" max="53" width="33.7109375" style="52" customWidth="1"/>
    <col min="54" max="54" width="25.7109375" style="52" hidden="1" customWidth="1"/>
    <col min="55" max="55" width="34.42578125" style="64" customWidth="1"/>
    <col min="56" max="56" width="14.140625" style="52" customWidth="1"/>
    <col min="57" max="57" width="25.85546875" style="52" customWidth="1"/>
    <col min="58" max="58" width="35.7109375" style="52" hidden="1" customWidth="1"/>
    <col min="59" max="59" width="37.28515625" style="52" hidden="1" customWidth="1"/>
    <col min="60" max="60" width="19.140625" style="52" hidden="1" customWidth="1"/>
    <col min="61" max="61" width="61.7109375" style="52" customWidth="1"/>
    <col min="62" max="16384" width="46.85546875" style="52"/>
  </cols>
  <sheetData>
    <row r="1" spans="1:65" s="10" customFormat="1" ht="30">
      <c r="A1" s="1"/>
      <c r="B1" s="2" t="s">
        <v>0</v>
      </c>
      <c r="C1" s="2" t="s">
        <v>0</v>
      </c>
      <c r="D1" s="3"/>
      <c r="E1" s="4"/>
      <c r="F1" s="5"/>
      <c r="G1" s="5"/>
      <c r="H1" s="6"/>
      <c r="I1" s="7"/>
      <c r="J1" s="5"/>
      <c r="K1" s="5"/>
      <c r="L1" s="6"/>
      <c r="M1" s="5"/>
      <c r="N1" s="5"/>
      <c r="O1" s="5"/>
      <c r="P1" s="6"/>
      <c r="Q1" s="5"/>
      <c r="R1" s="5"/>
      <c r="S1" s="6"/>
      <c r="T1" s="5"/>
      <c r="U1" s="5"/>
      <c r="V1" s="5"/>
      <c r="W1" s="6"/>
      <c r="X1" s="5"/>
      <c r="Y1" s="5"/>
      <c r="Z1" s="5"/>
      <c r="AA1" s="6"/>
      <c r="AB1" s="5"/>
      <c r="AC1" s="5"/>
      <c r="AD1" s="5"/>
      <c r="AE1" s="6"/>
      <c r="AF1" s="5"/>
      <c r="AG1" s="5"/>
      <c r="AH1" s="5"/>
      <c r="AI1" s="6"/>
      <c r="AJ1" s="5"/>
      <c r="AK1" s="5"/>
      <c r="AL1" s="5"/>
      <c r="AM1" s="6"/>
      <c r="AN1" s="5"/>
      <c r="AO1" s="5"/>
      <c r="AP1" s="5"/>
      <c r="AQ1" s="6"/>
      <c r="AR1" s="5"/>
      <c r="AS1" s="5"/>
      <c r="AT1" s="5"/>
      <c r="AU1" s="6"/>
      <c r="AV1" s="5"/>
      <c r="AW1" s="5"/>
      <c r="AX1" s="5"/>
      <c r="AY1" s="6"/>
      <c r="AZ1" s="5"/>
      <c r="BA1" s="5"/>
      <c r="BB1" s="5"/>
      <c r="BC1" s="6"/>
      <c r="BD1" s="5"/>
      <c r="BE1" s="5"/>
      <c r="BF1" s="8"/>
      <c r="BG1" s="9"/>
      <c r="BH1" s="9"/>
      <c r="BM1" s="11"/>
    </row>
    <row r="2" spans="1:65" s="10" customFormat="1" ht="30">
      <c r="A2" s="1"/>
      <c r="B2" s="12" t="s">
        <v>1</v>
      </c>
      <c r="C2" s="12" t="s">
        <v>1</v>
      </c>
      <c r="D2" s="3"/>
      <c r="E2" s="4"/>
      <c r="F2" s="5"/>
      <c r="G2" s="5"/>
      <c r="H2" s="6"/>
      <c r="I2" s="7"/>
      <c r="J2" s="5"/>
      <c r="K2" s="5"/>
      <c r="L2" s="6"/>
      <c r="M2" s="5"/>
      <c r="N2" s="5"/>
      <c r="O2" s="5"/>
      <c r="P2" s="6"/>
      <c r="Q2" s="5"/>
      <c r="R2" s="5"/>
      <c r="S2" s="6"/>
      <c r="T2" s="5"/>
      <c r="U2" s="5"/>
      <c r="V2" s="5"/>
      <c r="W2" s="6"/>
      <c r="X2" s="5"/>
      <c r="Y2" s="5"/>
      <c r="Z2" s="5"/>
      <c r="AA2" s="6"/>
      <c r="AB2" s="5"/>
      <c r="AC2" s="5"/>
      <c r="AD2" s="5"/>
      <c r="AE2" s="6"/>
      <c r="AF2" s="5"/>
      <c r="AG2" s="5"/>
      <c r="AH2" s="5"/>
      <c r="AI2" s="6"/>
      <c r="AJ2" s="5"/>
      <c r="AK2" s="5"/>
      <c r="AL2" s="5"/>
      <c r="AM2" s="6"/>
      <c r="AN2" s="5"/>
      <c r="AO2" s="5"/>
      <c r="AP2" s="5"/>
      <c r="AQ2" s="6"/>
      <c r="AR2" s="5"/>
      <c r="AS2" s="5"/>
      <c r="AT2" s="5"/>
      <c r="AU2" s="6"/>
      <c r="AV2" s="5"/>
      <c r="AW2" s="5"/>
      <c r="AX2" s="5"/>
      <c r="AY2" s="6"/>
      <c r="AZ2" s="5"/>
      <c r="BA2" s="645"/>
      <c r="BB2" s="645"/>
      <c r="BC2" s="645"/>
      <c r="BD2" s="5"/>
      <c r="BE2" s="5"/>
      <c r="BF2" s="8"/>
      <c r="BG2" s="9"/>
      <c r="BH2" s="9"/>
      <c r="BM2" s="11"/>
    </row>
    <row r="3" spans="1:65" s="10" customFormat="1" ht="35.25">
      <c r="A3" s="1"/>
      <c r="B3" s="13" t="s">
        <v>175</v>
      </c>
      <c r="C3" s="13" t="s">
        <v>175</v>
      </c>
      <c r="D3" s="3"/>
      <c r="E3" s="4"/>
      <c r="F3" s="5"/>
      <c r="G3" s="5"/>
      <c r="H3" s="6"/>
      <c r="I3" s="7"/>
      <c r="J3" s="5"/>
      <c r="K3" s="5"/>
      <c r="L3" s="6"/>
      <c r="M3" s="5"/>
      <c r="N3" s="5"/>
      <c r="O3" s="5"/>
      <c r="P3" s="6"/>
      <c r="Q3" s="5"/>
      <c r="R3" s="5"/>
      <c r="S3" s="6"/>
      <c r="T3" s="5"/>
      <c r="U3" s="5"/>
      <c r="V3" s="5"/>
      <c r="W3" s="6"/>
      <c r="X3" s="5"/>
      <c r="Y3" s="5"/>
      <c r="Z3" s="5"/>
      <c r="AA3" s="6"/>
      <c r="AB3" s="5"/>
      <c r="AC3" s="5"/>
      <c r="AD3" s="5"/>
      <c r="AE3" s="6"/>
      <c r="AF3" s="5"/>
      <c r="AG3" s="5"/>
      <c r="AH3" s="5"/>
      <c r="AI3" s="6"/>
      <c r="AJ3" s="5"/>
      <c r="AK3" s="5"/>
      <c r="AL3" s="5"/>
      <c r="AM3" s="6"/>
      <c r="AN3" s="5"/>
      <c r="AO3" s="5"/>
      <c r="AP3" s="5"/>
      <c r="AQ3" s="6"/>
      <c r="AR3" s="5"/>
      <c r="AS3" s="5"/>
      <c r="AT3" s="5"/>
      <c r="AU3" s="6"/>
      <c r="AV3" s="5"/>
      <c r="AW3" s="5"/>
      <c r="AX3" s="5"/>
      <c r="AY3" s="6"/>
      <c r="AZ3" s="5"/>
      <c r="BA3" s="78"/>
      <c r="BB3" s="78"/>
      <c r="BC3" s="78"/>
      <c r="BD3" s="16" t="s">
        <v>321</v>
      </c>
      <c r="BE3" s="5"/>
      <c r="BF3" s="8"/>
      <c r="BG3" s="9"/>
      <c r="BH3" s="9"/>
      <c r="BM3" s="11"/>
    </row>
    <row r="4" spans="1:65" s="23" customFormat="1" ht="9.9499999999999993" customHeight="1" thickBot="1">
      <c r="A4" s="14"/>
      <c r="B4" s="14"/>
      <c r="C4" s="623"/>
      <c r="D4" s="623"/>
      <c r="E4" s="15"/>
      <c r="F4" s="16"/>
      <c r="G4" s="16"/>
      <c r="H4" s="17"/>
      <c r="I4" s="18"/>
      <c r="J4" s="19"/>
      <c r="K4" s="19"/>
      <c r="L4" s="17"/>
      <c r="M4" s="16"/>
      <c r="N4" s="16"/>
      <c r="O4" s="16"/>
      <c r="P4" s="17"/>
      <c r="Q4" s="16"/>
      <c r="R4" s="16"/>
      <c r="S4" s="17"/>
      <c r="T4" s="16"/>
      <c r="U4" s="16"/>
      <c r="V4" s="16"/>
      <c r="W4" s="17"/>
      <c r="X4" s="16"/>
      <c r="Y4" s="16"/>
      <c r="Z4" s="16"/>
      <c r="AA4" s="17"/>
      <c r="AB4" s="16"/>
      <c r="AC4" s="16"/>
      <c r="AD4" s="16"/>
      <c r="AE4" s="17"/>
      <c r="AF4" s="16"/>
      <c r="AG4" s="16"/>
      <c r="AH4" s="16"/>
      <c r="AI4" s="17"/>
      <c r="AJ4" s="16"/>
      <c r="AK4" s="16"/>
      <c r="AL4" s="16"/>
      <c r="AM4" s="17"/>
      <c r="AN4" s="16"/>
      <c r="AO4" s="16"/>
      <c r="AP4" s="16"/>
      <c r="AQ4" s="17"/>
      <c r="AR4" s="16"/>
      <c r="AS4" s="16"/>
      <c r="AT4" s="16"/>
      <c r="AU4" s="17"/>
      <c r="AV4" s="16"/>
      <c r="AW4" s="16"/>
      <c r="AX4" s="16"/>
      <c r="AY4" s="17"/>
      <c r="AZ4" s="16"/>
      <c r="BA4" s="16"/>
      <c r="BB4" s="16"/>
      <c r="BC4" s="17"/>
      <c r="BD4" s="16"/>
      <c r="BE4" s="16"/>
      <c r="BF4" s="20"/>
      <c r="BG4" s="21"/>
      <c r="BH4" s="22"/>
      <c r="BM4" s="24"/>
    </row>
    <row r="5" spans="1:65" s="23" customFormat="1" ht="35.1" customHeight="1">
      <c r="A5" s="14"/>
      <c r="B5" s="616" t="s">
        <v>301</v>
      </c>
      <c r="C5" s="616" t="s">
        <v>2</v>
      </c>
      <c r="D5" s="616" t="s">
        <v>3</v>
      </c>
      <c r="E5" s="619" t="s">
        <v>4</v>
      </c>
      <c r="F5" s="608" t="s">
        <v>5</v>
      </c>
      <c r="G5" s="608"/>
      <c r="H5" s="608"/>
      <c r="I5" s="608"/>
      <c r="J5" s="608" t="s">
        <v>6</v>
      </c>
      <c r="K5" s="608"/>
      <c r="L5" s="609"/>
      <c r="M5" s="609"/>
      <c r="N5" s="608" t="s">
        <v>7</v>
      </c>
      <c r="O5" s="608"/>
      <c r="P5" s="609"/>
      <c r="Q5" s="609"/>
      <c r="R5" s="608" t="s">
        <v>8</v>
      </c>
      <c r="S5" s="609"/>
      <c r="T5" s="609"/>
      <c r="U5" s="608" t="s">
        <v>9</v>
      </c>
      <c r="V5" s="608"/>
      <c r="W5" s="609"/>
      <c r="X5" s="609"/>
      <c r="Y5" s="608" t="s">
        <v>10</v>
      </c>
      <c r="Z5" s="608"/>
      <c r="AA5" s="609"/>
      <c r="AB5" s="609"/>
      <c r="AC5" s="608" t="s">
        <v>11</v>
      </c>
      <c r="AD5" s="608"/>
      <c r="AE5" s="609"/>
      <c r="AF5" s="609"/>
      <c r="AG5" s="608" t="s">
        <v>12</v>
      </c>
      <c r="AH5" s="608"/>
      <c r="AI5" s="609"/>
      <c r="AJ5" s="609"/>
      <c r="AK5" s="608" t="s">
        <v>13</v>
      </c>
      <c r="AL5" s="608"/>
      <c r="AM5" s="609"/>
      <c r="AN5" s="609"/>
      <c r="AO5" s="608" t="s">
        <v>14</v>
      </c>
      <c r="AP5" s="608"/>
      <c r="AQ5" s="609"/>
      <c r="AR5" s="609"/>
      <c r="AS5" s="608" t="s">
        <v>15</v>
      </c>
      <c r="AT5" s="608"/>
      <c r="AU5" s="609"/>
      <c r="AV5" s="609"/>
      <c r="AW5" s="608" t="s">
        <v>16</v>
      </c>
      <c r="AX5" s="608"/>
      <c r="AY5" s="609"/>
      <c r="AZ5" s="609"/>
      <c r="BA5" s="612" t="s">
        <v>17</v>
      </c>
      <c r="BB5" s="612"/>
      <c r="BC5" s="613"/>
      <c r="BD5" s="613"/>
      <c r="BE5" s="614" t="s">
        <v>18</v>
      </c>
      <c r="BF5" s="25" t="s">
        <v>19</v>
      </c>
      <c r="BG5" s="25" t="s">
        <v>18</v>
      </c>
      <c r="BH5" s="26" t="s">
        <v>20</v>
      </c>
      <c r="BM5" s="24"/>
    </row>
    <row r="6" spans="1:65" s="23" customFormat="1" ht="35.1" customHeight="1">
      <c r="A6" s="14"/>
      <c r="B6" s="616"/>
      <c r="C6" s="616"/>
      <c r="D6" s="616"/>
      <c r="E6" s="620"/>
      <c r="F6" s="608"/>
      <c r="G6" s="608"/>
      <c r="H6" s="608"/>
      <c r="I6" s="608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09"/>
      <c r="BA6" s="613"/>
      <c r="BB6" s="613"/>
      <c r="BC6" s="613"/>
      <c r="BD6" s="613"/>
      <c r="BE6" s="615"/>
      <c r="BF6" s="27" t="s">
        <v>21</v>
      </c>
      <c r="BG6" s="28" t="s">
        <v>22</v>
      </c>
      <c r="BH6" s="29">
        <v>2021</v>
      </c>
      <c r="BM6" s="24"/>
    </row>
    <row r="7" spans="1:65" s="23" customFormat="1" ht="34.5" customHeight="1" thickBot="1">
      <c r="A7" s="14"/>
      <c r="B7" s="616"/>
      <c r="C7" s="616"/>
      <c r="D7" s="616"/>
      <c r="E7" s="621"/>
      <c r="F7" s="30" t="s">
        <v>23</v>
      </c>
      <c r="G7" s="30" t="s">
        <v>257</v>
      </c>
      <c r="H7" s="31" t="s">
        <v>24</v>
      </c>
      <c r="I7" s="32" t="s">
        <v>25</v>
      </c>
      <c r="J7" s="30" t="s">
        <v>23</v>
      </c>
      <c r="K7" s="30" t="s">
        <v>257</v>
      </c>
      <c r="L7" s="31" t="s">
        <v>24</v>
      </c>
      <c r="M7" s="33" t="s">
        <v>25</v>
      </c>
      <c r="N7" s="30" t="s">
        <v>23</v>
      </c>
      <c r="O7" s="30" t="s">
        <v>257</v>
      </c>
      <c r="P7" s="31" t="s">
        <v>24</v>
      </c>
      <c r="Q7" s="33" t="s">
        <v>25</v>
      </c>
      <c r="R7" s="30" t="s">
        <v>23</v>
      </c>
      <c r="S7" s="31" t="s">
        <v>24</v>
      </c>
      <c r="T7" s="33" t="s">
        <v>25</v>
      </c>
      <c r="U7" s="30" t="s">
        <v>23</v>
      </c>
      <c r="V7" s="30" t="s">
        <v>257</v>
      </c>
      <c r="W7" s="31" t="s">
        <v>24</v>
      </c>
      <c r="X7" s="33" t="s">
        <v>25</v>
      </c>
      <c r="Y7" s="30" t="s">
        <v>23</v>
      </c>
      <c r="Z7" s="30" t="s">
        <v>257</v>
      </c>
      <c r="AA7" s="31" t="s">
        <v>24</v>
      </c>
      <c r="AB7" s="33" t="s">
        <v>25</v>
      </c>
      <c r="AC7" s="30" t="s">
        <v>23</v>
      </c>
      <c r="AD7" s="30" t="s">
        <v>257</v>
      </c>
      <c r="AE7" s="31" t="s">
        <v>24</v>
      </c>
      <c r="AF7" s="33" t="s">
        <v>25</v>
      </c>
      <c r="AG7" s="30" t="s">
        <v>23</v>
      </c>
      <c r="AH7" s="30" t="s">
        <v>257</v>
      </c>
      <c r="AI7" s="31" t="s">
        <v>24</v>
      </c>
      <c r="AJ7" s="33" t="s">
        <v>25</v>
      </c>
      <c r="AK7" s="30" t="s">
        <v>23</v>
      </c>
      <c r="AL7" s="30" t="s">
        <v>257</v>
      </c>
      <c r="AM7" s="31" t="s">
        <v>24</v>
      </c>
      <c r="AN7" s="33" t="s">
        <v>25</v>
      </c>
      <c r="AO7" s="30" t="s">
        <v>23</v>
      </c>
      <c r="AP7" s="30" t="s">
        <v>257</v>
      </c>
      <c r="AQ7" s="31" t="s">
        <v>24</v>
      </c>
      <c r="AR7" s="33" t="s">
        <v>25</v>
      </c>
      <c r="AS7" s="30" t="s">
        <v>23</v>
      </c>
      <c r="AT7" s="30" t="s">
        <v>257</v>
      </c>
      <c r="AU7" s="31" t="s">
        <v>24</v>
      </c>
      <c r="AV7" s="33" t="s">
        <v>25</v>
      </c>
      <c r="AW7" s="30" t="s">
        <v>23</v>
      </c>
      <c r="AX7" s="30" t="s">
        <v>257</v>
      </c>
      <c r="AY7" s="31" t="s">
        <v>24</v>
      </c>
      <c r="AZ7" s="33" t="s">
        <v>25</v>
      </c>
      <c r="BA7" s="34" t="s">
        <v>23</v>
      </c>
      <c r="BB7" s="34" t="s">
        <v>257</v>
      </c>
      <c r="BC7" s="35" t="s">
        <v>24</v>
      </c>
      <c r="BD7" s="36" t="s">
        <v>25</v>
      </c>
      <c r="BE7" s="615"/>
      <c r="BF7" s="37" t="s">
        <v>26</v>
      </c>
      <c r="BG7" s="38" t="s">
        <v>27</v>
      </c>
      <c r="BH7" s="39" t="s">
        <v>24</v>
      </c>
      <c r="BM7" s="24"/>
    </row>
    <row r="8" spans="1:65" s="240" customFormat="1" ht="42.95" customHeight="1">
      <c r="A8" s="14">
        <v>1</v>
      </c>
      <c r="B8" s="517" t="s">
        <v>311</v>
      </c>
      <c r="C8" s="366" t="s">
        <v>179</v>
      </c>
      <c r="D8" s="367" t="s">
        <v>180</v>
      </c>
      <c r="E8" s="368">
        <v>45329</v>
      </c>
      <c r="F8" s="369">
        <v>2619805</v>
      </c>
      <c r="G8" s="369">
        <v>2608810</v>
      </c>
      <c r="H8" s="370">
        <v>2000000</v>
      </c>
      <c r="I8" s="371">
        <f t="shared" ref="I8:I52" si="0">F8/H8</f>
        <v>1.3099025</v>
      </c>
      <c r="J8" s="369">
        <v>2254005</v>
      </c>
      <c r="K8" s="518">
        <v>2221010</v>
      </c>
      <c r="L8" s="372">
        <v>2000000</v>
      </c>
      <c r="M8" s="371">
        <v>1.1299999999999999</v>
      </c>
      <c r="N8" s="373">
        <v>1473735</v>
      </c>
      <c r="O8" s="373">
        <v>1392445</v>
      </c>
      <c r="P8" s="382">
        <v>2100000</v>
      </c>
      <c r="Q8" s="397">
        <v>0.7</v>
      </c>
      <c r="R8" s="373">
        <v>1845130</v>
      </c>
      <c r="S8" s="374">
        <v>2200000</v>
      </c>
      <c r="T8" s="375">
        <v>0.84</v>
      </c>
      <c r="U8" s="369"/>
      <c r="V8" s="369"/>
      <c r="W8" s="376"/>
      <c r="X8" s="375" t="e">
        <f>U8/W8</f>
        <v>#DIV/0!</v>
      </c>
      <c r="Y8" s="369"/>
      <c r="Z8" s="369"/>
      <c r="AA8" s="372"/>
      <c r="AB8" s="371" t="e">
        <f>Y8/AA8</f>
        <v>#DIV/0!</v>
      </c>
      <c r="AC8" s="377"/>
      <c r="AD8" s="377"/>
      <c r="AE8" s="372"/>
      <c r="AF8" s="371" t="e">
        <f>AC8/AE8</f>
        <v>#DIV/0!</v>
      </c>
      <c r="AG8" s="377"/>
      <c r="AH8" s="377"/>
      <c r="AI8" s="372"/>
      <c r="AJ8" s="371" t="e">
        <f>AG8/AI8</f>
        <v>#DIV/0!</v>
      </c>
      <c r="AK8" s="377"/>
      <c r="AL8" s="377"/>
      <c r="AM8" s="372"/>
      <c r="AN8" s="371" t="e">
        <f>AK8/AM8</f>
        <v>#DIV/0!</v>
      </c>
      <c r="AO8" s="377"/>
      <c r="AP8" s="377"/>
      <c r="AQ8" s="372"/>
      <c r="AR8" s="371" t="e">
        <f>AO8/AQ8</f>
        <v>#DIV/0!</v>
      </c>
      <c r="AS8" s="377"/>
      <c r="AT8" s="377"/>
      <c r="AU8" s="372"/>
      <c r="AV8" s="371" t="e">
        <f>AS8/AU8</f>
        <v>#DIV/0!</v>
      </c>
      <c r="AW8" s="377"/>
      <c r="AX8" s="377"/>
      <c r="AY8" s="372"/>
      <c r="AZ8" s="371" t="e">
        <f>AW8/AY8</f>
        <v>#DIV/0!</v>
      </c>
      <c r="BA8" s="377">
        <f>F8+J8+N8+R8</f>
        <v>8192675</v>
      </c>
      <c r="BB8" s="377">
        <f>G8+K8+O8</f>
        <v>6222265</v>
      </c>
      <c r="BC8" s="372">
        <f>H8+L8+P8+S8</f>
        <v>8300000</v>
      </c>
      <c r="BD8" s="371">
        <f t="shared" ref="BD8:BD52" si="1">BA8/BC8</f>
        <v>0.98706927710843373</v>
      </c>
      <c r="BE8" s="378">
        <f>BA8/4</f>
        <v>2048168.75</v>
      </c>
    </row>
    <row r="9" spans="1:65" s="240" customFormat="1" ht="42.95" customHeight="1">
      <c r="A9" s="14">
        <v>2</v>
      </c>
      <c r="B9" s="517" t="s">
        <v>312</v>
      </c>
      <c r="C9" s="366" t="s">
        <v>181</v>
      </c>
      <c r="D9" s="367" t="s">
        <v>182</v>
      </c>
      <c r="E9" s="368">
        <v>44321</v>
      </c>
      <c r="F9" s="377">
        <v>659070</v>
      </c>
      <c r="G9" s="377">
        <v>659070</v>
      </c>
      <c r="H9" s="370">
        <v>850000</v>
      </c>
      <c r="I9" s="371">
        <f t="shared" si="0"/>
        <v>0.77537647058823533</v>
      </c>
      <c r="J9" s="369">
        <v>1171290</v>
      </c>
      <c r="K9" s="518">
        <v>1171290</v>
      </c>
      <c r="L9" s="372">
        <v>850000</v>
      </c>
      <c r="M9" s="371">
        <v>1.38</v>
      </c>
      <c r="N9" s="373">
        <v>777740</v>
      </c>
      <c r="O9" s="373">
        <v>777740</v>
      </c>
      <c r="P9" s="382">
        <v>950000</v>
      </c>
      <c r="Q9" s="397">
        <v>0.82</v>
      </c>
      <c r="R9" s="373">
        <v>1305390</v>
      </c>
      <c r="S9" s="374">
        <v>1050000</v>
      </c>
      <c r="T9" s="375">
        <v>1.24</v>
      </c>
      <c r="U9" s="369"/>
      <c r="V9" s="369"/>
      <c r="W9" s="376"/>
      <c r="X9" s="375" t="e">
        <f t="shared" ref="X9:X51" si="2">U9/W9</f>
        <v>#DIV/0!</v>
      </c>
      <c r="Y9" s="369"/>
      <c r="Z9" s="369"/>
      <c r="AA9" s="372"/>
      <c r="AB9" s="371" t="e">
        <f t="shared" ref="AB9:AB51" si="3">Y9/AA9</f>
        <v>#DIV/0!</v>
      </c>
      <c r="AC9" s="377"/>
      <c r="AD9" s="377"/>
      <c r="AE9" s="372"/>
      <c r="AF9" s="371" t="e">
        <f t="shared" ref="AF9:AF51" si="4">AC9/AE9</f>
        <v>#DIV/0!</v>
      </c>
      <c r="AG9" s="377"/>
      <c r="AH9" s="377"/>
      <c r="AI9" s="372"/>
      <c r="AJ9" s="371" t="e">
        <f t="shared" ref="AJ9:AJ50" si="5">AG9/AI9</f>
        <v>#DIV/0!</v>
      </c>
      <c r="AK9" s="377"/>
      <c r="AL9" s="377"/>
      <c r="AM9" s="372"/>
      <c r="AN9" s="371" t="e">
        <f t="shared" ref="AN9:AN51" si="6">AK9/AM9</f>
        <v>#DIV/0!</v>
      </c>
      <c r="AO9" s="377"/>
      <c r="AP9" s="377"/>
      <c r="AQ9" s="372"/>
      <c r="AR9" s="371" t="e">
        <f t="shared" ref="AR9:AR51" si="7">AO9/AQ9</f>
        <v>#DIV/0!</v>
      </c>
      <c r="AS9" s="377"/>
      <c r="AT9" s="377"/>
      <c r="AU9" s="372"/>
      <c r="AV9" s="371" t="e">
        <f t="shared" ref="AV9:AV51" si="8">AS9/AU9</f>
        <v>#DIV/0!</v>
      </c>
      <c r="AW9" s="377"/>
      <c r="AX9" s="377"/>
      <c r="AY9" s="372"/>
      <c r="AZ9" s="371" t="e">
        <f t="shared" ref="AZ9:AZ51" si="9">AW9/AY9</f>
        <v>#DIV/0!</v>
      </c>
      <c r="BA9" s="377">
        <f t="shared" ref="BA9:BA17" si="10">F9+J9+N9+R9</f>
        <v>3913490</v>
      </c>
      <c r="BB9" s="377">
        <f t="shared" ref="BB9:BB51" si="11">G9+K9+O9</f>
        <v>2608100</v>
      </c>
      <c r="BC9" s="372">
        <f t="shared" ref="BC9:BC51" si="12">H9+L9+P9+S9</f>
        <v>3700000</v>
      </c>
      <c r="BD9" s="371">
        <f t="shared" si="1"/>
        <v>1.0577000000000001</v>
      </c>
      <c r="BE9" s="378">
        <f t="shared" ref="BE9:BE16" si="13">BA9/4</f>
        <v>978372.5</v>
      </c>
    </row>
    <row r="10" spans="1:65" s="240" customFormat="1" ht="42.95" customHeight="1">
      <c r="A10" s="14">
        <v>3</v>
      </c>
      <c r="B10" s="517" t="s">
        <v>311</v>
      </c>
      <c r="C10" s="366" t="s">
        <v>183</v>
      </c>
      <c r="D10" s="367" t="s">
        <v>184</v>
      </c>
      <c r="E10" s="368">
        <v>45489</v>
      </c>
      <c r="F10" s="377">
        <v>46875</v>
      </c>
      <c r="G10" s="377">
        <v>46875</v>
      </c>
      <c r="H10" s="370">
        <v>550000</v>
      </c>
      <c r="I10" s="371">
        <f t="shared" si="0"/>
        <v>8.5227272727272721E-2</v>
      </c>
      <c r="J10" s="369">
        <v>431885</v>
      </c>
      <c r="K10" s="518">
        <v>431885</v>
      </c>
      <c r="L10" s="372">
        <v>550000</v>
      </c>
      <c r="M10" s="371">
        <v>0.79</v>
      </c>
      <c r="N10" s="373">
        <v>44975</v>
      </c>
      <c r="O10" s="373">
        <v>44975</v>
      </c>
      <c r="P10" s="382">
        <v>550000</v>
      </c>
      <c r="Q10" s="397">
        <v>0.08</v>
      </c>
      <c r="R10" s="373">
        <v>715300</v>
      </c>
      <c r="S10" s="374">
        <v>550000</v>
      </c>
      <c r="T10" s="375">
        <v>1.3</v>
      </c>
      <c r="U10" s="369"/>
      <c r="V10" s="369"/>
      <c r="W10" s="376"/>
      <c r="X10" s="375" t="e">
        <f t="shared" si="2"/>
        <v>#DIV/0!</v>
      </c>
      <c r="Y10" s="369"/>
      <c r="Z10" s="369"/>
      <c r="AA10" s="372"/>
      <c r="AB10" s="371" t="e">
        <f t="shared" si="3"/>
        <v>#DIV/0!</v>
      </c>
      <c r="AC10" s="377"/>
      <c r="AD10" s="377"/>
      <c r="AE10" s="372"/>
      <c r="AF10" s="371" t="e">
        <f t="shared" si="4"/>
        <v>#DIV/0!</v>
      </c>
      <c r="AG10" s="377"/>
      <c r="AH10" s="377"/>
      <c r="AI10" s="372"/>
      <c r="AJ10" s="371" t="e">
        <f t="shared" si="5"/>
        <v>#DIV/0!</v>
      </c>
      <c r="AK10" s="377"/>
      <c r="AL10" s="377"/>
      <c r="AM10" s="372"/>
      <c r="AN10" s="371" t="e">
        <f t="shared" si="6"/>
        <v>#DIV/0!</v>
      </c>
      <c r="AO10" s="377"/>
      <c r="AP10" s="377"/>
      <c r="AQ10" s="372"/>
      <c r="AR10" s="371" t="e">
        <f t="shared" si="7"/>
        <v>#DIV/0!</v>
      </c>
      <c r="AS10" s="377"/>
      <c r="AT10" s="377"/>
      <c r="AU10" s="372"/>
      <c r="AV10" s="371" t="e">
        <f t="shared" si="8"/>
        <v>#DIV/0!</v>
      </c>
      <c r="AW10" s="377"/>
      <c r="AX10" s="377"/>
      <c r="AY10" s="372"/>
      <c r="AZ10" s="371" t="e">
        <f t="shared" si="9"/>
        <v>#DIV/0!</v>
      </c>
      <c r="BA10" s="377">
        <f t="shared" si="10"/>
        <v>1239035</v>
      </c>
      <c r="BB10" s="377">
        <f t="shared" si="11"/>
        <v>523735</v>
      </c>
      <c r="BC10" s="372">
        <f t="shared" si="12"/>
        <v>2200000</v>
      </c>
      <c r="BD10" s="371">
        <f t="shared" si="1"/>
        <v>0.56319772727272732</v>
      </c>
      <c r="BE10" s="378">
        <f t="shared" si="13"/>
        <v>309758.75</v>
      </c>
    </row>
    <row r="11" spans="1:65" s="532" customFormat="1" ht="42.95" customHeight="1">
      <c r="A11" s="519">
        <v>4</v>
      </c>
      <c r="B11" s="520" t="s">
        <v>311</v>
      </c>
      <c r="C11" s="521" t="s">
        <v>185</v>
      </c>
      <c r="D11" s="522" t="s">
        <v>186</v>
      </c>
      <c r="E11" s="523">
        <v>45510</v>
      </c>
      <c r="F11" s="524">
        <v>104070</v>
      </c>
      <c r="G11" s="524">
        <v>104070</v>
      </c>
      <c r="H11" s="525">
        <v>550000</v>
      </c>
      <c r="I11" s="526">
        <f t="shared" si="0"/>
        <v>0.18921818181818181</v>
      </c>
      <c r="J11" s="524">
        <v>214360</v>
      </c>
      <c r="K11" s="527">
        <v>214360</v>
      </c>
      <c r="L11" s="524">
        <v>550000</v>
      </c>
      <c r="M11" s="526">
        <v>0.39</v>
      </c>
      <c r="N11" s="528">
        <v>404395</v>
      </c>
      <c r="O11" s="529">
        <v>404395</v>
      </c>
      <c r="P11" s="528">
        <v>550000</v>
      </c>
      <c r="Q11" s="530">
        <v>0.74</v>
      </c>
      <c r="R11" s="528">
        <v>99590</v>
      </c>
      <c r="S11" s="528">
        <v>109999</v>
      </c>
      <c r="T11" s="526">
        <v>0.91</v>
      </c>
      <c r="U11" s="524"/>
      <c r="V11" s="524"/>
      <c r="W11" s="524"/>
      <c r="X11" s="526" t="e">
        <f t="shared" si="2"/>
        <v>#DIV/0!</v>
      </c>
      <c r="Y11" s="524"/>
      <c r="Z11" s="524"/>
      <c r="AA11" s="524"/>
      <c r="AB11" s="526" t="e">
        <f t="shared" si="3"/>
        <v>#DIV/0!</v>
      </c>
      <c r="AC11" s="524"/>
      <c r="AD11" s="524"/>
      <c r="AE11" s="524"/>
      <c r="AF11" s="526" t="e">
        <f t="shared" si="4"/>
        <v>#DIV/0!</v>
      </c>
      <c r="AG11" s="524"/>
      <c r="AH11" s="524"/>
      <c r="AI11" s="524"/>
      <c r="AJ11" s="526" t="e">
        <f t="shared" si="5"/>
        <v>#DIV/0!</v>
      </c>
      <c r="AK11" s="524"/>
      <c r="AL11" s="524"/>
      <c r="AM11" s="524"/>
      <c r="AN11" s="526" t="e">
        <f t="shared" si="6"/>
        <v>#DIV/0!</v>
      </c>
      <c r="AO11" s="524"/>
      <c r="AP11" s="524"/>
      <c r="AQ11" s="524"/>
      <c r="AR11" s="526" t="e">
        <f t="shared" si="7"/>
        <v>#DIV/0!</v>
      </c>
      <c r="AS11" s="524"/>
      <c r="AT11" s="524"/>
      <c r="AU11" s="524"/>
      <c r="AV11" s="526" t="e">
        <f t="shared" si="8"/>
        <v>#DIV/0!</v>
      </c>
      <c r="AW11" s="524"/>
      <c r="AX11" s="524"/>
      <c r="AY11" s="524"/>
      <c r="AZ11" s="526" t="e">
        <f t="shared" si="9"/>
        <v>#DIV/0!</v>
      </c>
      <c r="BA11" s="524">
        <f t="shared" si="10"/>
        <v>822415</v>
      </c>
      <c r="BB11" s="524">
        <f t="shared" si="11"/>
        <v>722825</v>
      </c>
      <c r="BC11" s="524">
        <f t="shared" si="12"/>
        <v>1759999</v>
      </c>
      <c r="BD11" s="526">
        <f t="shared" si="1"/>
        <v>0.46728151550086106</v>
      </c>
      <c r="BE11" s="531">
        <f t="shared" si="13"/>
        <v>205603.75</v>
      </c>
    </row>
    <row r="12" spans="1:65" s="240" customFormat="1" ht="42.95" customHeight="1">
      <c r="A12" s="14">
        <v>5</v>
      </c>
      <c r="B12" s="517" t="s">
        <v>311</v>
      </c>
      <c r="C12" s="366" t="s">
        <v>187</v>
      </c>
      <c r="D12" s="367" t="s">
        <v>188</v>
      </c>
      <c r="E12" s="368">
        <v>45428</v>
      </c>
      <c r="F12" s="377">
        <v>663445</v>
      </c>
      <c r="G12" s="377">
        <v>663445</v>
      </c>
      <c r="H12" s="370">
        <v>650000</v>
      </c>
      <c r="I12" s="371">
        <f t="shared" si="0"/>
        <v>1.0206846153846154</v>
      </c>
      <c r="J12" s="369">
        <v>387195</v>
      </c>
      <c r="K12" s="518">
        <v>387915</v>
      </c>
      <c r="L12" s="372">
        <v>650000</v>
      </c>
      <c r="M12" s="371">
        <v>0.6</v>
      </c>
      <c r="N12" s="373">
        <v>101250</v>
      </c>
      <c r="O12" s="373">
        <v>101250</v>
      </c>
      <c r="P12" s="382">
        <v>650000</v>
      </c>
      <c r="Q12" s="397">
        <v>0.16</v>
      </c>
      <c r="R12" s="373">
        <v>694120</v>
      </c>
      <c r="S12" s="374">
        <v>650000</v>
      </c>
      <c r="T12" s="375">
        <v>1.07</v>
      </c>
      <c r="U12" s="369"/>
      <c r="V12" s="369"/>
      <c r="W12" s="376"/>
      <c r="X12" s="375" t="e">
        <f t="shared" si="2"/>
        <v>#DIV/0!</v>
      </c>
      <c r="Y12" s="369"/>
      <c r="Z12" s="369"/>
      <c r="AA12" s="372"/>
      <c r="AB12" s="371" t="e">
        <f t="shared" si="3"/>
        <v>#DIV/0!</v>
      </c>
      <c r="AC12" s="377"/>
      <c r="AD12" s="377"/>
      <c r="AE12" s="372"/>
      <c r="AF12" s="371" t="e">
        <f t="shared" si="4"/>
        <v>#DIV/0!</v>
      </c>
      <c r="AG12" s="377"/>
      <c r="AH12" s="377"/>
      <c r="AI12" s="372"/>
      <c r="AJ12" s="371" t="e">
        <f t="shared" si="5"/>
        <v>#DIV/0!</v>
      </c>
      <c r="AK12" s="377"/>
      <c r="AL12" s="377"/>
      <c r="AM12" s="372"/>
      <c r="AN12" s="371" t="e">
        <f t="shared" si="6"/>
        <v>#DIV/0!</v>
      </c>
      <c r="AO12" s="377"/>
      <c r="AP12" s="377"/>
      <c r="AQ12" s="372"/>
      <c r="AR12" s="371" t="e">
        <f t="shared" si="7"/>
        <v>#DIV/0!</v>
      </c>
      <c r="AS12" s="377"/>
      <c r="AT12" s="377"/>
      <c r="AU12" s="372"/>
      <c r="AV12" s="371" t="e">
        <f t="shared" si="8"/>
        <v>#DIV/0!</v>
      </c>
      <c r="AW12" s="377"/>
      <c r="AX12" s="377"/>
      <c r="AY12" s="372"/>
      <c r="AZ12" s="371" t="e">
        <f t="shared" si="9"/>
        <v>#DIV/0!</v>
      </c>
      <c r="BA12" s="377">
        <f t="shared" si="10"/>
        <v>1846010</v>
      </c>
      <c r="BB12" s="377">
        <f t="shared" si="11"/>
        <v>1152610</v>
      </c>
      <c r="BC12" s="372">
        <f t="shared" si="12"/>
        <v>2600000</v>
      </c>
      <c r="BD12" s="371">
        <f t="shared" si="1"/>
        <v>0.71000384615384615</v>
      </c>
      <c r="BE12" s="378">
        <f t="shared" si="13"/>
        <v>461502.5</v>
      </c>
    </row>
    <row r="13" spans="1:65" s="392" customFormat="1" ht="42.95" customHeight="1">
      <c r="A13" s="385">
        <v>6</v>
      </c>
      <c r="B13" s="533" t="s">
        <v>313</v>
      </c>
      <c r="C13" s="386" t="s">
        <v>189</v>
      </c>
      <c r="D13" s="387" t="s">
        <v>272</v>
      </c>
      <c r="E13" s="388" t="s">
        <v>190</v>
      </c>
      <c r="F13" s="383">
        <v>209750</v>
      </c>
      <c r="G13" s="383">
        <v>209750</v>
      </c>
      <c r="H13" s="389">
        <v>650000</v>
      </c>
      <c r="I13" s="390">
        <f t="shared" si="0"/>
        <v>0.32269230769230767</v>
      </c>
      <c r="J13" s="383">
        <v>693375</v>
      </c>
      <c r="K13" s="534">
        <v>693375</v>
      </c>
      <c r="L13" s="383">
        <v>650000</v>
      </c>
      <c r="M13" s="390">
        <v>1.07</v>
      </c>
      <c r="N13" s="382">
        <v>158265</v>
      </c>
      <c r="O13" s="382">
        <v>125475</v>
      </c>
      <c r="P13" s="382">
        <v>650000</v>
      </c>
      <c r="Q13" s="409">
        <v>0.24</v>
      </c>
      <c r="R13" s="382">
        <v>859505</v>
      </c>
      <c r="S13" s="382">
        <v>476666</v>
      </c>
      <c r="T13" s="390">
        <v>1.8</v>
      </c>
      <c r="U13" s="383"/>
      <c r="V13" s="383"/>
      <c r="W13" s="383"/>
      <c r="X13" s="390" t="e">
        <f t="shared" si="2"/>
        <v>#DIV/0!</v>
      </c>
      <c r="Y13" s="383"/>
      <c r="Z13" s="383"/>
      <c r="AA13" s="383"/>
      <c r="AB13" s="390" t="e">
        <f t="shared" si="3"/>
        <v>#DIV/0!</v>
      </c>
      <c r="AC13" s="383"/>
      <c r="AD13" s="383"/>
      <c r="AE13" s="383"/>
      <c r="AF13" s="390" t="e">
        <f t="shared" si="4"/>
        <v>#DIV/0!</v>
      </c>
      <c r="AG13" s="383"/>
      <c r="AH13" s="383"/>
      <c r="AI13" s="383"/>
      <c r="AJ13" s="390" t="e">
        <f t="shared" si="5"/>
        <v>#DIV/0!</v>
      </c>
      <c r="AK13" s="383"/>
      <c r="AL13" s="383"/>
      <c r="AM13" s="383"/>
      <c r="AN13" s="390" t="e">
        <f t="shared" si="6"/>
        <v>#DIV/0!</v>
      </c>
      <c r="AO13" s="383"/>
      <c r="AP13" s="383"/>
      <c r="AQ13" s="383"/>
      <c r="AR13" s="390" t="e">
        <f t="shared" si="7"/>
        <v>#DIV/0!</v>
      </c>
      <c r="AS13" s="383"/>
      <c r="AT13" s="383"/>
      <c r="AU13" s="383"/>
      <c r="AV13" s="390" t="e">
        <f t="shared" si="8"/>
        <v>#DIV/0!</v>
      </c>
      <c r="AW13" s="383"/>
      <c r="AX13" s="383"/>
      <c r="AY13" s="383"/>
      <c r="AZ13" s="390" t="e">
        <f t="shared" si="9"/>
        <v>#DIV/0!</v>
      </c>
      <c r="BA13" s="383">
        <f t="shared" si="10"/>
        <v>1920895</v>
      </c>
      <c r="BB13" s="383">
        <f t="shared" si="11"/>
        <v>1028600</v>
      </c>
      <c r="BC13" s="383">
        <f t="shared" si="12"/>
        <v>2426666</v>
      </c>
      <c r="BD13" s="390">
        <f t="shared" si="1"/>
        <v>0.79157782735654603</v>
      </c>
      <c r="BE13" s="391">
        <f t="shared" si="13"/>
        <v>480223.75</v>
      </c>
    </row>
    <row r="14" spans="1:65" s="240" customFormat="1" ht="42.95" customHeight="1">
      <c r="A14" s="14">
        <v>7</v>
      </c>
      <c r="B14" s="517" t="s">
        <v>311</v>
      </c>
      <c r="C14" s="366" t="s">
        <v>191</v>
      </c>
      <c r="D14" s="367" t="s">
        <v>192</v>
      </c>
      <c r="E14" s="368">
        <v>45432</v>
      </c>
      <c r="F14" s="377">
        <v>572975</v>
      </c>
      <c r="G14" s="377">
        <v>572975</v>
      </c>
      <c r="H14" s="370">
        <v>550000</v>
      </c>
      <c r="I14" s="371">
        <f t="shared" si="0"/>
        <v>1.0417727272727273</v>
      </c>
      <c r="J14" s="369">
        <v>283915</v>
      </c>
      <c r="K14" s="518">
        <v>283915</v>
      </c>
      <c r="L14" s="372">
        <v>550000</v>
      </c>
      <c r="M14" s="371">
        <v>0.52</v>
      </c>
      <c r="N14" s="373">
        <v>205745</v>
      </c>
      <c r="O14" s="373">
        <v>205745</v>
      </c>
      <c r="P14" s="382">
        <v>550000</v>
      </c>
      <c r="Q14" s="397">
        <v>0.37</v>
      </c>
      <c r="R14" s="373">
        <v>579555</v>
      </c>
      <c r="S14" s="374">
        <v>550000</v>
      </c>
      <c r="T14" s="375">
        <v>1.05</v>
      </c>
      <c r="U14" s="369"/>
      <c r="V14" s="369"/>
      <c r="W14" s="376"/>
      <c r="X14" s="375" t="e">
        <f t="shared" si="2"/>
        <v>#DIV/0!</v>
      </c>
      <c r="Y14" s="369"/>
      <c r="Z14" s="369"/>
      <c r="AA14" s="372"/>
      <c r="AB14" s="371" t="e">
        <f t="shared" si="3"/>
        <v>#DIV/0!</v>
      </c>
      <c r="AC14" s="377"/>
      <c r="AD14" s="377"/>
      <c r="AE14" s="372"/>
      <c r="AF14" s="371" t="e">
        <f t="shared" si="4"/>
        <v>#DIV/0!</v>
      </c>
      <c r="AG14" s="377"/>
      <c r="AH14" s="377"/>
      <c r="AI14" s="372"/>
      <c r="AJ14" s="371" t="e">
        <f t="shared" si="5"/>
        <v>#DIV/0!</v>
      </c>
      <c r="AK14" s="377"/>
      <c r="AL14" s="377"/>
      <c r="AM14" s="372"/>
      <c r="AN14" s="371" t="e">
        <f t="shared" si="6"/>
        <v>#DIV/0!</v>
      </c>
      <c r="AO14" s="377"/>
      <c r="AP14" s="377"/>
      <c r="AQ14" s="372"/>
      <c r="AR14" s="371" t="e">
        <f t="shared" si="7"/>
        <v>#DIV/0!</v>
      </c>
      <c r="AS14" s="377"/>
      <c r="AT14" s="377"/>
      <c r="AU14" s="372"/>
      <c r="AV14" s="371" t="e">
        <f t="shared" si="8"/>
        <v>#DIV/0!</v>
      </c>
      <c r="AW14" s="377"/>
      <c r="AX14" s="377"/>
      <c r="AY14" s="372"/>
      <c r="AZ14" s="371" t="e">
        <f t="shared" si="9"/>
        <v>#DIV/0!</v>
      </c>
      <c r="BA14" s="377">
        <f t="shared" si="10"/>
        <v>1642190</v>
      </c>
      <c r="BB14" s="377">
        <f t="shared" si="11"/>
        <v>1062635</v>
      </c>
      <c r="BC14" s="372">
        <f t="shared" si="12"/>
        <v>2200000</v>
      </c>
      <c r="BD14" s="371">
        <f t="shared" si="1"/>
        <v>0.74644999999999995</v>
      </c>
      <c r="BE14" s="378">
        <f t="shared" si="13"/>
        <v>410547.5</v>
      </c>
    </row>
    <row r="15" spans="1:65" s="240" customFormat="1" ht="42.95" customHeight="1">
      <c r="A15" s="14">
        <v>8</v>
      </c>
      <c r="B15" s="517" t="s">
        <v>313</v>
      </c>
      <c r="C15" s="366" t="s">
        <v>193</v>
      </c>
      <c r="D15" s="367" t="s">
        <v>194</v>
      </c>
      <c r="E15" s="368">
        <v>45555</v>
      </c>
      <c r="F15" s="377">
        <v>1391500</v>
      </c>
      <c r="G15" s="377">
        <v>1391500</v>
      </c>
      <c r="H15" s="370">
        <v>550000</v>
      </c>
      <c r="I15" s="371">
        <f t="shared" si="0"/>
        <v>2.5299999999999998</v>
      </c>
      <c r="J15" s="369">
        <v>649810</v>
      </c>
      <c r="K15" s="518">
        <v>649810</v>
      </c>
      <c r="L15" s="372">
        <v>850000</v>
      </c>
      <c r="M15" s="371">
        <v>0.76</v>
      </c>
      <c r="N15" s="373">
        <v>648590</v>
      </c>
      <c r="O15" s="373">
        <v>648590</v>
      </c>
      <c r="P15" s="382">
        <v>850000</v>
      </c>
      <c r="Q15" s="397">
        <v>0.76</v>
      </c>
      <c r="R15" s="373">
        <v>1517000</v>
      </c>
      <c r="S15" s="374">
        <v>850000</v>
      </c>
      <c r="T15" s="375">
        <v>1.78</v>
      </c>
      <c r="U15" s="369"/>
      <c r="V15" s="369"/>
      <c r="W15" s="376"/>
      <c r="X15" s="375" t="e">
        <f t="shared" si="2"/>
        <v>#DIV/0!</v>
      </c>
      <c r="Y15" s="369"/>
      <c r="Z15" s="369"/>
      <c r="AA15" s="372"/>
      <c r="AB15" s="371" t="e">
        <f t="shared" si="3"/>
        <v>#DIV/0!</v>
      </c>
      <c r="AC15" s="377"/>
      <c r="AD15" s="377"/>
      <c r="AE15" s="372"/>
      <c r="AF15" s="371" t="e">
        <f t="shared" si="4"/>
        <v>#DIV/0!</v>
      </c>
      <c r="AG15" s="377"/>
      <c r="AH15" s="377"/>
      <c r="AI15" s="372"/>
      <c r="AJ15" s="371" t="e">
        <f t="shared" si="5"/>
        <v>#DIV/0!</v>
      </c>
      <c r="AK15" s="377"/>
      <c r="AL15" s="377"/>
      <c r="AM15" s="372"/>
      <c r="AN15" s="371" t="e">
        <f t="shared" si="6"/>
        <v>#DIV/0!</v>
      </c>
      <c r="AO15" s="377"/>
      <c r="AP15" s="377"/>
      <c r="AQ15" s="372"/>
      <c r="AR15" s="371" t="e">
        <f t="shared" si="7"/>
        <v>#DIV/0!</v>
      </c>
      <c r="AS15" s="377"/>
      <c r="AT15" s="377"/>
      <c r="AU15" s="372"/>
      <c r="AV15" s="371" t="e">
        <f t="shared" si="8"/>
        <v>#DIV/0!</v>
      </c>
      <c r="AW15" s="377"/>
      <c r="AX15" s="377"/>
      <c r="AY15" s="372"/>
      <c r="AZ15" s="371" t="e">
        <f t="shared" si="9"/>
        <v>#DIV/0!</v>
      </c>
      <c r="BA15" s="377">
        <f t="shared" si="10"/>
        <v>4206900</v>
      </c>
      <c r="BB15" s="377">
        <f t="shared" si="11"/>
        <v>2689900</v>
      </c>
      <c r="BC15" s="372">
        <f t="shared" si="12"/>
        <v>3100000</v>
      </c>
      <c r="BD15" s="371">
        <f t="shared" si="1"/>
        <v>1.3570645161290322</v>
      </c>
      <c r="BE15" s="378">
        <f t="shared" si="13"/>
        <v>1051725</v>
      </c>
    </row>
    <row r="16" spans="1:65" s="240" customFormat="1" ht="42.95" customHeight="1">
      <c r="A16" s="14">
        <v>9</v>
      </c>
      <c r="B16" s="517" t="s">
        <v>311</v>
      </c>
      <c r="C16" s="366" t="s">
        <v>195</v>
      </c>
      <c r="D16" s="367" t="s">
        <v>196</v>
      </c>
      <c r="E16" s="368">
        <v>45429</v>
      </c>
      <c r="F16" s="377">
        <v>974695</v>
      </c>
      <c r="G16" s="377">
        <v>974695</v>
      </c>
      <c r="H16" s="370">
        <v>800000</v>
      </c>
      <c r="I16" s="371">
        <f t="shared" si="0"/>
        <v>1.21836875</v>
      </c>
      <c r="J16" s="377">
        <v>637260</v>
      </c>
      <c r="K16" s="535">
        <v>628765</v>
      </c>
      <c r="L16" s="372">
        <v>850000</v>
      </c>
      <c r="M16" s="371">
        <v>0.75</v>
      </c>
      <c r="N16" s="373">
        <v>489870</v>
      </c>
      <c r="O16" s="373">
        <v>489890</v>
      </c>
      <c r="P16" s="382">
        <v>850000</v>
      </c>
      <c r="Q16" s="397">
        <v>0.57999999999999996</v>
      </c>
      <c r="R16" s="373">
        <v>1575645</v>
      </c>
      <c r="S16" s="374">
        <v>850000</v>
      </c>
      <c r="T16" s="375">
        <v>1.85</v>
      </c>
      <c r="U16" s="369"/>
      <c r="V16" s="369"/>
      <c r="W16" s="376"/>
      <c r="X16" s="375" t="e">
        <f t="shared" si="2"/>
        <v>#DIV/0!</v>
      </c>
      <c r="Y16" s="369"/>
      <c r="Z16" s="369"/>
      <c r="AA16" s="372"/>
      <c r="AB16" s="371" t="e">
        <f t="shared" si="3"/>
        <v>#DIV/0!</v>
      </c>
      <c r="AC16" s="377"/>
      <c r="AD16" s="377"/>
      <c r="AE16" s="372"/>
      <c r="AF16" s="371" t="e">
        <f t="shared" si="4"/>
        <v>#DIV/0!</v>
      </c>
      <c r="AG16" s="377"/>
      <c r="AH16" s="377"/>
      <c r="AI16" s="372"/>
      <c r="AJ16" s="371" t="e">
        <f t="shared" si="5"/>
        <v>#DIV/0!</v>
      </c>
      <c r="AK16" s="377"/>
      <c r="AL16" s="377"/>
      <c r="AM16" s="372"/>
      <c r="AN16" s="371" t="e">
        <f t="shared" si="6"/>
        <v>#DIV/0!</v>
      </c>
      <c r="AO16" s="377"/>
      <c r="AP16" s="377"/>
      <c r="AQ16" s="372"/>
      <c r="AR16" s="371" t="e">
        <f t="shared" si="7"/>
        <v>#DIV/0!</v>
      </c>
      <c r="AS16" s="377"/>
      <c r="AT16" s="377"/>
      <c r="AU16" s="372"/>
      <c r="AV16" s="371" t="e">
        <f t="shared" si="8"/>
        <v>#DIV/0!</v>
      </c>
      <c r="AW16" s="377"/>
      <c r="AX16" s="377"/>
      <c r="AY16" s="372"/>
      <c r="AZ16" s="371" t="e">
        <f t="shared" si="9"/>
        <v>#DIV/0!</v>
      </c>
      <c r="BA16" s="377">
        <f t="shared" si="10"/>
        <v>3677470</v>
      </c>
      <c r="BB16" s="377">
        <f t="shared" si="11"/>
        <v>2093350</v>
      </c>
      <c r="BC16" s="372">
        <f t="shared" si="12"/>
        <v>3350000</v>
      </c>
      <c r="BD16" s="371">
        <f t="shared" si="1"/>
        <v>1.0977522388059702</v>
      </c>
      <c r="BE16" s="378">
        <f t="shared" si="13"/>
        <v>919367.5</v>
      </c>
    </row>
    <row r="17" spans="1:57" s="392" customFormat="1" ht="42.95" hidden="1" customHeight="1">
      <c r="A17" s="385">
        <v>10</v>
      </c>
      <c r="B17" s="533"/>
      <c r="C17" s="386" t="s">
        <v>197</v>
      </c>
      <c r="D17" s="387" t="s">
        <v>198</v>
      </c>
      <c r="E17" s="388">
        <v>45111</v>
      </c>
      <c r="F17" s="383">
        <v>124870</v>
      </c>
      <c r="G17" s="383">
        <v>124870</v>
      </c>
      <c r="H17" s="389">
        <v>550000</v>
      </c>
      <c r="I17" s="390">
        <f t="shared" si="0"/>
        <v>0.22703636363636365</v>
      </c>
      <c r="J17" s="383">
        <v>172455</v>
      </c>
      <c r="K17" s="534">
        <v>172455</v>
      </c>
      <c r="L17" s="383">
        <v>235714</v>
      </c>
      <c r="M17" s="390">
        <v>0.73</v>
      </c>
      <c r="N17" s="383"/>
      <c r="O17" s="383"/>
      <c r="P17" s="383"/>
      <c r="Q17" s="383"/>
      <c r="R17" s="383">
        <v>0</v>
      </c>
      <c r="S17" s="383">
        <v>0</v>
      </c>
      <c r="T17" s="390">
        <v>0</v>
      </c>
      <c r="U17" s="383"/>
      <c r="V17" s="383"/>
      <c r="W17" s="383"/>
      <c r="X17" s="390" t="e">
        <f t="shared" si="2"/>
        <v>#DIV/0!</v>
      </c>
      <c r="Y17" s="383"/>
      <c r="Z17" s="383"/>
      <c r="AA17" s="383"/>
      <c r="AB17" s="390" t="e">
        <f t="shared" si="3"/>
        <v>#DIV/0!</v>
      </c>
      <c r="AC17" s="383"/>
      <c r="AD17" s="383"/>
      <c r="AE17" s="383"/>
      <c r="AF17" s="390" t="e">
        <f t="shared" si="4"/>
        <v>#DIV/0!</v>
      </c>
      <c r="AG17" s="383"/>
      <c r="AH17" s="383"/>
      <c r="AI17" s="383"/>
      <c r="AJ17" s="390" t="e">
        <f t="shared" si="5"/>
        <v>#DIV/0!</v>
      </c>
      <c r="AK17" s="383"/>
      <c r="AL17" s="383"/>
      <c r="AM17" s="383"/>
      <c r="AN17" s="390" t="e">
        <f t="shared" si="6"/>
        <v>#DIV/0!</v>
      </c>
      <c r="AO17" s="383"/>
      <c r="AP17" s="383"/>
      <c r="AQ17" s="383"/>
      <c r="AR17" s="390" t="e">
        <f t="shared" si="7"/>
        <v>#DIV/0!</v>
      </c>
      <c r="AS17" s="383"/>
      <c r="AT17" s="383"/>
      <c r="AU17" s="383"/>
      <c r="AV17" s="390" t="e">
        <f t="shared" si="8"/>
        <v>#DIV/0!</v>
      </c>
      <c r="AW17" s="383"/>
      <c r="AX17" s="383"/>
      <c r="AY17" s="383"/>
      <c r="AZ17" s="390" t="e">
        <f t="shared" si="9"/>
        <v>#DIV/0!</v>
      </c>
      <c r="BA17" s="383">
        <f t="shared" si="10"/>
        <v>297325</v>
      </c>
      <c r="BB17" s="383">
        <f t="shared" si="11"/>
        <v>297325</v>
      </c>
      <c r="BC17" s="383">
        <f t="shared" si="12"/>
        <v>785714</v>
      </c>
      <c r="BD17" s="390">
        <f t="shared" si="1"/>
        <v>0.37841377396864506</v>
      </c>
      <c r="BE17" s="536">
        <f>BA17/2</f>
        <v>148662.5</v>
      </c>
    </row>
    <row r="18" spans="1:57" s="240" customFormat="1" ht="42.95" customHeight="1">
      <c r="A18" s="14">
        <v>10</v>
      </c>
      <c r="B18" s="517" t="s">
        <v>314</v>
      </c>
      <c r="C18" s="366" t="s">
        <v>199</v>
      </c>
      <c r="D18" s="367" t="s">
        <v>200</v>
      </c>
      <c r="E18" s="368">
        <v>45551</v>
      </c>
      <c r="F18" s="377">
        <v>61990</v>
      </c>
      <c r="G18" s="377">
        <v>61990</v>
      </c>
      <c r="H18" s="370">
        <v>550000</v>
      </c>
      <c r="I18" s="371">
        <f t="shared" si="0"/>
        <v>0.11270909090909091</v>
      </c>
      <c r="J18" s="369">
        <v>134965</v>
      </c>
      <c r="K18" s="518">
        <v>134965</v>
      </c>
      <c r="L18" s="376">
        <v>550000</v>
      </c>
      <c r="M18" s="375">
        <v>0.25</v>
      </c>
      <c r="N18" s="369">
        <v>393145</v>
      </c>
      <c r="O18" s="369">
        <v>393145</v>
      </c>
      <c r="P18" s="383">
        <v>550000</v>
      </c>
      <c r="Q18" s="607">
        <v>0.71</v>
      </c>
      <c r="R18" s="373">
        <v>125975</v>
      </c>
      <c r="S18" s="374">
        <v>550000</v>
      </c>
      <c r="T18" s="375">
        <v>0.23</v>
      </c>
      <c r="U18" s="369"/>
      <c r="V18" s="369"/>
      <c r="W18" s="376"/>
      <c r="X18" s="375" t="e">
        <f t="shared" si="2"/>
        <v>#DIV/0!</v>
      </c>
      <c r="Y18" s="369"/>
      <c r="Z18" s="369"/>
      <c r="AA18" s="372"/>
      <c r="AB18" s="371" t="e">
        <f t="shared" si="3"/>
        <v>#DIV/0!</v>
      </c>
      <c r="AC18" s="377"/>
      <c r="AD18" s="377"/>
      <c r="AE18" s="372"/>
      <c r="AF18" s="371" t="e">
        <f t="shared" si="4"/>
        <v>#DIV/0!</v>
      </c>
      <c r="AG18" s="377"/>
      <c r="AH18" s="377"/>
      <c r="AI18" s="372"/>
      <c r="AJ18" s="371" t="e">
        <f t="shared" si="5"/>
        <v>#DIV/0!</v>
      </c>
      <c r="AK18" s="377"/>
      <c r="AL18" s="377"/>
      <c r="AM18" s="372"/>
      <c r="AN18" s="371" t="e">
        <f t="shared" si="6"/>
        <v>#DIV/0!</v>
      </c>
      <c r="AO18" s="377"/>
      <c r="AP18" s="377"/>
      <c r="AQ18" s="372"/>
      <c r="AR18" s="371" t="e">
        <f t="shared" si="7"/>
        <v>#DIV/0!</v>
      </c>
      <c r="AS18" s="377"/>
      <c r="AT18" s="377"/>
      <c r="AU18" s="372"/>
      <c r="AV18" s="371" t="e">
        <f t="shared" si="8"/>
        <v>#DIV/0!</v>
      </c>
      <c r="AW18" s="377"/>
      <c r="AX18" s="377"/>
      <c r="AY18" s="372"/>
      <c r="AZ18" s="371" t="e">
        <f t="shared" si="9"/>
        <v>#DIV/0!</v>
      </c>
      <c r="BA18" s="377">
        <f>F18+J18+N18+R18</f>
        <v>716075</v>
      </c>
      <c r="BB18" s="377">
        <f t="shared" si="11"/>
        <v>590100</v>
      </c>
      <c r="BC18" s="372">
        <f t="shared" si="12"/>
        <v>2200000</v>
      </c>
      <c r="BD18" s="375">
        <f t="shared" si="1"/>
        <v>0.32548863636363634</v>
      </c>
      <c r="BE18" s="384">
        <f>BA18/3</f>
        <v>238691.66666666666</v>
      </c>
    </row>
    <row r="19" spans="1:57" s="240" customFormat="1" ht="42.95" customHeight="1">
      <c r="A19" s="14">
        <v>11</v>
      </c>
      <c r="B19" s="517" t="s">
        <v>311</v>
      </c>
      <c r="C19" s="366" t="s">
        <v>201</v>
      </c>
      <c r="D19" s="367" t="s">
        <v>268</v>
      </c>
      <c r="E19" s="368" t="s">
        <v>269</v>
      </c>
      <c r="F19" s="377">
        <v>0</v>
      </c>
      <c r="G19" s="377">
        <v>0</v>
      </c>
      <c r="H19" s="370">
        <v>550000</v>
      </c>
      <c r="I19" s="371">
        <f t="shared" si="0"/>
        <v>0</v>
      </c>
      <c r="J19" s="369">
        <v>50990</v>
      </c>
      <c r="K19" s="518">
        <v>50990</v>
      </c>
      <c r="L19" s="376">
        <v>550000</v>
      </c>
      <c r="M19" s="375">
        <v>0.09</v>
      </c>
      <c r="N19" s="373">
        <v>626675</v>
      </c>
      <c r="O19" s="373">
        <v>626675</v>
      </c>
      <c r="P19" s="382">
        <v>550000</v>
      </c>
      <c r="Q19" s="397">
        <v>1.1399999999999999</v>
      </c>
      <c r="R19" s="373">
        <v>674265</v>
      </c>
      <c r="S19" s="374">
        <v>550000</v>
      </c>
      <c r="T19" s="375">
        <v>1.23</v>
      </c>
      <c r="U19" s="377"/>
      <c r="V19" s="377"/>
      <c r="W19" s="372"/>
      <c r="X19" s="375" t="e">
        <f t="shared" si="2"/>
        <v>#DIV/0!</v>
      </c>
      <c r="Y19" s="377"/>
      <c r="Z19" s="377"/>
      <c r="AA19" s="372"/>
      <c r="AB19" s="371" t="e">
        <f t="shared" si="3"/>
        <v>#DIV/0!</v>
      </c>
      <c r="AC19" s="377"/>
      <c r="AD19" s="377"/>
      <c r="AE19" s="372"/>
      <c r="AF19" s="371" t="e">
        <f t="shared" si="4"/>
        <v>#DIV/0!</v>
      </c>
      <c r="AG19" s="377"/>
      <c r="AH19" s="377"/>
      <c r="AI19" s="372"/>
      <c r="AJ19" s="371" t="e">
        <f t="shared" si="5"/>
        <v>#DIV/0!</v>
      </c>
      <c r="AK19" s="377"/>
      <c r="AL19" s="377"/>
      <c r="AM19" s="372"/>
      <c r="AN19" s="371" t="e">
        <f t="shared" si="6"/>
        <v>#DIV/0!</v>
      </c>
      <c r="AO19" s="377"/>
      <c r="AP19" s="377"/>
      <c r="AQ19" s="372"/>
      <c r="AR19" s="371" t="e">
        <f t="shared" si="7"/>
        <v>#DIV/0!</v>
      </c>
      <c r="AS19" s="377"/>
      <c r="AT19" s="377"/>
      <c r="AU19" s="372"/>
      <c r="AV19" s="371" t="e">
        <f t="shared" si="8"/>
        <v>#DIV/0!</v>
      </c>
      <c r="AW19" s="377"/>
      <c r="AX19" s="377"/>
      <c r="AY19" s="372"/>
      <c r="AZ19" s="371" t="e">
        <f t="shared" si="9"/>
        <v>#DIV/0!</v>
      </c>
      <c r="BA19" s="377">
        <f t="shared" ref="BA19:BA51" si="14">F19+J19+N19+R19</f>
        <v>1351930</v>
      </c>
      <c r="BB19" s="377">
        <f t="shared" si="11"/>
        <v>677665</v>
      </c>
      <c r="BC19" s="372">
        <f t="shared" si="12"/>
        <v>2200000</v>
      </c>
      <c r="BD19" s="375">
        <f t="shared" si="1"/>
        <v>0.61451363636363632</v>
      </c>
      <c r="BE19" s="581">
        <f>BA19/3</f>
        <v>450643.33333333331</v>
      </c>
    </row>
    <row r="20" spans="1:57" s="240" customFormat="1" ht="42.95" customHeight="1">
      <c r="A20" s="14">
        <v>12</v>
      </c>
      <c r="B20" s="517" t="s">
        <v>311</v>
      </c>
      <c r="C20" s="366" t="s">
        <v>202</v>
      </c>
      <c r="D20" s="367" t="s">
        <v>203</v>
      </c>
      <c r="E20" s="408">
        <v>45521</v>
      </c>
      <c r="F20" s="377">
        <v>365410</v>
      </c>
      <c r="G20" s="377">
        <v>365410</v>
      </c>
      <c r="H20" s="370">
        <v>550000</v>
      </c>
      <c r="I20" s="371">
        <f t="shared" si="0"/>
        <v>0.66438181818181818</v>
      </c>
      <c r="J20" s="369">
        <v>583935</v>
      </c>
      <c r="K20" s="518">
        <v>583935</v>
      </c>
      <c r="L20" s="376">
        <v>550000</v>
      </c>
      <c r="M20" s="375">
        <f>J20/L20</f>
        <v>1.0617000000000001</v>
      </c>
      <c r="N20" s="373">
        <v>584895</v>
      </c>
      <c r="O20" s="373">
        <v>551900</v>
      </c>
      <c r="P20" s="382">
        <v>550000</v>
      </c>
      <c r="Q20" s="397">
        <v>1.06</v>
      </c>
      <c r="R20" s="373">
        <v>602700</v>
      </c>
      <c r="S20" s="374">
        <v>550000</v>
      </c>
      <c r="T20" s="375">
        <v>1.1000000000000001</v>
      </c>
      <c r="U20" s="537"/>
      <c r="V20" s="537"/>
      <c r="W20" s="538"/>
      <c r="X20" s="539" t="e">
        <f t="shared" si="2"/>
        <v>#DIV/0!</v>
      </c>
      <c r="Y20" s="540"/>
      <c r="Z20" s="540"/>
      <c r="AA20" s="541"/>
      <c r="AB20" s="539" t="e">
        <f t="shared" si="3"/>
        <v>#DIV/0!</v>
      </c>
      <c r="AC20" s="537"/>
      <c r="AD20" s="537"/>
      <c r="AE20" s="538"/>
      <c r="AF20" s="539" t="e">
        <f t="shared" si="4"/>
        <v>#DIV/0!</v>
      </c>
      <c r="AG20" s="537"/>
      <c r="AH20" s="537"/>
      <c r="AI20" s="538"/>
      <c r="AJ20" s="539" t="e">
        <f t="shared" si="5"/>
        <v>#DIV/0!</v>
      </c>
      <c r="AK20" s="537"/>
      <c r="AL20" s="537"/>
      <c r="AM20" s="538"/>
      <c r="AN20" s="539" t="e">
        <f t="shared" si="6"/>
        <v>#DIV/0!</v>
      </c>
      <c r="AO20" s="537"/>
      <c r="AP20" s="537"/>
      <c r="AQ20" s="538"/>
      <c r="AR20" s="539" t="e">
        <f t="shared" si="7"/>
        <v>#DIV/0!</v>
      </c>
      <c r="AS20" s="537"/>
      <c r="AT20" s="537"/>
      <c r="AU20" s="538"/>
      <c r="AV20" s="539" t="e">
        <f t="shared" si="8"/>
        <v>#DIV/0!</v>
      </c>
      <c r="AW20" s="537"/>
      <c r="AX20" s="537"/>
      <c r="AY20" s="538"/>
      <c r="AZ20" s="539" t="e">
        <f t="shared" si="9"/>
        <v>#DIV/0!</v>
      </c>
      <c r="BA20" s="377">
        <f t="shared" si="14"/>
        <v>2136940</v>
      </c>
      <c r="BB20" s="377">
        <f t="shared" si="11"/>
        <v>1501245</v>
      </c>
      <c r="BC20" s="372">
        <f t="shared" si="12"/>
        <v>2200000</v>
      </c>
      <c r="BD20" s="375">
        <f t="shared" si="1"/>
        <v>0.97133636363636366</v>
      </c>
      <c r="BE20" s="384">
        <f t="shared" ref="BE20:BE21" si="15">BA20/3</f>
        <v>712313.33333333337</v>
      </c>
    </row>
    <row r="21" spans="1:57" s="402" customFormat="1" ht="42.95" customHeight="1">
      <c r="A21" s="14">
        <v>13</v>
      </c>
      <c r="B21" s="517" t="s">
        <v>311</v>
      </c>
      <c r="C21" s="366" t="s">
        <v>204</v>
      </c>
      <c r="D21" s="367" t="s">
        <v>205</v>
      </c>
      <c r="E21" s="368">
        <v>45047</v>
      </c>
      <c r="F21" s="369">
        <v>627750</v>
      </c>
      <c r="G21" s="369">
        <v>627750</v>
      </c>
      <c r="H21" s="370">
        <v>550000</v>
      </c>
      <c r="I21" s="375">
        <f t="shared" si="0"/>
        <v>1.1413636363636364</v>
      </c>
      <c r="J21" s="369">
        <v>728300</v>
      </c>
      <c r="K21" s="518">
        <v>728300</v>
      </c>
      <c r="L21" s="376">
        <v>550000</v>
      </c>
      <c r="M21" s="375">
        <v>1.32</v>
      </c>
      <c r="N21" s="373">
        <v>585830</v>
      </c>
      <c r="O21" s="373">
        <v>585830</v>
      </c>
      <c r="P21" s="382">
        <v>550000</v>
      </c>
      <c r="Q21" s="397">
        <v>1.07</v>
      </c>
      <c r="R21" s="373">
        <v>936035</v>
      </c>
      <c r="S21" s="374">
        <v>650000</v>
      </c>
      <c r="T21" s="375">
        <v>1.44</v>
      </c>
      <c r="U21" s="369"/>
      <c r="V21" s="369"/>
      <c r="W21" s="376"/>
      <c r="X21" s="375" t="e">
        <f t="shared" si="2"/>
        <v>#DIV/0!</v>
      </c>
      <c r="Y21" s="369"/>
      <c r="Z21" s="369"/>
      <c r="AA21" s="376"/>
      <c r="AB21" s="375" t="e">
        <f t="shared" si="3"/>
        <v>#DIV/0!</v>
      </c>
      <c r="AC21" s="369"/>
      <c r="AD21" s="369"/>
      <c r="AE21" s="376"/>
      <c r="AF21" s="375" t="e">
        <f t="shared" si="4"/>
        <v>#DIV/0!</v>
      </c>
      <c r="AG21" s="369"/>
      <c r="AH21" s="369"/>
      <c r="AI21" s="376"/>
      <c r="AJ21" s="375" t="e">
        <f t="shared" si="5"/>
        <v>#DIV/0!</v>
      </c>
      <c r="AK21" s="369"/>
      <c r="AL21" s="369"/>
      <c r="AM21" s="376"/>
      <c r="AN21" s="375" t="e">
        <f t="shared" si="6"/>
        <v>#DIV/0!</v>
      </c>
      <c r="AO21" s="369"/>
      <c r="AP21" s="369"/>
      <c r="AQ21" s="376"/>
      <c r="AR21" s="375" t="e">
        <f t="shared" si="7"/>
        <v>#DIV/0!</v>
      </c>
      <c r="AS21" s="369"/>
      <c r="AT21" s="369"/>
      <c r="AU21" s="376"/>
      <c r="AV21" s="375" t="e">
        <f t="shared" si="8"/>
        <v>#DIV/0!</v>
      </c>
      <c r="AW21" s="369"/>
      <c r="AX21" s="369"/>
      <c r="AY21" s="376"/>
      <c r="AZ21" s="375" t="e">
        <f t="shared" si="9"/>
        <v>#DIV/0!</v>
      </c>
      <c r="BA21" s="377">
        <f t="shared" si="14"/>
        <v>2877915</v>
      </c>
      <c r="BB21" s="377">
        <f t="shared" si="11"/>
        <v>1941880</v>
      </c>
      <c r="BC21" s="372">
        <f t="shared" si="12"/>
        <v>2300000</v>
      </c>
      <c r="BD21" s="375">
        <f t="shared" si="1"/>
        <v>1.2512673913043477</v>
      </c>
      <c r="BE21" s="384">
        <f t="shared" si="15"/>
        <v>959305</v>
      </c>
    </row>
    <row r="22" spans="1:57" s="392" customFormat="1" ht="42.95" hidden="1" customHeight="1">
      <c r="A22" s="385">
        <v>15</v>
      </c>
      <c r="B22" s="533" t="s">
        <v>311</v>
      </c>
      <c r="C22" s="386" t="s">
        <v>206</v>
      </c>
      <c r="D22" s="387" t="s">
        <v>273</v>
      </c>
      <c r="E22" s="388" t="s">
        <v>207</v>
      </c>
      <c r="F22" s="383">
        <v>817140</v>
      </c>
      <c r="G22" s="383">
        <v>817140</v>
      </c>
      <c r="H22" s="389">
        <v>700000</v>
      </c>
      <c r="I22" s="390">
        <f t="shared" si="0"/>
        <v>1.1673428571428572</v>
      </c>
      <c r="J22" s="383">
        <v>82185</v>
      </c>
      <c r="K22" s="534">
        <v>82185</v>
      </c>
      <c r="L22" s="383">
        <v>392857</v>
      </c>
      <c r="M22" s="390">
        <v>0.21</v>
      </c>
      <c r="N22" s="383"/>
      <c r="O22" s="383"/>
      <c r="P22" s="383"/>
      <c r="Q22" s="383"/>
      <c r="R22" s="383">
        <v>0</v>
      </c>
      <c r="S22" s="383">
        <v>0</v>
      </c>
      <c r="T22" s="390">
        <v>0</v>
      </c>
      <c r="U22" s="383"/>
      <c r="V22" s="383"/>
      <c r="W22" s="383"/>
      <c r="X22" s="390" t="e">
        <f t="shared" si="2"/>
        <v>#DIV/0!</v>
      </c>
      <c r="Y22" s="383"/>
      <c r="Z22" s="383"/>
      <c r="AA22" s="383"/>
      <c r="AB22" s="390" t="e">
        <f t="shared" si="3"/>
        <v>#DIV/0!</v>
      </c>
      <c r="AC22" s="383"/>
      <c r="AD22" s="383"/>
      <c r="AE22" s="383"/>
      <c r="AF22" s="390" t="e">
        <f t="shared" si="4"/>
        <v>#DIV/0!</v>
      </c>
      <c r="AG22" s="383"/>
      <c r="AH22" s="383"/>
      <c r="AI22" s="383"/>
      <c r="AJ22" s="390" t="e">
        <f t="shared" si="5"/>
        <v>#DIV/0!</v>
      </c>
      <c r="AK22" s="383"/>
      <c r="AL22" s="383"/>
      <c r="AM22" s="383"/>
      <c r="AN22" s="390" t="e">
        <f t="shared" si="6"/>
        <v>#DIV/0!</v>
      </c>
      <c r="AO22" s="383"/>
      <c r="AP22" s="383"/>
      <c r="AQ22" s="383"/>
      <c r="AR22" s="390" t="e">
        <f t="shared" si="7"/>
        <v>#DIV/0!</v>
      </c>
      <c r="AS22" s="383"/>
      <c r="AT22" s="383"/>
      <c r="AU22" s="383"/>
      <c r="AV22" s="390" t="e">
        <f t="shared" si="8"/>
        <v>#DIV/0!</v>
      </c>
      <c r="AW22" s="383"/>
      <c r="AX22" s="383"/>
      <c r="AY22" s="383"/>
      <c r="AZ22" s="390" t="e">
        <f t="shared" si="9"/>
        <v>#DIV/0!</v>
      </c>
      <c r="BA22" s="377">
        <f t="shared" si="14"/>
        <v>899325</v>
      </c>
      <c r="BB22" s="399">
        <f t="shared" si="11"/>
        <v>899325</v>
      </c>
      <c r="BC22" s="399">
        <f t="shared" si="12"/>
        <v>1092857</v>
      </c>
      <c r="BD22" s="390">
        <f t="shared" si="1"/>
        <v>0.82291187227606177</v>
      </c>
      <c r="BE22" s="536">
        <f t="shared" ref="BE22" si="16">BA22/2</f>
        <v>449662.5</v>
      </c>
    </row>
    <row r="23" spans="1:57" s="240" customFormat="1" ht="42.95" customHeight="1">
      <c r="A23" s="14">
        <v>14</v>
      </c>
      <c r="B23" s="517" t="s">
        <v>311</v>
      </c>
      <c r="C23" s="366" t="s">
        <v>208</v>
      </c>
      <c r="D23" s="367" t="s">
        <v>209</v>
      </c>
      <c r="E23" s="368">
        <v>44991</v>
      </c>
      <c r="F23" s="377">
        <v>1001235</v>
      </c>
      <c r="G23" s="377">
        <v>1001235</v>
      </c>
      <c r="H23" s="370">
        <v>600000</v>
      </c>
      <c r="I23" s="371">
        <f t="shared" si="0"/>
        <v>1.668725</v>
      </c>
      <c r="J23" s="377">
        <v>1053095</v>
      </c>
      <c r="K23" s="535">
        <v>1053095</v>
      </c>
      <c r="L23" s="372">
        <v>600000</v>
      </c>
      <c r="M23" s="371">
        <v>1.76</v>
      </c>
      <c r="N23" s="373">
        <v>759615</v>
      </c>
      <c r="O23" s="373">
        <v>759615</v>
      </c>
      <c r="P23" s="382">
        <v>750000</v>
      </c>
      <c r="Q23" s="397">
        <v>1.01</v>
      </c>
      <c r="R23" s="373">
        <v>1081100</v>
      </c>
      <c r="S23" s="374">
        <v>850000</v>
      </c>
      <c r="T23" s="375">
        <v>1.27</v>
      </c>
      <c r="U23" s="369"/>
      <c r="V23" s="369"/>
      <c r="W23" s="376"/>
      <c r="X23" s="375" t="e">
        <f t="shared" si="2"/>
        <v>#DIV/0!</v>
      </c>
      <c r="Y23" s="369"/>
      <c r="Z23" s="369"/>
      <c r="AA23" s="372"/>
      <c r="AB23" s="371" t="e">
        <f t="shared" si="3"/>
        <v>#DIV/0!</v>
      </c>
      <c r="AC23" s="377"/>
      <c r="AD23" s="377"/>
      <c r="AE23" s="372"/>
      <c r="AF23" s="371" t="e">
        <f t="shared" si="4"/>
        <v>#DIV/0!</v>
      </c>
      <c r="AG23" s="377"/>
      <c r="AH23" s="377"/>
      <c r="AI23" s="372"/>
      <c r="AJ23" s="371" t="e">
        <f t="shared" si="5"/>
        <v>#DIV/0!</v>
      </c>
      <c r="AK23" s="377"/>
      <c r="AL23" s="377"/>
      <c r="AM23" s="372"/>
      <c r="AN23" s="371" t="e">
        <f t="shared" si="6"/>
        <v>#DIV/0!</v>
      </c>
      <c r="AO23" s="377"/>
      <c r="AP23" s="377"/>
      <c r="AQ23" s="372"/>
      <c r="AR23" s="371" t="e">
        <f t="shared" si="7"/>
        <v>#DIV/0!</v>
      </c>
      <c r="AS23" s="377"/>
      <c r="AT23" s="377"/>
      <c r="AU23" s="372"/>
      <c r="AV23" s="371" t="e">
        <f t="shared" si="8"/>
        <v>#DIV/0!</v>
      </c>
      <c r="AW23" s="377"/>
      <c r="AX23" s="377"/>
      <c r="AY23" s="372"/>
      <c r="AZ23" s="371" t="e">
        <f t="shared" si="9"/>
        <v>#DIV/0!</v>
      </c>
      <c r="BA23" s="377">
        <f t="shared" si="14"/>
        <v>3895045</v>
      </c>
      <c r="BB23" s="377">
        <f t="shared" si="11"/>
        <v>2813945</v>
      </c>
      <c r="BC23" s="372">
        <f t="shared" si="12"/>
        <v>2800000</v>
      </c>
      <c r="BD23" s="371">
        <f t="shared" si="1"/>
        <v>1.3910875</v>
      </c>
      <c r="BE23" s="378">
        <f>BA23/3</f>
        <v>1298348.3333333333</v>
      </c>
    </row>
    <row r="24" spans="1:57" s="240" customFormat="1" ht="42.95" customHeight="1">
      <c r="A24" s="14">
        <v>15</v>
      </c>
      <c r="B24" s="517" t="s">
        <v>311</v>
      </c>
      <c r="C24" s="366" t="s">
        <v>210</v>
      </c>
      <c r="D24" s="367" t="s">
        <v>211</v>
      </c>
      <c r="E24" s="368">
        <v>44655</v>
      </c>
      <c r="F24" s="377">
        <v>639175</v>
      </c>
      <c r="G24" s="377">
        <v>639175</v>
      </c>
      <c r="H24" s="370">
        <v>550000</v>
      </c>
      <c r="I24" s="371">
        <f t="shared" si="0"/>
        <v>1.1621363636363637</v>
      </c>
      <c r="J24" s="377">
        <v>466880</v>
      </c>
      <c r="K24" s="535">
        <v>466880</v>
      </c>
      <c r="L24" s="372">
        <v>550000</v>
      </c>
      <c r="M24" s="371">
        <v>0.85</v>
      </c>
      <c r="N24" s="403">
        <v>493450</v>
      </c>
      <c r="O24" s="403">
        <v>493450</v>
      </c>
      <c r="P24" s="542">
        <v>550000</v>
      </c>
      <c r="Q24" s="543">
        <v>0.9</v>
      </c>
      <c r="R24" s="403">
        <v>754885</v>
      </c>
      <c r="S24" s="404">
        <v>550000</v>
      </c>
      <c r="T24" s="375">
        <v>1.37</v>
      </c>
      <c r="U24" s="377"/>
      <c r="V24" s="377"/>
      <c r="W24" s="372"/>
      <c r="X24" s="375" t="e">
        <f t="shared" si="2"/>
        <v>#DIV/0!</v>
      </c>
      <c r="Y24" s="377"/>
      <c r="Z24" s="377"/>
      <c r="AA24" s="372"/>
      <c r="AB24" s="371" t="e">
        <f t="shared" si="3"/>
        <v>#DIV/0!</v>
      </c>
      <c r="AC24" s="377"/>
      <c r="AD24" s="377"/>
      <c r="AE24" s="372"/>
      <c r="AF24" s="371" t="e">
        <f t="shared" si="4"/>
        <v>#DIV/0!</v>
      </c>
      <c r="AG24" s="377"/>
      <c r="AH24" s="377"/>
      <c r="AI24" s="372"/>
      <c r="AJ24" s="371" t="e">
        <f t="shared" si="5"/>
        <v>#DIV/0!</v>
      </c>
      <c r="AK24" s="377"/>
      <c r="AL24" s="377"/>
      <c r="AM24" s="372"/>
      <c r="AN24" s="371" t="e">
        <f t="shared" si="6"/>
        <v>#DIV/0!</v>
      </c>
      <c r="AO24" s="377"/>
      <c r="AP24" s="377"/>
      <c r="AQ24" s="372"/>
      <c r="AR24" s="371" t="e">
        <f t="shared" si="7"/>
        <v>#DIV/0!</v>
      </c>
      <c r="AS24" s="377"/>
      <c r="AT24" s="377"/>
      <c r="AU24" s="372"/>
      <c r="AV24" s="371" t="e">
        <f t="shared" si="8"/>
        <v>#DIV/0!</v>
      </c>
      <c r="AW24" s="377"/>
      <c r="AX24" s="377"/>
      <c r="AY24" s="372"/>
      <c r="AZ24" s="371" t="e">
        <f t="shared" si="9"/>
        <v>#DIV/0!</v>
      </c>
      <c r="BA24" s="377">
        <f t="shared" si="14"/>
        <v>2354390</v>
      </c>
      <c r="BB24" s="377">
        <f t="shared" si="11"/>
        <v>1599505</v>
      </c>
      <c r="BC24" s="372">
        <f t="shared" si="12"/>
        <v>2200000</v>
      </c>
      <c r="BD24" s="371">
        <f t="shared" si="1"/>
        <v>1.0701772727272727</v>
      </c>
      <c r="BE24" s="378">
        <f t="shared" ref="BE24:BE27" si="17">BA24/3</f>
        <v>784796.66666666663</v>
      </c>
    </row>
    <row r="25" spans="1:57" s="240" customFormat="1" ht="42.95" customHeight="1">
      <c r="A25" s="14">
        <v>16</v>
      </c>
      <c r="B25" s="517" t="s">
        <v>311</v>
      </c>
      <c r="C25" s="366" t="s">
        <v>212</v>
      </c>
      <c r="D25" s="367" t="s">
        <v>274</v>
      </c>
      <c r="E25" s="405">
        <v>44225</v>
      </c>
      <c r="F25" s="377">
        <v>735265</v>
      </c>
      <c r="G25" s="377">
        <v>735265</v>
      </c>
      <c r="H25" s="370">
        <v>1100000</v>
      </c>
      <c r="I25" s="371">
        <f t="shared" si="0"/>
        <v>0.66842272727272722</v>
      </c>
      <c r="J25" s="377">
        <v>773740</v>
      </c>
      <c r="K25" s="535">
        <v>773740</v>
      </c>
      <c r="L25" s="372">
        <v>1100000</v>
      </c>
      <c r="M25" s="371">
        <v>0.7</v>
      </c>
      <c r="N25" s="403">
        <v>1134015</v>
      </c>
      <c r="O25" s="403">
        <v>1134015</v>
      </c>
      <c r="P25" s="542">
        <v>1100000</v>
      </c>
      <c r="Q25" s="543">
        <v>1.03</v>
      </c>
      <c r="R25" s="403">
        <v>1131315</v>
      </c>
      <c r="S25" s="404">
        <v>1100000</v>
      </c>
      <c r="T25" s="375">
        <v>1.03</v>
      </c>
      <c r="U25" s="377"/>
      <c r="V25" s="377"/>
      <c r="W25" s="372"/>
      <c r="X25" s="375" t="e">
        <f t="shared" si="2"/>
        <v>#DIV/0!</v>
      </c>
      <c r="Y25" s="406"/>
      <c r="Z25" s="406"/>
      <c r="AA25" s="407"/>
      <c r="AB25" s="371" t="e">
        <f t="shared" si="3"/>
        <v>#DIV/0!</v>
      </c>
      <c r="AC25" s="377"/>
      <c r="AD25" s="377"/>
      <c r="AE25" s="372"/>
      <c r="AF25" s="371" t="e">
        <f t="shared" si="4"/>
        <v>#DIV/0!</v>
      </c>
      <c r="AG25" s="377"/>
      <c r="AH25" s="377"/>
      <c r="AI25" s="372"/>
      <c r="AJ25" s="371" t="e">
        <f t="shared" si="5"/>
        <v>#DIV/0!</v>
      </c>
      <c r="AK25" s="377"/>
      <c r="AL25" s="377"/>
      <c r="AM25" s="372"/>
      <c r="AN25" s="371" t="e">
        <f t="shared" si="6"/>
        <v>#DIV/0!</v>
      </c>
      <c r="AO25" s="377"/>
      <c r="AP25" s="377"/>
      <c r="AQ25" s="372"/>
      <c r="AR25" s="371" t="e">
        <f t="shared" si="7"/>
        <v>#DIV/0!</v>
      </c>
      <c r="AS25" s="377"/>
      <c r="AT25" s="377"/>
      <c r="AU25" s="372"/>
      <c r="AV25" s="371" t="e">
        <f t="shared" si="8"/>
        <v>#DIV/0!</v>
      </c>
      <c r="AW25" s="377"/>
      <c r="AX25" s="377"/>
      <c r="AY25" s="372"/>
      <c r="AZ25" s="371" t="e">
        <f t="shared" si="9"/>
        <v>#DIV/0!</v>
      </c>
      <c r="BA25" s="377">
        <f t="shared" si="14"/>
        <v>3774335</v>
      </c>
      <c r="BB25" s="377">
        <f t="shared" si="11"/>
        <v>2643020</v>
      </c>
      <c r="BC25" s="372">
        <f t="shared" si="12"/>
        <v>4400000</v>
      </c>
      <c r="BD25" s="371">
        <f t="shared" si="1"/>
        <v>0.85780340909090913</v>
      </c>
      <c r="BE25" s="378">
        <f t="shared" si="17"/>
        <v>1258111.6666666667</v>
      </c>
    </row>
    <row r="26" spans="1:57" s="240" customFormat="1" ht="42.95" customHeight="1">
      <c r="A26" s="14">
        <v>17</v>
      </c>
      <c r="B26" s="517" t="s">
        <v>311</v>
      </c>
      <c r="C26" s="366" t="s">
        <v>213</v>
      </c>
      <c r="D26" s="367" t="s">
        <v>214</v>
      </c>
      <c r="E26" s="408">
        <v>44872</v>
      </c>
      <c r="F26" s="377">
        <v>646965</v>
      </c>
      <c r="G26" s="377">
        <v>646965</v>
      </c>
      <c r="H26" s="370">
        <v>600000</v>
      </c>
      <c r="I26" s="371">
        <f t="shared" si="0"/>
        <v>1.0782750000000001</v>
      </c>
      <c r="J26" s="377">
        <v>293535</v>
      </c>
      <c r="K26" s="535">
        <v>293535</v>
      </c>
      <c r="L26" s="372">
        <v>600000</v>
      </c>
      <c r="M26" s="371">
        <v>0.49</v>
      </c>
      <c r="N26" s="403">
        <v>625650</v>
      </c>
      <c r="O26" s="403">
        <v>625650</v>
      </c>
      <c r="P26" s="542">
        <v>600000</v>
      </c>
      <c r="Q26" s="543">
        <v>1.04</v>
      </c>
      <c r="R26" s="403">
        <v>602055</v>
      </c>
      <c r="S26" s="404">
        <v>600000</v>
      </c>
      <c r="T26" s="375">
        <v>1</v>
      </c>
      <c r="U26" s="377"/>
      <c r="V26" s="377"/>
      <c r="W26" s="372"/>
      <c r="X26" s="375" t="e">
        <f t="shared" si="2"/>
        <v>#DIV/0!</v>
      </c>
      <c r="Y26" s="406"/>
      <c r="Z26" s="406"/>
      <c r="AA26" s="407"/>
      <c r="AB26" s="371" t="e">
        <f t="shared" si="3"/>
        <v>#DIV/0!</v>
      </c>
      <c r="AC26" s="377"/>
      <c r="AD26" s="377"/>
      <c r="AE26" s="372"/>
      <c r="AF26" s="371" t="e">
        <f t="shared" si="4"/>
        <v>#DIV/0!</v>
      </c>
      <c r="AG26" s="377"/>
      <c r="AH26" s="377"/>
      <c r="AI26" s="372"/>
      <c r="AJ26" s="371" t="e">
        <f t="shared" si="5"/>
        <v>#DIV/0!</v>
      </c>
      <c r="AK26" s="377"/>
      <c r="AL26" s="377"/>
      <c r="AM26" s="372"/>
      <c r="AN26" s="371" t="e">
        <f t="shared" si="6"/>
        <v>#DIV/0!</v>
      </c>
      <c r="AO26" s="377"/>
      <c r="AP26" s="377"/>
      <c r="AQ26" s="372"/>
      <c r="AR26" s="371" t="e">
        <f t="shared" si="7"/>
        <v>#DIV/0!</v>
      </c>
      <c r="AS26" s="377"/>
      <c r="AT26" s="377"/>
      <c r="AU26" s="372"/>
      <c r="AV26" s="371" t="e">
        <f t="shared" si="8"/>
        <v>#DIV/0!</v>
      </c>
      <c r="AW26" s="377"/>
      <c r="AX26" s="377"/>
      <c r="AY26" s="372"/>
      <c r="AZ26" s="371" t="e">
        <f t="shared" si="9"/>
        <v>#DIV/0!</v>
      </c>
      <c r="BA26" s="377">
        <f t="shared" si="14"/>
        <v>2168205</v>
      </c>
      <c r="BB26" s="377">
        <f t="shared" si="11"/>
        <v>1566150</v>
      </c>
      <c r="BC26" s="372">
        <f t="shared" si="12"/>
        <v>2400000</v>
      </c>
      <c r="BD26" s="371">
        <f t="shared" si="1"/>
        <v>0.90341875000000005</v>
      </c>
      <c r="BE26" s="378">
        <f t="shared" si="17"/>
        <v>722735</v>
      </c>
    </row>
    <row r="27" spans="1:57" s="240" customFormat="1" ht="42.95" customHeight="1">
      <c r="A27" s="14">
        <v>18</v>
      </c>
      <c r="B27" s="517" t="s">
        <v>311</v>
      </c>
      <c r="C27" s="366" t="s">
        <v>215</v>
      </c>
      <c r="D27" s="367" t="s">
        <v>275</v>
      </c>
      <c r="E27" s="368">
        <v>45602</v>
      </c>
      <c r="F27" s="377">
        <v>342305</v>
      </c>
      <c r="G27" s="377">
        <v>305415</v>
      </c>
      <c r="H27" s="370">
        <v>550000</v>
      </c>
      <c r="I27" s="371">
        <f t="shared" si="0"/>
        <v>0.6223727272727273</v>
      </c>
      <c r="J27" s="377">
        <v>292720</v>
      </c>
      <c r="K27" s="535">
        <v>292720</v>
      </c>
      <c r="L27" s="372">
        <v>550000</v>
      </c>
      <c r="M27" s="371">
        <v>0.53</v>
      </c>
      <c r="N27" s="373">
        <v>551740</v>
      </c>
      <c r="O27" s="373">
        <v>551740</v>
      </c>
      <c r="P27" s="382">
        <v>550000</v>
      </c>
      <c r="Q27" s="397">
        <v>1</v>
      </c>
      <c r="R27" s="373">
        <v>831790</v>
      </c>
      <c r="S27" s="374">
        <v>550000</v>
      </c>
      <c r="T27" s="375">
        <v>1.51</v>
      </c>
      <c r="U27" s="369"/>
      <c r="V27" s="369"/>
      <c r="W27" s="376"/>
      <c r="X27" s="375" t="e">
        <f t="shared" si="2"/>
        <v>#DIV/0!</v>
      </c>
      <c r="Y27" s="369"/>
      <c r="Z27" s="369"/>
      <c r="AA27" s="372"/>
      <c r="AB27" s="371" t="e">
        <f t="shared" si="3"/>
        <v>#DIV/0!</v>
      </c>
      <c r="AC27" s="377"/>
      <c r="AD27" s="377"/>
      <c r="AE27" s="372"/>
      <c r="AF27" s="371" t="e">
        <f t="shared" si="4"/>
        <v>#DIV/0!</v>
      </c>
      <c r="AG27" s="377"/>
      <c r="AH27" s="377"/>
      <c r="AI27" s="372"/>
      <c r="AJ27" s="371" t="e">
        <f t="shared" si="5"/>
        <v>#DIV/0!</v>
      </c>
      <c r="AK27" s="377"/>
      <c r="AL27" s="377"/>
      <c r="AM27" s="372"/>
      <c r="AN27" s="371" t="e">
        <f t="shared" si="6"/>
        <v>#DIV/0!</v>
      </c>
      <c r="AO27" s="377"/>
      <c r="AP27" s="377"/>
      <c r="AQ27" s="372"/>
      <c r="AR27" s="371" t="e">
        <f t="shared" si="7"/>
        <v>#DIV/0!</v>
      </c>
      <c r="AS27" s="377"/>
      <c r="AT27" s="377"/>
      <c r="AU27" s="372"/>
      <c r="AV27" s="371" t="e">
        <f t="shared" si="8"/>
        <v>#DIV/0!</v>
      </c>
      <c r="AW27" s="377"/>
      <c r="AX27" s="377"/>
      <c r="AY27" s="372"/>
      <c r="AZ27" s="371" t="e">
        <f t="shared" si="9"/>
        <v>#DIV/0!</v>
      </c>
      <c r="BA27" s="377">
        <f t="shared" si="14"/>
        <v>2018555</v>
      </c>
      <c r="BB27" s="377">
        <f t="shared" si="11"/>
        <v>1149875</v>
      </c>
      <c r="BC27" s="372">
        <f t="shared" si="12"/>
        <v>2200000</v>
      </c>
      <c r="BD27" s="371">
        <f t="shared" si="1"/>
        <v>0.91752500000000003</v>
      </c>
      <c r="BE27" s="378">
        <f t="shared" si="17"/>
        <v>672851.66666666663</v>
      </c>
    </row>
    <row r="28" spans="1:57" s="392" customFormat="1" ht="42.95" hidden="1" customHeight="1">
      <c r="A28" s="385">
        <v>21</v>
      </c>
      <c r="B28" s="533" t="s">
        <v>311</v>
      </c>
      <c r="C28" s="386" t="s">
        <v>216</v>
      </c>
      <c r="D28" s="387" t="s">
        <v>217</v>
      </c>
      <c r="E28" s="388">
        <v>45455</v>
      </c>
      <c r="F28" s="383">
        <v>76380</v>
      </c>
      <c r="G28" s="383">
        <v>76380</v>
      </c>
      <c r="H28" s="389">
        <v>550000</v>
      </c>
      <c r="I28" s="390">
        <f t="shared" si="0"/>
        <v>0.13887272727272729</v>
      </c>
      <c r="J28" s="383"/>
      <c r="K28" s="534">
        <v>0</v>
      </c>
      <c r="L28" s="383"/>
      <c r="M28" s="390" t="e">
        <f>J28/L28</f>
        <v>#DIV/0!</v>
      </c>
      <c r="N28" s="383"/>
      <c r="O28" s="383"/>
      <c r="P28" s="383"/>
      <c r="Q28" s="383"/>
      <c r="R28" s="383">
        <v>0</v>
      </c>
      <c r="S28" s="383">
        <v>0</v>
      </c>
      <c r="T28" s="390">
        <v>0</v>
      </c>
      <c r="U28" s="383"/>
      <c r="V28" s="383"/>
      <c r="W28" s="383"/>
      <c r="X28" s="390" t="e">
        <f t="shared" si="2"/>
        <v>#DIV/0!</v>
      </c>
      <c r="Y28" s="383"/>
      <c r="Z28" s="383"/>
      <c r="AA28" s="383"/>
      <c r="AB28" s="390" t="e">
        <f t="shared" si="3"/>
        <v>#DIV/0!</v>
      </c>
      <c r="AC28" s="383"/>
      <c r="AD28" s="383"/>
      <c r="AE28" s="383"/>
      <c r="AF28" s="390" t="e">
        <f t="shared" si="4"/>
        <v>#DIV/0!</v>
      </c>
      <c r="AG28" s="383"/>
      <c r="AH28" s="383"/>
      <c r="AI28" s="383"/>
      <c r="AJ28" s="390" t="e">
        <f t="shared" si="5"/>
        <v>#DIV/0!</v>
      </c>
      <c r="AK28" s="383"/>
      <c r="AL28" s="383"/>
      <c r="AM28" s="383"/>
      <c r="AN28" s="390" t="e">
        <f t="shared" si="6"/>
        <v>#DIV/0!</v>
      </c>
      <c r="AO28" s="383"/>
      <c r="AP28" s="383"/>
      <c r="AQ28" s="383"/>
      <c r="AR28" s="390" t="e">
        <f t="shared" si="7"/>
        <v>#DIV/0!</v>
      </c>
      <c r="AS28" s="383"/>
      <c r="AT28" s="383"/>
      <c r="AU28" s="383"/>
      <c r="AV28" s="390" t="e">
        <f t="shared" si="8"/>
        <v>#DIV/0!</v>
      </c>
      <c r="AW28" s="383"/>
      <c r="AX28" s="383"/>
      <c r="AY28" s="383"/>
      <c r="AZ28" s="390" t="e">
        <f t="shared" si="9"/>
        <v>#DIV/0!</v>
      </c>
      <c r="BA28" s="377">
        <f t="shared" si="14"/>
        <v>76380</v>
      </c>
      <c r="BB28" s="399">
        <f t="shared" si="11"/>
        <v>76380</v>
      </c>
      <c r="BC28" s="399">
        <f t="shared" si="12"/>
        <v>550000</v>
      </c>
      <c r="BD28" s="390">
        <f t="shared" si="1"/>
        <v>0.13887272727272729</v>
      </c>
      <c r="BE28" s="536">
        <f>BA28/1</f>
        <v>76380</v>
      </c>
    </row>
    <row r="29" spans="1:57" s="398" customFormat="1" ht="42.75" customHeight="1">
      <c r="A29" s="544">
        <v>19</v>
      </c>
      <c r="B29" s="545" t="s">
        <v>311</v>
      </c>
      <c r="C29" s="394" t="s">
        <v>216</v>
      </c>
      <c r="D29" s="395" t="s">
        <v>295</v>
      </c>
      <c r="E29" s="396" t="s">
        <v>296</v>
      </c>
      <c r="F29" s="379"/>
      <c r="G29" s="379"/>
      <c r="H29" s="389"/>
      <c r="I29" s="397"/>
      <c r="J29" s="379"/>
      <c r="K29" s="546"/>
      <c r="L29" s="379"/>
      <c r="M29" s="397"/>
      <c r="N29" s="381">
        <v>327910</v>
      </c>
      <c r="O29" s="381">
        <v>327910</v>
      </c>
      <c r="P29" s="382">
        <v>496774</v>
      </c>
      <c r="Q29" s="397">
        <v>0.66</v>
      </c>
      <c r="R29" s="381">
        <v>891185</v>
      </c>
      <c r="S29" s="382">
        <v>550000</v>
      </c>
      <c r="T29" s="397">
        <v>1.62</v>
      </c>
      <c r="U29" s="379"/>
      <c r="V29" s="379"/>
      <c r="W29" s="379"/>
      <c r="X29" s="397"/>
      <c r="Y29" s="379"/>
      <c r="Z29" s="379"/>
      <c r="AA29" s="379"/>
      <c r="AB29" s="397"/>
      <c r="AC29" s="379"/>
      <c r="AD29" s="379"/>
      <c r="AE29" s="379"/>
      <c r="AF29" s="397"/>
      <c r="AG29" s="379"/>
      <c r="AH29" s="379"/>
      <c r="AI29" s="379"/>
      <c r="AJ29" s="397"/>
      <c r="AK29" s="379"/>
      <c r="AL29" s="379"/>
      <c r="AM29" s="379"/>
      <c r="AN29" s="397"/>
      <c r="AO29" s="379"/>
      <c r="AP29" s="379"/>
      <c r="AQ29" s="379"/>
      <c r="AR29" s="397"/>
      <c r="AS29" s="379"/>
      <c r="AT29" s="379"/>
      <c r="AU29" s="379"/>
      <c r="AV29" s="397"/>
      <c r="AW29" s="379"/>
      <c r="AX29" s="379"/>
      <c r="AY29" s="379"/>
      <c r="AZ29" s="397"/>
      <c r="BA29" s="377">
        <f t="shared" si="14"/>
        <v>1219095</v>
      </c>
      <c r="BB29" s="377">
        <f t="shared" si="11"/>
        <v>327910</v>
      </c>
      <c r="BC29" s="372">
        <f t="shared" si="12"/>
        <v>1046774</v>
      </c>
      <c r="BD29" s="397">
        <f t="shared" si="1"/>
        <v>1.1646210165709121</v>
      </c>
      <c r="BE29" s="582">
        <f>BA29/2</f>
        <v>609547.5</v>
      </c>
    </row>
    <row r="30" spans="1:57" s="240" customFormat="1" ht="42.75" customHeight="1">
      <c r="A30" s="14">
        <v>20</v>
      </c>
      <c r="B30" s="517" t="s">
        <v>311</v>
      </c>
      <c r="C30" s="366" t="s">
        <v>218</v>
      </c>
      <c r="D30" s="367" t="s">
        <v>219</v>
      </c>
      <c r="E30" s="368">
        <v>45560</v>
      </c>
      <c r="F30" s="377">
        <v>401530</v>
      </c>
      <c r="G30" s="377">
        <v>401530</v>
      </c>
      <c r="H30" s="370">
        <v>650000</v>
      </c>
      <c r="I30" s="371">
        <f t="shared" si="0"/>
        <v>0.61773846153846157</v>
      </c>
      <c r="J30" s="377">
        <v>657600</v>
      </c>
      <c r="K30" s="535">
        <v>657600</v>
      </c>
      <c r="L30" s="372">
        <v>650000</v>
      </c>
      <c r="M30" s="371">
        <v>1.01</v>
      </c>
      <c r="N30" s="373">
        <v>691890</v>
      </c>
      <c r="O30" s="373">
        <v>691890</v>
      </c>
      <c r="P30" s="382">
        <v>650000</v>
      </c>
      <c r="Q30" s="397">
        <v>1.06</v>
      </c>
      <c r="R30" s="373">
        <v>796050</v>
      </c>
      <c r="S30" s="374">
        <v>750000</v>
      </c>
      <c r="T30" s="375">
        <v>1.06</v>
      </c>
      <c r="U30" s="369"/>
      <c r="V30" s="369"/>
      <c r="W30" s="376"/>
      <c r="X30" s="375" t="e">
        <f t="shared" si="2"/>
        <v>#DIV/0!</v>
      </c>
      <c r="Y30" s="369"/>
      <c r="Z30" s="369"/>
      <c r="AA30" s="372"/>
      <c r="AB30" s="371" t="e">
        <f t="shared" si="3"/>
        <v>#DIV/0!</v>
      </c>
      <c r="AC30" s="377"/>
      <c r="AD30" s="377"/>
      <c r="AE30" s="372"/>
      <c r="AF30" s="371" t="e">
        <f t="shared" si="4"/>
        <v>#DIV/0!</v>
      </c>
      <c r="AG30" s="377"/>
      <c r="AH30" s="377"/>
      <c r="AI30" s="372"/>
      <c r="AJ30" s="371" t="e">
        <f t="shared" si="5"/>
        <v>#DIV/0!</v>
      </c>
      <c r="AK30" s="377"/>
      <c r="AL30" s="377"/>
      <c r="AM30" s="372"/>
      <c r="AN30" s="371" t="e">
        <f t="shared" si="6"/>
        <v>#DIV/0!</v>
      </c>
      <c r="AO30" s="377"/>
      <c r="AP30" s="377"/>
      <c r="AQ30" s="372"/>
      <c r="AR30" s="371" t="e">
        <f t="shared" si="7"/>
        <v>#DIV/0!</v>
      </c>
      <c r="AS30" s="377"/>
      <c r="AT30" s="377"/>
      <c r="AU30" s="372"/>
      <c r="AV30" s="371" t="e">
        <f t="shared" si="8"/>
        <v>#DIV/0!</v>
      </c>
      <c r="AW30" s="377"/>
      <c r="AX30" s="377"/>
      <c r="AY30" s="372"/>
      <c r="AZ30" s="371" t="e">
        <f t="shared" si="9"/>
        <v>#DIV/0!</v>
      </c>
      <c r="BA30" s="377">
        <f t="shared" si="14"/>
        <v>2547070</v>
      </c>
      <c r="BB30" s="377">
        <f t="shared" si="11"/>
        <v>1751020</v>
      </c>
      <c r="BC30" s="372">
        <f t="shared" si="12"/>
        <v>2700000</v>
      </c>
      <c r="BD30" s="371">
        <f t="shared" si="1"/>
        <v>0.94335925925925923</v>
      </c>
      <c r="BE30" s="378">
        <f>BA30/3</f>
        <v>849023.33333333337</v>
      </c>
    </row>
    <row r="31" spans="1:57" s="240" customFormat="1" ht="42.95" customHeight="1">
      <c r="A31" s="14">
        <v>21</v>
      </c>
      <c r="B31" s="517" t="s">
        <v>311</v>
      </c>
      <c r="C31" s="366" t="s">
        <v>220</v>
      </c>
      <c r="D31" s="367" t="s">
        <v>276</v>
      </c>
      <c r="E31" s="368" t="s">
        <v>221</v>
      </c>
      <c r="F31" s="377">
        <v>267355</v>
      </c>
      <c r="G31" s="377">
        <v>267355</v>
      </c>
      <c r="H31" s="370">
        <v>550000</v>
      </c>
      <c r="I31" s="371">
        <f t="shared" si="0"/>
        <v>0.48609999999999998</v>
      </c>
      <c r="J31" s="377">
        <v>579865</v>
      </c>
      <c r="K31" s="535">
        <v>579865</v>
      </c>
      <c r="L31" s="372">
        <v>550000</v>
      </c>
      <c r="M31" s="371">
        <v>1.05</v>
      </c>
      <c r="N31" s="373">
        <v>568870</v>
      </c>
      <c r="O31" s="373">
        <v>549370</v>
      </c>
      <c r="P31" s="382">
        <v>550000</v>
      </c>
      <c r="Q31" s="397">
        <v>1.03</v>
      </c>
      <c r="R31" s="373">
        <v>584775</v>
      </c>
      <c r="S31" s="374">
        <v>550000</v>
      </c>
      <c r="T31" s="375">
        <v>1.06</v>
      </c>
      <c r="U31" s="369"/>
      <c r="V31" s="369"/>
      <c r="W31" s="376"/>
      <c r="X31" s="375" t="e">
        <f t="shared" si="2"/>
        <v>#DIV/0!</v>
      </c>
      <c r="Y31" s="369"/>
      <c r="Z31" s="369"/>
      <c r="AA31" s="372"/>
      <c r="AB31" s="371" t="e">
        <f t="shared" si="3"/>
        <v>#DIV/0!</v>
      </c>
      <c r="AC31" s="377"/>
      <c r="AD31" s="377"/>
      <c r="AE31" s="372"/>
      <c r="AF31" s="371" t="e">
        <f t="shared" si="4"/>
        <v>#DIV/0!</v>
      </c>
      <c r="AG31" s="377"/>
      <c r="AH31" s="377"/>
      <c r="AI31" s="372"/>
      <c r="AJ31" s="371" t="e">
        <f t="shared" si="5"/>
        <v>#DIV/0!</v>
      </c>
      <c r="AK31" s="377"/>
      <c r="AL31" s="377"/>
      <c r="AM31" s="372"/>
      <c r="AN31" s="371" t="e">
        <f t="shared" si="6"/>
        <v>#DIV/0!</v>
      </c>
      <c r="AO31" s="377"/>
      <c r="AP31" s="377"/>
      <c r="AQ31" s="372"/>
      <c r="AR31" s="371" t="e">
        <f t="shared" si="7"/>
        <v>#DIV/0!</v>
      </c>
      <c r="AS31" s="377"/>
      <c r="AT31" s="377"/>
      <c r="AU31" s="372"/>
      <c r="AV31" s="371" t="e">
        <f t="shared" si="8"/>
        <v>#DIV/0!</v>
      </c>
      <c r="AW31" s="377"/>
      <c r="AX31" s="377"/>
      <c r="AY31" s="372"/>
      <c r="AZ31" s="371" t="e">
        <f t="shared" si="9"/>
        <v>#DIV/0!</v>
      </c>
      <c r="BA31" s="377">
        <f t="shared" si="14"/>
        <v>2000865</v>
      </c>
      <c r="BB31" s="377">
        <f t="shared" si="11"/>
        <v>1396590</v>
      </c>
      <c r="BC31" s="372">
        <f t="shared" si="12"/>
        <v>2200000</v>
      </c>
      <c r="BD31" s="371">
        <f t="shared" si="1"/>
        <v>0.90948409090909088</v>
      </c>
      <c r="BE31" s="378">
        <f t="shared" ref="BE31:BE51" si="18">BA31/3</f>
        <v>666955</v>
      </c>
    </row>
    <row r="32" spans="1:57" s="240" customFormat="1" ht="42.95" customHeight="1">
      <c r="A32" s="14">
        <v>22</v>
      </c>
      <c r="B32" s="517" t="s">
        <v>311</v>
      </c>
      <c r="C32" s="366" t="s">
        <v>222</v>
      </c>
      <c r="D32" s="367" t="s">
        <v>223</v>
      </c>
      <c r="E32" s="408">
        <v>45481</v>
      </c>
      <c r="F32" s="377">
        <v>387910</v>
      </c>
      <c r="G32" s="377">
        <v>387910</v>
      </c>
      <c r="H32" s="370">
        <v>550000</v>
      </c>
      <c r="I32" s="371">
        <f t="shared" si="0"/>
        <v>0.70529090909090908</v>
      </c>
      <c r="J32" s="377">
        <v>358710</v>
      </c>
      <c r="K32" s="535">
        <v>358710</v>
      </c>
      <c r="L32" s="372">
        <v>550000</v>
      </c>
      <c r="M32" s="371">
        <v>0.65</v>
      </c>
      <c r="N32" s="403">
        <v>566955</v>
      </c>
      <c r="O32" s="403">
        <v>566955</v>
      </c>
      <c r="P32" s="542">
        <v>550000</v>
      </c>
      <c r="Q32" s="543">
        <v>1.03</v>
      </c>
      <c r="R32" s="403">
        <v>873390</v>
      </c>
      <c r="S32" s="404">
        <v>550000</v>
      </c>
      <c r="T32" s="375">
        <v>1.59</v>
      </c>
      <c r="U32" s="377"/>
      <c r="V32" s="377"/>
      <c r="W32" s="372"/>
      <c r="X32" s="375" t="e">
        <f t="shared" si="2"/>
        <v>#DIV/0!</v>
      </c>
      <c r="Y32" s="406"/>
      <c r="Z32" s="406"/>
      <c r="AA32" s="407"/>
      <c r="AB32" s="371" t="e">
        <f t="shared" si="3"/>
        <v>#DIV/0!</v>
      </c>
      <c r="AC32" s="377"/>
      <c r="AD32" s="377"/>
      <c r="AE32" s="372"/>
      <c r="AF32" s="371" t="e">
        <f t="shared" si="4"/>
        <v>#DIV/0!</v>
      </c>
      <c r="AG32" s="377"/>
      <c r="AH32" s="377"/>
      <c r="AI32" s="372"/>
      <c r="AJ32" s="371" t="e">
        <f t="shared" si="5"/>
        <v>#DIV/0!</v>
      </c>
      <c r="AK32" s="377"/>
      <c r="AL32" s="377"/>
      <c r="AM32" s="372"/>
      <c r="AN32" s="371" t="e">
        <f t="shared" si="6"/>
        <v>#DIV/0!</v>
      </c>
      <c r="AO32" s="377"/>
      <c r="AP32" s="377"/>
      <c r="AQ32" s="372"/>
      <c r="AR32" s="371" t="e">
        <f t="shared" si="7"/>
        <v>#DIV/0!</v>
      </c>
      <c r="AS32" s="377"/>
      <c r="AT32" s="377"/>
      <c r="AU32" s="372"/>
      <c r="AV32" s="371" t="e">
        <f t="shared" si="8"/>
        <v>#DIV/0!</v>
      </c>
      <c r="AW32" s="377"/>
      <c r="AX32" s="377"/>
      <c r="AY32" s="372"/>
      <c r="AZ32" s="371" t="e">
        <f t="shared" si="9"/>
        <v>#DIV/0!</v>
      </c>
      <c r="BA32" s="377">
        <f t="shared" si="14"/>
        <v>2186965</v>
      </c>
      <c r="BB32" s="377">
        <f t="shared" si="11"/>
        <v>1313575</v>
      </c>
      <c r="BC32" s="372">
        <f t="shared" si="12"/>
        <v>2200000</v>
      </c>
      <c r="BD32" s="371">
        <f t="shared" si="1"/>
        <v>0.99407500000000004</v>
      </c>
      <c r="BE32" s="378">
        <f t="shared" si="18"/>
        <v>728988.33333333337</v>
      </c>
    </row>
    <row r="33" spans="1:57" s="401" customFormat="1" ht="42.95" customHeight="1">
      <c r="A33" s="385">
        <v>23</v>
      </c>
      <c r="B33" s="533" t="s">
        <v>311</v>
      </c>
      <c r="C33" s="386" t="s">
        <v>224</v>
      </c>
      <c r="D33" s="387" t="s">
        <v>225</v>
      </c>
      <c r="E33" s="388">
        <v>45507</v>
      </c>
      <c r="F33" s="399">
        <v>337295</v>
      </c>
      <c r="G33" s="399">
        <v>337295</v>
      </c>
      <c r="H33" s="389">
        <v>550000</v>
      </c>
      <c r="I33" s="400">
        <f t="shared" si="0"/>
        <v>0.61326363636363634</v>
      </c>
      <c r="J33" s="399">
        <v>94575</v>
      </c>
      <c r="K33" s="547">
        <v>94575</v>
      </c>
      <c r="L33" s="399">
        <v>550000</v>
      </c>
      <c r="M33" s="400">
        <v>0.17</v>
      </c>
      <c r="N33" s="382">
        <v>662190</v>
      </c>
      <c r="O33" s="382">
        <v>662190</v>
      </c>
      <c r="P33" s="382">
        <v>550000</v>
      </c>
      <c r="Q33" s="409">
        <v>1.2</v>
      </c>
      <c r="R33" s="548">
        <v>0</v>
      </c>
      <c r="S33" s="382">
        <v>54999</v>
      </c>
      <c r="T33" s="390">
        <v>0</v>
      </c>
      <c r="U33" s="383"/>
      <c r="V33" s="383"/>
      <c r="W33" s="383"/>
      <c r="X33" s="390" t="e">
        <f t="shared" si="2"/>
        <v>#DIV/0!</v>
      </c>
      <c r="Y33" s="383"/>
      <c r="Z33" s="383"/>
      <c r="AA33" s="399"/>
      <c r="AB33" s="400" t="e">
        <f t="shared" si="3"/>
        <v>#DIV/0!</v>
      </c>
      <c r="AC33" s="399"/>
      <c r="AD33" s="399"/>
      <c r="AE33" s="399"/>
      <c r="AF33" s="400" t="e">
        <f t="shared" si="4"/>
        <v>#DIV/0!</v>
      </c>
      <c r="AG33" s="399"/>
      <c r="AH33" s="399"/>
      <c r="AI33" s="399"/>
      <c r="AJ33" s="400" t="e">
        <f t="shared" si="5"/>
        <v>#DIV/0!</v>
      </c>
      <c r="AK33" s="399"/>
      <c r="AL33" s="399"/>
      <c r="AM33" s="399"/>
      <c r="AN33" s="400" t="e">
        <f t="shared" si="6"/>
        <v>#DIV/0!</v>
      </c>
      <c r="AO33" s="399"/>
      <c r="AP33" s="399"/>
      <c r="AQ33" s="399"/>
      <c r="AR33" s="400" t="e">
        <f t="shared" si="7"/>
        <v>#DIV/0!</v>
      </c>
      <c r="AS33" s="399"/>
      <c r="AT33" s="399"/>
      <c r="AU33" s="399"/>
      <c r="AV33" s="400" t="e">
        <f t="shared" si="8"/>
        <v>#DIV/0!</v>
      </c>
      <c r="AW33" s="399"/>
      <c r="AX33" s="399"/>
      <c r="AY33" s="399"/>
      <c r="AZ33" s="400" t="e">
        <f t="shared" si="9"/>
        <v>#DIV/0!</v>
      </c>
      <c r="BA33" s="377">
        <f t="shared" si="14"/>
        <v>1094060</v>
      </c>
      <c r="BB33" s="377">
        <f t="shared" si="11"/>
        <v>1094060</v>
      </c>
      <c r="BC33" s="372">
        <f t="shared" si="12"/>
        <v>1704999</v>
      </c>
      <c r="BD33" s="400">
        <f t="shared" si="1"/>
        <v>0.64167779570545203</v>
      </c>
      <c r="BE33" s="391">
        <f>BA33/4</f>
        <v>273515</v>
      </c>
    </row>
    <row r="34" spans="1:57" s="240" customFormat="1" ht="42.95" customHeight="1">
      <c r="A34" s="14">
        <v>24</v>
      </c>
      <c r="B34" s="517" t="s">
        <v>311</v>
      </c>
      <c r="C34" s="366" t="s">
        <v>226</v>
      </c>
      <c r="D34" s="366" t="s">
        <v>277</v>
      </c>
      <c r="E34" s="368" t="s">
        <v>241</v>
      </c>
      <c r="F34" s="377">
        <v>375535</v>
      </c>
      <c r="G34" s="377">
        <v>375535</v>
      </c>
      <c r="H34" s="370">
        <v>550000</v>
      </c>
      <c r="I34" s="371">
        <f t="shared" si="0"/>
        <v>0.68279090909090911</v>
      </c>
      <c r="J34" s="377">
        <v>338945</v>
      </c>
      <c r="K34" s="535">
        <v>338945</v>
      </c>
      <c r="L34" s="372">
        <v>550000</v>
      </c>
      <c r="M34" s="371">
        <v>0.62</v>
      </c>
      <c r="N34" s="373">
        <v>393225</v>
      </c>
      <c r="O34" s="373">
        <v>393225</v>
      </c>
      <c r="P34" s="382">
        <v>550000</v>
      </c>
      <c r="Q34" s="397">
        <v>0.71</v>
      </c>
      <c r="R34" s="373">
        <v>509290</v>
      </c>
      <c r="S34" s="374">
        <v>550000</v>
      </c>
      <c r="T34" s="375">
        <f>R34/S34</f>
        <v>0.92598181818181813</v>
      </c>
      <c r="U34" s="369"/>
      <c r="V34" s="369"/>
      <c r="W34" s="376"/>
      <c r="X34" s="375" t="e">
        <f t="shared" si="2"/>
        <v>#DIV/0!</v>
      </c>
      <c r="Y34" s="369"/>
      <c r="Z34" s="369"/>
      <c r="AA34" s="372"/>
      <c r="AB34" s="371" t="e">
        <f t="shared" si="3"/>
        <v>#DIV/0!</v>
      </c>
      <c r="AC34" s="377"/>
      <c r="AD34" s="377"/>
      <c r="AE34" s="372"/>
      <c r="AF34" s="371" t="e">
        <f t="shared" si="4"/>
        <v>#DIV/0!</v>
      </c>
      <c r="AG34" s="377"/>
      <c r="AH34" s="377"/>
      <c r="AI34" s="372"/>
      <c r="AJ34" s="371" t="e">
        <f t="shared" si="5"/>
        <v>#DIV/0!</v>
      </c>
      <c r="AK34" s="377"/>
      <c r="AL34" s="377"/>
      <c r="AM34" s="372"/>
      <c r="AN34" s="371" t="e">
        <f t="shared" si="6"/>
        <v>#DIV/0!</v>
      </c>
      <c r="AO34" s="377"/>
      <c r="AP34" s="377"/>
      <c r="AQ34" s="372"/>
      <c r="AR34" s="371" t="e">
        <f t="shared" si="7"/>
        <v>#DIV/0!</v>
      </c>
      <c r="AS34" s="377"/>
      <c r="AT34" s="377"/>
      <c r="AU34" s="372"/>
      <c r="AV34" s="371" t="e">
        <f t="shared" si="8"/>
        <v>#DIV/0!</v>
      </c>
      <c r="AW34" s="377"/>
      <c r="AX34" s="377"/>
      <c r="AY34" s="372"/>
      <c r="AZ34" s="371" t="e">
        <f t="shared" si="9"/>
        <v>#DIV/0!</v>
      </c>
      <c r="BA34" s="377">
        <f t="shared" si="14"/>
        <v>1616995</v>
      </c>
      <c r="BB34" s="377">
        <f t="shared" si="11"/>
        <v>1107705</v>
      </c>
      <c r="BC34" s="372">
        <f t="shared" si="12"/>
        <v>2200000</v>
      </c>
      <c r="BD34" s="371">
        <f t="shared" si="1"/>
        <v>0.73499772727272727</v>
      </c>
      <c r="BE34" s="378">
        <f t="shared" si="18"/>
        <v>538998.33333333337</v>
      </c>
    </row>
    <row r="35" spans="1:57" s="240" customFormat="1" ht="42.95" customHeight="1">
      <c r="A35" s="14">
        <v>25</v>
      </c>
      <c r="B35" s="517" t="s">
        <v>311</v>
      </c>
      <c r="C35" s="366" t="s">
        <v>227</v>
      </c>
      <c r="D35" s="366" t="s">
        <v>278</v>
      </c>
      <c r="E35" s="368" t="s">
        <v>234</v>
      </c>
      <c r="F35" s="377">
        <v>2193010</v>
      </c>
      <c r="G35" s="377">
        <v>2193010</v>
      </c>
      <c r="H35" s="370">
        <v>1300000</v>
      </c>
      <c r="I35" s="371">
        <f t="shared" si="0"/>
        <v>1.6869307692307691</v>
      </c>
      <c r="J35" s="377">
        <v>877810</v>
      </c>
      <c r="K35" s="535">
        <v>830320</v>
      </c>
      <c r="L35" s="372">
        <v>1300000</v>
      </c>
      <c r="M35" s="371">
        <v>0.68</v>
      </c>
      <c r="N35" s="373">
        <v>1921460</v>
      </c>
      <c r="O35" s="373">
        <v>1921460</v>
      </c>
      <c r="P35" s="382">
        <v>1300000</v>
      </c>
      <c r="Q35" s="397">
        <v>1.48</v>
      </c>
      <c r="R35" s="373">
        <v>806145</v>
      </c>
      <c r="S35" s="374">
        <v>1300000</v>
      </c>
      <c r="T35" s="375">
        <v>0.62</v>
      </c>
      <c r="U35" s="369"/>
      <c r="V35" s="369"/>
      <c r="W35" s="376"/>
      <c r="X35" s="375" t="e">
        <f t="shared" si="2"/>
        <v>#DIV/0!</v>
      </c>
      <c r="Y35" s="369"/>
      <c r="Z35" s="369"/>
      <c r="AA35" s="372"/>
      <c r="AB35" s="371" t="e">
        <f t="shared" si="3"/>
        <v>#DIV/0!</v>
      </c>
      <c r="AC35" s="377"/>
      <c r="AD35" s="377"/>
      <c r="AE35" s="372"/>
      <c r="AF35" s="371" t="e">
        <f t="shared" si="4"/>
        <v>#DIV/0!</v>
      </c>
      <c r="AG35" s="377"/>
      <c r="AH35" s="377"/>
      <c r="AI35" s="372"/>
      <c r="AJ35" s="371" t="e">
        <f t="shared" si="5"/>
        <v>#DIV/0!</v>
      </c>
      <c r="AK35" s="377"/>
      <c r="AL35" s="377"/>
      <c r="AM35" s="372"/>
      <c r="AN35" s="371" t="e">
        <f t="shared" si="6"/>
        <v>#DIV/0!</v>
      </c>
      <c r="AO35" s="377"/>
      <c r="AP35" s="377"/>
      <c r="AQ35" s="372"/>
      <c r="AR35" s="371" t="e">
        <f t="shared" si="7"/>
        <v>#DIV/0!</v>
      </c>
      <c r="AS35" s="377"/>
      <c r="AT35" s="377"/>
      <c r="AU35" s="372"/>
      <c r="AV35" s="371" t="e">
        <f t="shared" si="8"/>
        <v>#DIV/0!</v>
      </c>
      <c r="AW35" s="377"/>
      <c r="AX35" s="377"/>
      <c r="AY35" s="372"/>
      <c r="AZ35" s="371" t="e">
        <f t="shared" si="9"/>
        <v>#DIV/0!</v>
      </c>
      <c r="BA35" s="377">
        <f t="shared" si="14"/>
        <v>5798425</v>
      </c>
      <c r="BB35" s="377">
        <f t="shared" si="11"/>
        <v>4944790</v>
      </c>
      <c r="BC35" s="372">
        <f t="shared" si="12"/>
        <v>5200000</v>
      </c>
      <c r="BD35" s="371">
        <f t="shared" si="1"/>
        <v>1.1150817307692307</v>
      </c>
      <c r="BE35" s="378">
        <f t="shared" si="18"/>
        <v>1932808.3333333333</v>
      </c>
    </row>
    <row r="36" spans="1:57" s="240" customFormat="1" ht="42.95" customHeight="1">
      <c r="A36" s="14">
        <v>26</v>
      </c>
      <c r="B36" s="517" t="s">
        <v>311</v>
      </c>
      <c r="C36" s="366" t="s">
        <v>228</v>
      </c>
      <c r="D36" s="367" t="s">
        <v>235</v>
      </c>
      <c r="E36" s="408">
        <v>45252</v>
      </c>
      <c r="F36" s="377">
        <v>10695</v>
      </c>
      <c r="G36" s="377">
        <v>10695</v>
      </c>
      <c r="H36" s="370">
        <v>550000</v>
      </c>
      <c r="I36" s="371">
        <f t="shared" si="0"/>
        <v>1.9445454545454547E-2</v>
      </c>
      <c r="J36" s="377">
        <v>101530</v>
      </c>
      <c r="K36" s="535">
        <v>101530</v>
      </c>
      <c r="L36" s="372">
        <v>550000</v>
      </c>
      <c r="M36" s="371">
        <v>0.18</v>
      </c>
      <c r="N36" s="403">
        <v>107270</v>
      </c>
      <c r="O36" s="403">
        <v>107270</v>
      </c>
      <c r="P36" s="542">
        <v>550000</v>
      </c>
      <c r="Q36" s="543">
        <v>0.2</v>
      </c>
      <c r="R36" s="403">
        <v>442905</v>
      </c>
      <c r="S36" s="404">
        <v>550000</v>
      </c>
      <c r="T36" s="375">
        <v>0.81</v>
      </c>
      <c r="U36" s="377"/>
      <c r="V36" s="377"/>
      <c r="W36" s="372"/>
      <c r="X36" s="375" t="e">
        <f t="shared" si="2"/>
        <v>#DIV/0!</v>
      </c>
      <c r="Y36" s="406"/>
      <c r="Z36" s="406"/>
      <c r="AA36" s="407"/>
      <c r="AB36" s="371" t="e">
        <f t="shared" si="3"/>
        <v>#DIV/0!</v>
      </c>
      <c r="AC36" s="377"/>
      <c r="AD36" s="377"/>
      <c r="AE36" s="372"/>
      <c r="AF36" s="371" t="e">
        <f t="shared" si="4"/>
        <v>#DIV/0!</v>
      </c>
      <c r="AG36" s="377"/>
      <c r="AH36" s="377"/>
      <c r="AI36" s="372"/>
      <c r="AJ36" s="371" t="e">
        <f t="shared" si="5"/>
        <v>#DIV/0!</v>
      </c>
      <c r="AK36" s="377"/>
      <c r="AL36" s="377"/>
      <c r="AM36" s="372"/>
      <c r="AN36" s="371" t="e">
        <f t="shared" si="6"/>
        <v>#DIV/0!</v>
      </c>
      <c r="AO36" s="377"/>
      <c r="AP36" s="377"/>
      <c r="AQ36" s="372"/>
      <c r="AR36" s="371" t="e">
        <f t="shared" si="7"/>
        <v>#DIV/0!</v>
      </c>
      <c r="AS36" s="377"/>
      <c r="AT36" s="377"/>
      <c r="AU36" s="372"/>
      <c r="AV36" s="371" t="e">
        <f t="shared" si="8"/>
        <v>#DIV/0!</v>
      </c>
      <c r="AW36" s="377"/>
      <c r="AX36" s="377"/>
      <c r="AY36" s="372"/>
      <c r="AZ36" s="371" t="e">
        <f t="shared" si="9"/>
        <v>#DIV/0!</v>
      </c>
      <c r="BA36" s="377">
        <f t="shared" si="14"/>
        <v>662400</v>
      </c>
      <c r="BB36" s="377">
        <f t="shared" si="11"/>
        <v>219495</v>
      </c>
      <c r="BC36" s="372">
        <f t="shared" si="12"/>
        <v>2200000</v>
      </c>
      <c r="BD36" s="371">
        <f t="shared" si="1"/>
        <v>0.30109090909090908</v>
      </c>
      <c r="BE36" s="378">
        <f t="shared" si="18"/>
        <v>220800</v>
      </c>
    </row>
    <row r="37" spans="1:57" s="240" customFormat="1" ht="42.95" customHeight="1">
      <c r="A37" s="14">
        <v>27</v>
      </c>
      <c r="B37" s="517" t="s">
        <v>311</v>
      </c>
      <c r="C37" s="366" t="s">
        <v>229</v>
      </c>
      <c r="D37" s="367" t="s">
        <v>236</v>
      </c>
      <c r="E37" s="368">
        <v>45502</v>
      </c>
      <c r="F37" s="377">
        <v>620485</v>
      </c>
      <c r="G37" s="377">
        <v>620485</v>
      </c>
      <c r="H37" s="370">
        <v>550000</v>
      </c>
      <c r="I37" s="371">
        <f t="shared" si="0"/>
        <v>1.1281545454545454</v>
      </c>
      <c r="J37" s="377">
        <v>357735</v>
      </c>
      <c r="K37" s="535">
        <v>357735</v>
      </c>
      <c r="L37" s="372">
        <v>550000</v>
      </c>
      <c r="M37" s="371">
        <v>0.65</v>
      </c>
      <c r="N37" s="373">
        <v>348030</v>
      </c>
      <c r="O37" s="373">
        <v>348030</v>
      </c>
      <c r="P37" s="382">
        <v>550000</v>
      </c>
      <c r="Q37" s="397">
        <v>0.63</v>
      </c>
      <c r="R37" s="373">
        <v>357235</v>
      </c>
      <c r="S37" s="374">
        <v>550000</v>
      </c>
      <c r="T37" s="375">
        <v>0.65</v>
      </c>
      <c r="U37" s="369"/>
      <c r="V37" s="369"/>
      <c r="W37" s="376"/>
      <c r="X37" s="375" t="e">
        <f t="shared" si="2"/>
        <v>#DIV/0!</v>
      </c>
      <c r="Y37" s="369"/>
      <c r="Z37" s="369"/>
      <c r="AA37" s="372"/>
      <c r="AB37" s="371" t="e">
        <f t="shared" si="3"/>
        <v>#DIV/0!</v>
      </c>
      <c r="AC37" s="377"/>
      <c r="AD37" s="377"/>
      <c r="AE37" s="372"/>
      <c r="AF37" s="371" t="e">
        <f t="shared" si="4"/>
        <v>#DIV/0!</v>
      </c>
      <c r="AG37" s="377"/>
      <c r="AH37" s="377"/>
      <c r="AI37" s="372"/>
      <c r="AJ37" s="371" t="e">
        <f t="shared" si="5"/>
        <v>#DIV/0!</v>
      </c>
      <c r="AK37" s="377"/>
      <c r="AL37" s="377"/>
      <c r="AM37" s="372"/>
      <c r="AN37" s="371" t="e">
        <f t="shared" si="6"/>
        <v>#DIV/0!</v>
      </c>
      <c r="AO37" s="377"/>
      <c r="AP37" s="377"/>
      <c r="AQ37" s="372"/>
      <c r="AR37" s="371" t="e">
        <f t="shared" si="7"/>
        <v>#DIV/0!</v>
      </c>
      <c r="AS37" s="377"/>
      <c r="AT37" s="377"/>
      <c r="AU37" s="372"/>
      <c r="AV37" s="371" t="e">
        <f t="shared" si="8"/>
        <v>#DIV/0!</v>
      </c>
      <c r="AW37" s="377"/>
      <c r="AX37" s="377"/>
      <c r="AY37" s="372"/>
      <c r="AZ37" s="371" t="e">
        <f t="shared" si="9"/>
        <v>#DIV/0!</v>
      </c>
      <c r="BA37" s="377">
        <f t="shared" si="14"/>
        <v>1683485</v>
      </c>
      <c r="BB37" s="377">
        <f t="shared" si="11"/>
        <v>1326250</v>
      </c>
      <c r="BC37" s="372">
        <f t="shared" si="12"/>
        <v>2200000</v>
      </c>
      <c r="BD37" s="371">
        <f t="shared" si="1"/>
        <v>0.76522045454545451</v>
      </c>
      <c r="BE37" s="378">
        <f t="shared" si="18"/>
        <v>561161.66666666663</v>
      </c>
    </row>
    <row r="38" spans="1:57" s="240" customFormat="1" ht="42.95" customHeight="1">
      <c r="A38" s="14">
        <v>28</v>
      </c>
      <c r="B38" s="517" t="s">
        <v>311</v>
      </c>
      <c r="C38" s="366" t="s">
        <v>230</v>
      </c>
      <c r="D38" s="367" t="s">
        <v>237</v>
      </c>
      <c r="E38" s="368">
        <v>45279</v>
      </c>
      <c r="F38" s="377">
        <v>719375</v>
      </c>
      <c r="G38" s="377">
        <v>719375</v>
      </c>
      <c r="H38" s="370">
        <v>550000</v>
      </c>
      <c r="I38" s="371">
        <f t="shared" si="0"/>
        <v>1.3079545454545454</v>
      </c>
      <c r="J38" s="377">
        <v>374815</v>
      </c>
      <c r="K38" s="535">
        <v>374815</v>
      </c>
      <c r="L38" s="372">
        <v>550000</v>
      </c>
      <c r="M38" s="371">
        <v>0.68</v>
      </c>
      <c r="N38" s="373">
        <v>758835</v>
      </c>
      <c r="O38" s="373">
        <v>758835</v>
      </c>
      <c r="P38" s="382">
        <v>550000</v>
      </c>
      <c r="Q38" s="397">
        <v>1.38</v>
      </c>
      <c r="R38" s="373">
        <v>245835</v>
      </c>
      <c r="S38" s="374">
        <v>650000</v>
      </c>
      <c r="T38" s="375">
        <v>0.38</v>
      </c>
      <c r="U38" s="369"/>
      <c r="V38" s="369"/>
      <c r="W38" s="376"/>
      <c r="X38" s="375" t="e">
        <f t="shared" si="2"/>
        <v>#DIV/0!</v>
      </c>
      <c r="Y38" s="369"/>
      <c r="Z38" s="369"/>
      <c r="AA38" s="372"/>
      <c r="AB38" s="371" t="e">
        <f t="shared" si="3"/>
        <v>#DIV/0!</v>
      </c>
      <c r="AC38" s="377"/>
      <c r="AD38" s="377"/>
      <c r="AE38" s="372"/>
      <c r="AF38" s="371" t="e">
        <f t="shared" si="4"/>
        <v>#DIV/0!</v>
      </c>
      <c r="AG38" s="377"/>
      <c r="AH38" s="377"/>
      <c r="AI38" s="372"/>
      <c r="AJ38" s="371" t="e">
        <f t="shared" si="5"/>
        <v>#DIV/0!</v>
      </c>
      <c r="AK38" s="377"/>
      <c r="AL38" s="377"/>
      <c r="AM38" s="372"/>
      <c r="AN38" s="371" t="e">
        <f t="shared" si="6"/>
        <v>#DIV/0!</v>
      </c>
      <c r="AO38" s="377"/>
      <c r="AP38" s="377"/>
      <c r="AQ38" s="372"/>
      <c r="AR38" s="371" t="e">
        <f t="shared" si="7"/>
        <v>#DIV/0!</v>
      </c>
      <c r="AS38" s="377"/>
      <c r="AT38" s="377"/>
      <c r="AU38" s="372"/>
      <c r="AV38" s="371" t="e">
        <f t="shared" si="8"/>
        <v>#DIV/0!</v>
      </c>
      <c r="AW38" s="377"/>
      <c r="AX38" s="377"/>
      <c r="AY38" s="372"/>
      <c r="AZ38" s="371" t="e">
        <f t="shared" si="9"/>
        <v>#DIV/0!</v>
      </c>
      <c r="BA38" s="377">
        <f t="shared" si="14"/>
        <v>2098860</v>
      </c>
      <c r="BB38" s="377">
        <f t="shared" si="11"/>
        <v>1853025</v>
      </c>
      <c r="BC38" s="372">
        <f t="shared" si="12"/>
        <v>2300000</v>
      </c>
      <c r="BD38" s="371">
        <f t="shared" si="1"/>
        <v>0.9125478260869565</v>
      </c>
      <c r="BE38" s="378">
        <f t="shared" si="18"/>
        <v>699620</v>
      </c>
    </row>
    <row r="39" spans="1:57" s="240" customFormat="1" ht="42.95" customHeight="1">
      <c r="A39" s="14">
        <v>29</v>
      </c>
      <c r="B39" s="517" t="s">
        <v>311</v>
      </c>
      <c r="C39" s="366" t="s">
        <v>231</v>
      </c>
      <c r="D39" s="367" t="s">
        <v>279</v>
      </c>
      <c r="E39" s="549" t="s">
        <v>238</v>
      </c>
      <c r="F39" s="377">
        <v>984720</v>
      </c>
      <c r="G39" s="377">
        <v>984720</v>
      </c>
      <c r="H39" s="370">
        <v>1500000</v>
      </c>
      <c r="I39" s="371">
        <f t="shared" si="0"/>
        <v>0.65647999999999995</v>
      </c>
      <c r="J39" s="377">
        <v>1107240</v>
      </c>
      <c r="K39" s="535">
        <v>1107240</v>
      </c>
      <c r="L39" s="372">
        <v>1500000</v>
      </c>
      <c r="M39" s="371">
        <v>0.74</v>
      </c>
      <c r="N39" s="373">
        <v>949700</v>
      </c>
      <c r="O39" s="373">
        <v>949700</v>
      </c>
      <c r="P39" s="382">
        <v>1500000</v>
      </c>
      <c r="Q39" s="397">
        <v>0.63</v>
      </c>
      <c r="R39" s="373">
        <v>2086200</v>
      </c>
      <c r="S39" s="374">
        <v>1500000</v>
      </c>
      <c r="T39" s="375">
        <v>1.39</v>
      </c>
      <c r="U39" s="369"/>
      <c r="V39" s="369"/>
      <c r="W39" s="376"/>
      <c r="X39" s="375" t="e">
        <f t="shared" si="2"/>
        <v>#DIV/0!</v>
      </c>
      <c r="Y39" s="369"/>
      <c r="Z39" s="369"/>
      <c r="AA39" s="372"/>
      <c r="AB39" s="371" t="e">
        <f t="shared" si="3"/>
        <v>#DIV/0!</v>
      </c>
      <c r="AC39" s="377"/>
      <c r="AD39" s="377"/>
      <c r="AE39" s="372"/>
      <c r="AF39" s="371" t="e">
        <f t="shared" si="4"/>
        <v>#DIV/0!</v>
      </c>
      <c r="AG39" s="377"/>
      <c r="AH39" s="377"/>
      <c r="AI39" s="372"/>
      <c r="AJ39" s="371" t="e">
        <f t="shared" si="5"/>
        <v>#DIV/0!</v>
      </c>
      <c r="AK39" s="377"/>
      <c r="AL39" s="377"/>
      <c r="AM39" s="372"/>
      <c r="AN39" s="371" t="e">
        <f t="shared" si="6"/>
        <v>#DIV/0!</v>
      </c>
      <c r="AO39" s="377"/>
      <c r="AP39" s="377"/>
      <c r="AQ39" s="372"/>
      <c r="AR39" s="371" t="e">
        <f t="shared" si="7"/>
        <v>#DIV/0!</v>
      </c>
      <c r="AS39" s="377"/>
      <c r="AT39" s="377"/>
      <c r="AU39" s="372"/>
      <c r="AV39" s="371" t="e">
        <f t="shared" si="8"/>
        <v>#DIV/0!</v>
      </c>
      <c r="AW39" s="377"/>
      <c r="AX39" s="377"/>
      <c r="AY39" s="372"/>
      <c r="AZ39" s="371" t="e">
        <f t="shared" si="9"/>
        <v>#DIV/0!</v>
      </c>
      <c r="BA39" s="377">
        <f t="shared" si="14"/>
        <v>5127860</v>
      </c>
      <c r="BB39" s="377">
        <f t="shared" si="11"/>
        <v>3041660</v>
      </c>
      <c r="BC39" s="372">
        <f t="shared" si="12"/>
        <v>6000000</v>
      </c>
      <c r="BD39" s="371">
        <f t="shared" si="1"/>
        <v>0.85464333333333331</v>
      </c>
      <c r="BE39" s="378">
        <f t="shared" si="18"/>
        <v>1709286.6666666667</v>
      </c>
    </row>
    <row r="40" spans="1:57" s="240" customFormat="1" ht="42.95" customHeight="1">
      <c r="A40" s="14">
        <v>30</v>
      </c>
      <c r="B40" s="517" t="s">
        <v>311</v>
      </c>
      <c r="C40" s="366" t="s">
        <v>232</v>
      </c>
      <c r="D40" s="367" t="s">
        <v>239</v>
      </c>
      <c r="E40" s="549">
        <v>45411</v>
      </c>
      <c r="F40" s="377">
        <v>865075</v>
      </c>
      <c r="G40" s="377">
        <v>865075</v>
      </c>
      <c r="H40" s="370">
        <v>550000</v>
      </c>
      <c r="I40" s="371">
        <f t="shared" si="0"/>
        <v>1.5728636363636364</v>
      </c>
      <c r="J40" s="377">
        <v>91970</v>
      </c>
      <c r="K40" s="535">
        <v>91970</v>
      </c>
      <c r="L40" s="372">
        <v>550000</v>
      </c>
      <c r="M40" s="371">
        <v>0.17</v>
      </c>
      <c r="N40" s="373">
        <v>620960</v>
      </c>
      <c r="O40" s="373">
        <v>620960</v>
      </c>
      <c r="P40" s="382">
        <v>550000</v>
      </c>
      <c r="Q40" s="397">
        <v>1.1299999999999999</v>
      </c>
      <c r="R40" s="373">
        <v>484595</v>
      </c>
      <c r="S40" s="374">
        <v>550000</v>
      </c>
      <c r="T40" s="375">
        <v>0.88</v>
      </c>
      <c r="U40" s="369"/>
      <c r="V40" s="369"/>
      <c r="W40" s="376"/>
      <c r="X40" s="375" t="e">
        <f t="shared" si="2"/>
        <v>#DIV/0!</v>
      </c>
      <c r="Y40" s="369"/>
      <c r="Z40" s="369"/>
      <c r="AA40" s="372"/>
      <c r="AB40" s="371" t="e">
        <f t="shared" si="3"/>
        <v>#DIV/0!</v>
      </c>
      <c r="AC40" s="377"/>
      <c r="AD40" s="377"/>
      <c r="AE40" s="372"/>
      <c r="AF40" s="371" t="e">
        <f t="shared" si="4"/>
        <v>#DIV/0!</v>
      </c>
      <c r="AG40" s="377"/>
      <c r="AH40" s="377"/>
      <c r="AI40" s="372"/>
      <c r="AJ40" s="371" t="e">
        <f t="shared" si="5"/>
        <v>#DIV/0!</v>
      </c>
      <c r="AK40" s="377"/>
      <c r="AL40" s="377"/>
      <c r="AM40" s="372"/>
      <c r="AN40" s="371" t="e">
        <f t="shared" si="6"/>
        <v>#DIV/0!</v>
      </c>
      <c r="AO40" s="377"/>
      <c r="AP40" s="377"/>
      <c r="AQ40" s="372"/>
      <c r="AR40" s="371" t="e">
        <f t="shared" si="7"/>
        <v>#DIV/0!</v>
      </c>
      <c r="AS40" s="377"/>
      <c r="AT40" s="377"/>
      <c r="AU40" s="372"/>
      <c r="AV40" s="371" t="e">
        <f t="shared" si="8"/>
        <v>#DIV/0!</v>
      </c>
      <c r="AW40" s="377"/>
      <c r="AX40" s="377"/>
      <c r="AY40" s="372"/>
      <c r="AZ40" s="371" t="e">
        <f t="shared" si="9"/>
        <v>#DIV/0!</v>
      </c>
      <c r="BA40" s="377">
        <f t="shared" si="14"/>
        <v>2062600</v>
      </c>
      <c r="BB40" s="377">
        <f t="shared" si="11"/>
        <v>1578005</v>
      </c>
      <c r="BC40" s="372">
        <f t="shared" si="12"/>
        <v>2200000</v>
      </c>
      <c r="BD40" s="371">
        <f t="shared" si="1"/>
        <v>0.93754545454545457</v>
      </c>
      <c r="BE40" s="378">
        <f t="shared" si="18"/>
        <v>687533.33333333337</v>
      </c>
    </row>
    <row r="41" spans="1:57" s="401" customFormat="1" ht="42.95" hidden="1" customHeight="1">
      <c r="A41" s="385">
        <v>31</v>
      </c>
      <c r="B41" s="533" t="s">
        <v>311</v>
      </c>
      <c r="C41" s="386" t="s">
        <v>233</v>
      </c>
      <c r="D41" s="387" t="s">
        <v>240</v>
      </c>
      <c r="E41" s="550">
        <v>45411</v>
      </c>
      <c r="F41" s="399">
        <v>577200</v>
      </c>
      <c r="G41" s="399">
        <v>577200</v>
      </c>
      <c r="H41" s="389">
        <v>800000</v>
      </c>
      <c r="I41" s="400">
        <f t="shared" si="0"/>
        <v>0.72150000000000003</v>
      </c>
      <c r="J41" s="399">
        <v>670705</v>
      </c>
      <c r="K41" s="547">
        <v>670705</v>
      </c>
      <c r="L41" s="399">
        <v>800000</v>
      </c>
      <c r="M41" s="400">
        <v>0.84</v>
      </c>
      <c r="N41" s="542">
        <v>362525</v>
      </c>
      <c r="O41" s="542">
        <v>362525</v>
      </c>
      <c r="P41" s="542">
        <v>750000</v>
      </c>
      <c r="Q41" s="410">
        <v>0.48</v>
      </c>
      <c r="R41" s="399">
        <v>0</v>
      </c>
      <c r="S41" s="399">
        <v>0</v>
      </c>
      <c r="T41" s="390">
        <v>0</v>
      </c>
      <c r="U41" s="399"/>
      <c r="V41" s="399"/>
      <c r="W41" s="399"/>
      <c r="X41" s="390" t="e">
        <f t="shared" si="2"/>
        <v>#DIV/0!</v>
      </c>
      <c r="Y41" s="399"/>
      <c r="Z41" s="399"/>
      <c r="AA41" s="399"/>
      <c r="AB41" s="400" t="e">
        <f t="shared" si="3"/>
        <v>#DIV/0!</v>
      </c>
      <c r="AC41" s="399"/>
      <c r="AD41" s="399"/>
      <c r="AE41" s="399"/>
      <c r="AF41" s="400" t="e">
        <f t="shared" si="4"/>
        <v>#DIV/0!</v>
      </c>
      <c r="AG41" s="399"/>
      <c r="AH41" s="399"/>
      <c r="AI41" s="399"/>
      <c r="AJ41" s="400" t="e">
        <f t="shared" si="5"/>
        <v>#DIV/0!</v>
      </c>
      <c r="AK41" s="399"/>
      <c r="AL41" s="399"/>
      <c r="AM41" s="399"/>
      <c r="AN41" s="400" t="e">
        <f t="shared" si="6"/>
        <v>#DIV/0!</v>
      </c>
      <c r="AO41" s="399"/>
      <c r="AP41" s="399"/>
      <c r="AQ41" s="399"/>
      <c r="AR41" s="400" t="e">
        <f t="shared" si="7"/>
        <v>#DIV/0!</v>
      </c>
      <c r="AS41" s="399"/>
      <c r="AT41" s="399"/>
      <c r="AU41" s="399"/>
      <c r="AV41" s="400" t="e">
        <f t="shared" si="8"/>
        <v>#DIV/0!</v>
      </c>
      <c r="AW41" s="399"/>
      <c r="AX41" s="399"/>
      <c r="AY41" s="399"/>
      <c r="AZ41" s="400" t="e">
        <f t="shared" si="9"/>
        <v>#DIV/0!</v>
      </c>
      <c r="BA41" s="377">
        <f t="shared" si="14"/>
        <v>1610430</v>
      </c>
      <c r="BB41" s="377">
        <f t="shared" si="11"/>
        <v>1610430</v>
      </c>
      <c r="BC41" s="372">
        <f t="shared" si="12"/>
        <v>2350000</v>
      </c>
      <c r="BD41" s="400">
        <f t="shared" si="1"/>
        <v>0.68528936170212762</v>
      </c>
      <c r="BE41" s="391">
        <f t="shared" si="18"/>
        <v>536810</v>
      </c>
    </row>
    <row r="42" spans="1:57" s="558" customFormat="1" ht="42.95" customHeight="1">
      <c r="A42" s="544">
        <v>31</v>
      </c>
      <c r="B42" s="551" t="s">
        <v>311</v>
      </c>
      <c r="C42" s="394" t="s">
        <v>233</v>
      </c>
      <c r="D42" s="552" t="s">
        <v>273</v>
      </c>
      <c r="E42" s="553" t="s">
        <v>318</v>
      </c>
      <c r="F42" s="554">
        <v>0</v>
      </c>
      <c r="G42" s="554">
        <v>0</v>
      </c>
      <c r="H42" s="380">
        <v>0</v>
      </c>
      <c r="I42" s="543">
        <v>0</v>
      </c>
      <c r="J42" s="554">
        <v>0</v>
      </c>
      <c r="K42" s="555">
        <v>0</v>
      </c>
      <c r="L42" s="554">
        <v>0</v>
      </c>
      <c r="M42" s="543">
        <v>0</v>
      </c>
      <c r="N42" s="556">
        <v>0</v>
      </c>
      <c r="O42" s="556">
        <v>0</v>
      </c>
      <c r="P42" s="556">
        <v>0</v>
      </c>
      <c r="Q42" s="543">
        <v>0</v>
      </c>
      <c r="R42" s="556">
        <v>137975</v>
      </c>
      <c r="S42" s="542">
        <v>128333</v>
      </c>
      <c r="T42" s="397">
        <v>1.08</v>
      </c>
      <c r="U42" s="556">
        <v>128333</v>
      </c>
      <c r="V42" s="554"/>
      <c r="W42" s="554"/>
      <c r="X42" s="397"/>
      <c r="Y42" s="554"/>
      <c r="Z42" s="554"/>
      <c r="AA42" s="554"/>
      <c r="AB42" s="543"/>
      <c r="AC42" s="554"/>
      <c r="AD42" s="554"/>
      <c r="AE42" s="554"/>
      <c r="AF42" s="543"/>
      <c r="AG42" s="554"/>
      <c r="AH42" s="554"/>
      <c r="AI42" s="554"/>
      <c r="AJ42" s="543"/>
      <c r="AK42" s="554"/>
      <c r="AL42" s="554"/>
      <c r="AM42" s="554"/>
      <c r="AN42" s="543"/>
      <c r="AO42" s="554"/>
      <c r="AP42" s="554"/>
      <c r="AQ42" s="554"/>
      <c r="AR42" s="543"/>
      <c r="AS42" s="554"/>
      <c r="AT42" s="554"/>
      <c r="AU42" s="554"/>
      <c r="AV42" s="543"/>
      <c r="AW42" s="554"/>
      <c r="AX42" s="554"/>
      <c r="AY42" s="554"/>
      <c r="AZ42" s="543"/>
      <c r="BA42" s="377">
        <f t="shared" si="14"/>
        <v>137975</v>
      </c>
      <c r="BB42" s="377">
        <f t="shared" si="11"/>
        <v>0</v>
      </c>
      <c r="BC42" s="372">
        <f t="shared" si="12"/>
        <v>128333</v>
      </c>
      <c r="BD42" s="543">
        <f t="shared" si="1"/>
        <v>1.0751326626822408</v>
      </c>
      <c r="BE42" s="557">
        <f>BA42/1</f>
        <v>137975</v>
      </c>
    </row>
    <row r="43" spans="1:57" s="240" customFormat="1" ht="42.95" customHeight="1">
      <c r="A43" s="14">
        <v>32</v>
      </c>
      <c r="B43" s="517" t="s">
        <v>311</v>
      </c>
      <c r="C43" s="366" t="s">
        <v>242</v>
      </c>
      <c r="D43" s="240" t="s">
        <v>280</v>
      </c>
      <c r="E43" s="549">
        <v>45588</v>
      </c>
      <c r="F43" s="377">
        <v>94985</v>
      </c>
      <c r="G43" s="377">
        <v>94985</v>
      </c>
      <c r="H43" s="370">
        <v>550000</v>
      </c>
      <c r="I43" s="371">
        <f t="shared" si="0"/>
        <v>0.17269999999999999</v>
      </c>
      <c r="J43" s="377">
        <v>110685</v>
      </c>
      <c r="K43" s="535">
        <v>110685</v>
      </c>
      <c r="L43" s="372">
        <v>550000</v>
      </c>
      <c r="M43" s="371">
        <v>0.2</v>
      </c>
      <c r="N43" s="559">
        <v>0</v>
      </c>
      <c r="O43" s="559">
        <v>0</v>
      </c>
      <c r="P43" s="542">
        <v>550000</v>
      </c>
      <c r="Q43" s="543">
        <v>0</v>
      </c>
      <c r="R43" s="403">
        <v>247645</v>
      </c>
      <c r="S43" s="404">
        <v>550000</v>
      </c>
      <c r="T43" s="375">
        <v>0.45</v>
      </c>
      <c r="U43" s="377"/>
      <c r="V43" s="377"/>
      <c r="W43" s="372"/>
      <c r="X43" s="375" t="e">
        <f t="shared" si="2"/>
        <v>#DIV/0!</v>
      </c>
      <c r="Y43" s="377"/>
      <c r="Z43" s="377"/>
      <c r="AA43" s="372"/>
      <c r="AB43" s="371" t="e">
        <f t="shared" si="3"/>
        <v>#DIV/0!</v>
      </c>
      <c r="AC43" s="377"/>
      <c r="AD43" s="377"/>
      <c r="AE43" s="372"/>
      <c r="AF43" s="371" t="e">
        <f t="shared" si="4"/>
        <v>#DIV/0!</v>
      </c>
      <c r="AG43" s="377"/>
      <c r="AH43" s="377"/>
      <c r="AI43" s="372"/>
      <c r="AJ43" s="371" t="e">
        <f t="shared" si="5"/>
        <v>#DIV/0!</v>
      </c>
      <c r="AK43" s="377"/>
      <c r="AL43" s="377"/>
      <c r="AM43" s="372"/>
      <c r="AN43" s="371" t="e">
        <f t="shared" si="6"/>
        <v>#DIV/0!</v>
      </c>
      <c r="AO43" s="377"/>
      <c r="AP43" s="377"/>
      <c r="AQ43" s="372"/>
      <c r="AR43" s="371" t="e">
        <f t="shared" si="7"/>
        <v>#DIV/0!</v>
      </c>
      <c r="AS43" s="377"/>
      <c r="AT43" s="377"/>
      <c r="AU43" s="372"/>
      <c r="AV43" s="371" t="e">
        <f t="shared" si="8"/>
        <v>#DIV/0!</v>
      </c>
      <c r="AW43" s="377"/>
      <c r="AX43" s="377"/>
      <c r="AY43" s="372"/>
      <c r="AZ43" s="371" t="e">
        <f t="shared" si="9"/>
        <v>#DIV/0!</v>
      </c>
      <c r="BA43" s="377">
        <f t="shared" si="14"/>
        <v>453315</v>
      </c>
      <c r="BB43" s="377">
        <f t="shared" si="11"/>
        <v>205670</v>
      </c>
      <c r="BC43" s="372">
        <f t="shared" si="12"/>
        <v>2200000</v>
      </c>
      <c r="BD43" s="371">
        <f t="shared" si="1"/>
        <v>0.20605227272727272</v>
      </c>
      <c r="BE43" s="378">
        <f t="shared" si="18"/>
        <v>151105</v>
      </c>
    </row>
    <row r="44" spans="1:57" s="240" customFormat="1" ht="42.95" customHeight="1">
      <c r="A44" s="14">
        <v>33</v>
      </c>
      <c r="B44" s="517" t="s">
        <v>311</v>
      </c>
      <c r="C44" s="366" t="s">
        <v>243</v>
      </c>
      <c r="D44" s="366" t="s">
        <v>281</v>
      </c>
      <c r="E44" s="368">
        <v>45588</v>
      </c>
      <c r="F44" s="377">
        <v>46590</v>
      </c>
      <c r="G44" s="377">
        <v>46590</v>
      </c>
      <c r="H44" s="370">
        <v>550000</v>
      </c>
      <c r="I44" s="371">
        <f t="shared" si="0"/>
        <v>8.4709090909090914E-2</v>
      </c>
      <c r="J44" s="377">
        <v>29995</v>
      </c>
      <c r="K44" s="535">
        <v>60395</v>
      </c>
      <c r="L44" s="372">
        <v>550000</v>
      </c>
      <c r="M44" s="371">
        <v>0.05</v>
      </c>
      <c r="N44" s="373">
        <v>155180</v>
      </c>
      <c r="O44" s="373">
        <v>155180</v>
      </c>
      <c r="P44" s="382">
        <v>550000</v>
      </c>
      <c r="Q44" s="397">
        <v>0.28000000000000003</v>
      </c>
      <c r="R44" s="373">
        <v>115980</v>
      </c>
      <c r="S44" s="374">
        <v>550000</v>
      </c>
      <c r="T44" s="375">
        <v>0.21</v>
      </c>
      <c r="U44" s="369"/>
      <c r="V44" s="369"/>
      <c r="W44" s="376"/>
      <c r="X44" s="375" t="e">
        <f t="shared" si="2"/>
        <v>#DIV/0!</v>
      </c>
      <c r="Y44" s="369"/>
      <c r="Z44" s="369"/>
      <c r="AA44" s="372"/>
      <c r="AB44" s="371" t="e">
        <f t="shared" si="3"/>
        <v>#DIV/0!</v>
      </c>
      <c r="AC44" s="377"/>
      <c r="AD44" s="377"/>
      <c r="AE44" s="372"/>
      <c r="AF44" s="371" t="e">
        <f t="shared" si="4"/>
        <v>#DIV/0!</v>
      </c>
      <c r="AG44" s="377"/>
      <c r="AH44" s="377"/>
      <c r="AI44" s="372"/>
      <c r="AJ44" s="371" t="e">
        <f t="shared" si="5"/>
        <v>#DIV/0!</v>
      </c>
      <c r="AK44" s="377"/>
      <c r="AL44" s="377"/>
      <c r="AM44" s="372"/>
      <c r="AN44" s="371" t="e">
        <f t="shared" si="6"/>
        <v>#DIV/0!</v>
      </c>
      <c r="AO44" s="377"/>
      <c r="AP44" s="377"/>
      <c r="AQ44" s="372"/>
      <c r="AR44" s="371" t="e">
        <f t="shared" si="7"/>
        <v>#DIV/0!</v>
      </c>
      <c r="AS44" s="377"/>
      <c r="AT44" s="377"/>
      <c r="AU44" s="372"/>
      <c r="AV44" s="371" t="e">
        <f t="shared" si="8"/>
        <v>#DIV/0!</v>
      </c>
      <c r="AW44" s="377"/>
      <c r="AX44" s="377"/>
      <c r="AY44" s="372"/>
      <c r="AZ44" s="371" t="e">
        <f t="shared" si="9"/>
        <v>#DIV/0!</v>
      </c>
      <c r="BA44" s="377">
        <f t="shared" si="14"/>
        <v>347745</v>
      </c>
      <c r="BB44" s="377">
        <f t="shared" si="11"/>
        <v>262165</v>
      </c>
      <c r="BC44" s="372">
        <f t="shared" si="12"/>
        <v>2200000</v>
      </c>
      <c r="BD44" s="371">
        <f t="shared" si="1"/>
        <v>0.15806590909090909</v>
      </c>
      <c r="BE44" s="378">
        <f t="shared" si="18"/>
        <v>115915</v>
      </c>
    </row>
    <row r="45" spans="1:57" s="240" customFormat="1" ht="42.95" customHeight="1">
      <c r="A45" s="14">
        <v>34</v>
      </c>
      <c r="B45" s="517" t="s">
        <v>311</v>
      </c>
      <c r="C45" s="366" t="s">
        <v>244</v>
      </c>
      <c r="D45" s="366" t="s">
        <v>248</v>
      </c>
      <c r="E45" s="368">
        <v>45554</v>
      </c>
      <c r="F45" s="377">
        <v>154175</v>
      </c>
      <c r="G45" s="377">
        <v>154175</v>
      </c>
      <c r="H45" s="370">
        <v>550000</v>
      </c>
      <c r="I45" s="371">
        <f t="shared" si="0"/>
        <v>0.2803181818181818</v>
      </c>
      <c r="J45" s="377">
        <v>134375</v>
      </c>
      <c r="K45" s="535">
        <v>134375</v>
      </c>
      <c r="L45" s="372">
        <v>550000</v>
      </c>
      <c r="M45" s="371">
        <v>0.24</v>
      </c>
      <c r="N45" s="373">
        <v>217455</v>
      </c>
      <c r="O45" s="373">
        <v>187460</v>
      </c>
      <c r="P45" s="382">
        <v>550000</v>
      </c>
      <c r="Q45" s="397">
        <v>0.4</v>
      </c>
      <c r="R45" s="373">
        <v>223958</v>
      </c>
      <c r="S45" s="374">
        <v>550000</v>
      </c>
      <c r="T45" s="375">
        <v>0.41</v>
      </c>
      <c r="U45" s="369"/>
      <c r="V45" s="369"/>
      <c r="W45" s="376"/>
      <c r="X45" s="375" t="e">
        <f>U45/W45</f>
        <v>#DIV/0!</v>
      </c>
      <c r="Y45" s="369"/>
      <c r="Z45" s="369"/>
      <c r="AA45" s="372"/>
      <c r="AB45" s="371" t="e">
        <f t="shared" si="3"/>
        <v>#DIV/0!</v>
      </c>
      <c r="AC45" s="377"/>
      <c r="AD45" s="377"/>
      <c r="AE45" s="372"/>
      <c r="AF45" s="371" t="e">
        <f t="shared" si="4"/>
        <v>#DIV/0!</v>
      </c>
      <c r="AG45" s="377"/>
      <c r="AH45" s="377"/>
      <c r="AI45" s="372"/>
      <c r="AJ45" s="371" t="e">
        <f t="shared" si="5"/>
        <v>#DIV/0!</v>
      </c>
      <c r="AK45" s="377"/>
      <c r="AL45" s="377"/>
      <c r="AM45" s="372"/>
      <c r="AN45" s="371" t="e">
        <f t="shared" si="6"/>
        <v>#DIV/0!</v>
      </c>
      <c r="AO45" s="377"/>
      <c r="AP45" s="377"/>
      <c r="AQ45" s="372"/>
      <c r="AR45" s="371" t="e">
        <f t="shared" si="7"/>
        <v>#DIV/0!</v>
      </c>
      <c r="AS45" s="377"/>
      <c r="AT45" s="377"/>
      <c r="AU45" s="372"/>
      <c r="AV45" s="371" t="e">
        <f t="shared" si="8"/>
        <v>#DIV/0!</v>
      </c>
      <c r="AW45" s="377"/>
      <c r="AX45" s="377"/>
      <c r="AY45" s="372"/>
      <c r="AZ45" s="371" t="e">
        <f t="shared" si="9"/>
        <v>#DIV/0!</v>
      </c>
      <c r="BA45" s="377">
        <f t="shared" si="14"/>
        <v>729963</v>
      </c>
      <c r="BB45" s="377">
        <f t="shared" si="11"/>
        <v>476010</v>
      </c>
      <c r="BC45" s="372">
        <f t="shared" si="12"/>
        <v>2200000</v>
      </c>
      <c r="BD45" s="371">
        <f t="shared" si="1"/>
        <v>0.33180136363636364</v>
      </c>
      <c r="BE45" s="378">
        <f t="shared" si="18"/>
        <v>243321</v>
      </c>
    </row>
    <row r="46" spans="1:57" s="240" customFormat="1" ht="42.95" customHeight="1">
      <c r="A46" s="14">
        <v>35</v>
      </c>
      <c r="B46" s="517" t="s">
        <v>311</v>
      </c>
      <c r="C46" s="366" t="s">
        <v>245</v>
      </c>
      <c r="D46" s="366" t="s">
        <v>249</v>
      </c>
      <c r="E46" s="368">
        <v>45189</v>
      </c>
      <c r="F46" s="377">
        <v>685330</v>
      </c>
      <c r="G46" s="377">
        <v>685330</v>
      </c>
      <c r="H46" s="370">
        <v>550000</v>
      </c>
      <c r="I46" s="371">
        <f t="shared" si="0"/>
        <v>1.2460545454545455</v>
      </c>
      <c r="J46" s="377">
        <v>238955</v>
      </c>
      <c r="K46" s="535">
        <v>238955</v>
      </c>
      <c r="L46" s="372">
        <v>550000</v>
      </c>
      <c r="M46" s="371">
        <v>0.43</v>
      </c>
      <c r="N46" s="373">
        <v>169355</v>
      </c>
      <c r="O46" s="373">
        <v>169355</v>
      </c>
      <c r="P46" s="382">
        <v>550000</v>
      </c>
      <c r="Q46" s="397">
        <v>0.31</v>
      </c>
      <c r="R46" s="373">
        <v>140670</v>
      </c>
      <c r="S46" s="374">
        <v>550000</v>
      </c>
      <c r="T46" s="375">
        <v>0.26</v>
      </c>
      <c r="U46" s="369"/>
      <c r="V46" s="369"/>
      <c r="W46" s="376"/>
      <c r="X46" s="375" t="e">
        <f t="shared" si="2"/>
        <v>#DIV/0!</v>
      </c>
      <c r="Y46" s="369"/>
      <c r="Z46" s="369"/>
      <c r="AA46" s="372"/>
      <c r="AB46" s="371" t="e">
        <f t="shared" si="3"/>
        <v>#DIV/0!</v>
      </c>
      <c r="AC46" s="377"/>
      <c r="AD46" s="377"/>
      <c r="AE46" s="372"/>
      <c r="AF46" s="371" t="e">
        <f t="shared" si="4"/>
        <v>#DIV/0!</v>
      </c>
      <c r="AG46" s="377"/>
      <c r="AH46" s="377"/>
      <c r="AI46" s="372"/>
      <c r="AJ46" s="371" t="e">
        <f t="shared" si="5"/>
        <v>#DIV/0!</v>
      </c>
      <c r="AK46" s="377"/>
      <c r="AL46" s="377"/>
      <c r="AM46" s="372"/>
      <c r="AN46" s="371" t="e">
        <f t="shared" si="6"/>
        <v>#DIV/0!</v>
      </c>
      <c r="AO46" s="377"/>
      <c r="AP46" s="377"/>
      <c r="AQ46" s="372"/>
      <c r="AR46" s="371" t="e">
        <f t="shared" si="7"/>
        <v>#DIV/0!</v>
      </c>
      <c r="AS46" s="377"/>
      <c r="AT46" s="377"/>
      <c r="AU46" s="372"/>
      <c r="AV46" s="371" t="e">
        <f t="shared" si="8"/>
        <v>#DIV/0!</v>
      </c>
      <c r="AW46" s="377"/>
      <c r="AX46" s="377"/>
      <c r="AY46" s="372"/>
      <c r="AZ46" s="371" t="e">
        <f t="shared" si="9"/>
        <v>#DIV/0!</v>
      </c>
      <c r="BA46" s="377">
        <f t="shared" si="14"/>
        <v>1234310</v>
      </c>
      <c r="BB46" s="377">
        <f t="shared" si="11"/>
        <v>1093640</v>
      </c>
      <c r="BC46" s="372">
        <f t="shared" si="12"/>
        <v>2200000</v>
      </c>
      <c r="BD46" s="371">
        <f t="shared" si="1"/>
        <v>0.56105000000000005</v>
      </c>
      <c r="BE46" s="378">
        <f t="shared" si="18"/>
        <v>411436.66666666669</v>
      </c>
    </row>
    <row r="47" spans="1:57" s="401" customFormat="1" ht="42.95" customHeight="1">
      <c r="A47" s="385">
        <v>36</v>
      </c>
      <c r="B47" s="533" t="s">
        <v>311</v>
      </c>
      <c r="C47" s="386" t="s">
        <v>246</v>
      </c>
      <c r="D47" s="386" t="s">
        <v>250</v>
      </c>
      <c r="E47" s="388">
        <v>45506</v>
      </c>
      <c r="F47" s="399">
        <v>133470</v>
      </c>
      <c r="G47" s="399">
        <v>133470</v>
      </c>
      <c r="H47" s="389">
        <v>550000</v>
      </c>
      <c r="I47" s="400">
        <f t="shared" si="0"/>
        <v>0.24267272727272726</v>
      </c>
      <c r="J47" s="399">
        <v>36085</v>
      </c>
      <c r="K47" s="547">
        <v>36085</v>
      </c>
      <c r="L47" s="399">
        <v>550000</v>
      </c>
      <c r="M47" s="400">
        <v>7.0000000000000007E-2</v>
      </c>
      <c r="N47" s="382">
        <v>105980</v>
      </c>
      <c r="O47" s="382">
        <v>105980</v>
      </c>
      <c r="P47" s="382">
        <v>550000</v>
      </c>
      <c r="Q47" s="409">
        <v>0.19</v>
      </c>
      <c r="R47" s="383">
        <v>0</v>
      </c>
      <c r="S47" s="383">
        <v>36666</v>
      </c>
      <c r="T47" s="390">
        <f>R47/S47</f>
        <v>0</v>
      </c>
      <c r="U47" s="383"/>
      <c r="V47" s="383"/>
      <c r="W47" s="383"/>
      <c r="X47" s="390" t="e">
        <f t="shared" si="2"/>
        <v>#DIV/0!</v>
      </c>
      <c r="Y47" s="383"/>
      <c r="Z47" s="383"/>
      <c r="AA47" s="399"/>
      <c r="AB47" s="400" t="e">
        <f t="shared" si="3"/>
        <v>#DIV/0!</v>
      </c>
      <c r="AC47" s="399"/>
      <c r="AD47" s="399"/>
      <c r="AE47" s="399"/>
      <c r="AF47" s="400" t="e">
        <f t="shared" si="4"/>
        <v>#DIV/0!</v>
      </c>
      <c r="AG47" s="399"/>
      <c r="AH47" s="399"/>
      <c r="AI47" s="399"/>
      <c r="AJ47" s="400" t="e">
        <f t="shared" si="5"/>
        <v>#DIV/0!</v>
      </c>
      <c r="AK47" s="399"/>
      <c r="AL47" s="399"/>
      <c r="AM47" s="399"/>
      <c r="AN47" s="400" t="e">
        <f t="shared" si="6"/>
        <v>#DIV/0!</v>
      </c>
      <c r="AO47" s="399"/>
      <c r="AP47" s="399"/>
      <c r="AQ47" s="399"/>
      <c r="AR47" s="400" t="e">
        <f t="shared" si="7"/>
        <v>#DIV/0!</v>
      </c>
      <c r="AS47" s="399"/>
      <c r="AT47" s="399"/>
      <c r="AU47" s="399"/>
      <c r="AV47" s="400" t="e">
        <f t="shared" si="8"/>
        <v>#DIV/0!</v>
      </c>
      <c r="AW47" s="399"/>
      <c r="AX47" s="399"/>
      <c r="AY47" s="399"/>
      <c r="AZ47" s="400" t="e">
        <f t="shared" si="9"/>
        <v>#DIV/0!</v>
      </c>
      <c r="BA47" s="377">
        <f t="shared" si="14"/>
        <v>275535</v>
      </c>
      <c r="BB47" s="377">
        <f t="shared" si="11"/>
        <v>275535</v>
      </c>
      <c r="BC47" s="372">
        <f t="shared" si="12"/>
        <v>1686666</v>
      </c>
      <c r="BD47" s="400">
        <f t="shared" si="1"/>
        <v>0.16336073650621996</v>
      </c>
      <c r="BE47" s="391">
        <f>BA47/4</f>
        <v>68883.75</v>
      </c>
    </row>
    <row r="48" spans="1:57" s="558" customFormat="1" ht="42.95" customHeight="1">
      <c r="A48" s="544">
        <v>37</v>
      </c>
      <c r="B48" s="551" t="s">
        <v>311</v>
      </c>
      <c r="C48" s="394" t="s">
        <v>246</v>
      </c>
      <c r="D48" s="394" t="s">
        <v>320</v>
      </c>
      <c r="E48" s="396" t="s">
        <v>319</v>
      </c>
      <c r="F48" s="554"/>
      <c r="G48" s="554"/>
      <c r="H48" s="380"/>
      <c r="I48" s="543"/>
      <c r="J48" s="554"/>
      <c r="K48" s="555"/>
      <c r="L48" s="554"/>
      <c r="M48" s="543"/>
      <c r="N48" s="381"/>
      <c r="O48" s="381"/>
      <c r="P48" s="381"/>
      <c r="Q48" s="397"/>
      <c r="R48" s="381">
        <v>118180</v>
      </c>
      <c r="S48" s="382">
        <v>36666</v>
      </c>
      <c r="T48" s="397">
        <v>3.22</v>
      </c>
      <c r="U48" s="379"/>
      <c r="V48" s="379"/>
      <c r="W48" s="379"/>
      <c r="X48" s="397"/>
      <c r="Y48" s="379"/>
      <c r="Z48" s="379"/>
      <c r="AA48" s="554"/>
      <c r="AB48" s="543"/>
      <c r="AC48" s="554"/>
      <c r="AD48" s="554"/>
      <c r="AE48" s="554"/>
      <c r="AF48" s="543"/>
      <c r="AG48" s="554"/>
      <c r="AH48" s="554"/>
      <c r="AI48" s="554"/>
      <c r="AJ48" s="543"/>
      <c r="AK48" s="554"/>
      <c r="AL48" s="554"/>
      <c r="AM48" s="554"/>
      <c r="AN48" s="543"/>
      <c r="AO48" s="554"/>
      <c r="AP48" s="554"/>
      <c r="AQ48" s="554"/>
      <c r="AR48" s="543"/>
      <c r="AS48" s="554"/>
      <c r="AT48" s="554"/>
      <c r="AU48" s="554"/>
      <c r="AV48" s="543"/>
      <c r="AW48" s="554"/>
      <c r="AX48" s="554"/>
      <c r="AY48" s="554"/>
      <c r="AZ48" s="543"/>
      <c r="BA48" s="377">
        <f t="shared" si="14"/>
        <v>118180</v>
      </c>
      <c r="BB48" s="377">
        <f t="shared" si="11"/>
        <v>0</v>
      </c>
      <c r="BC48" s="372">
        <f t="shared" si="12"/>
        <v>36666</v>
      </c>
      <c r="BD48" s="543">
        <f>BA48/BC48</f>
        <v>3.2231495118093054</v>
      </c>
      <c r="BE48" s="557">
        <f>BA48/1</f>
        <v>118180</v>
      </c>
    </row>
    <row r="49" spans="1:57" s="240" customFormat="1" ht="42.95" customHeight="1">
      <c r="A49" s="14">
        <v>38</v>
      </c>
      <c r="B49" s="517" t="s">
        <v>311</v>
      </c>
      <c r="C49" s="366" t="s">
        <v>247</v>
      </c>
      <c r="D49" s="366" t="s">
        <v>282</v>
      </c>
      <c r="E49" s="368" t="s">
        <v>251</v>
      </c>
      <c r="F49" s="377">
        <v>1130730</v>
      </c>
      <c r="G49" s="377">
        <v>1119735</v>
      </c>
      <c r="H49" s="370">
        <v>1800000</v>
      </c>
      <c r="I49" s="371">
        <f t="shared" si="0"/>
        <v>0.62818333333333332</v>
      </c>
      <c r="J49" s="377">
        <v>1572380</v>
      </c>
      <c r="K49" s="535">
        <v>1572380</v>
      </c>
      <c r="L49" s="372">
        <v>1500000</v>
      </c>
      <c r="M49" s="371">
        <v>1.05</v>
      </c>
      <c r="N49" s="373">
        <v>1959190</v>
      </c>
      <c r="O49" s="373">
        <v>1991275</v>
      </c>
      <c r="P49" s="382">
        <v>1400000</v>
      </c>
      <c r="Q49" s="397">
        <v>1.4</v>
      </c>
      <c r="R49" s="373">
        <v>2043525</v>
      </c>
      <c r="S49" s="374">
        <v>1550000</v>
      </c>
      <c r="T49" s="375">
        <v>1.32</v>
      </c>
      <c r="U49" s="369"/>
      <c r="V49" s="369"/>
      <c r="W49" s="376"/>
      <c r="X49" s="375" t="e">
        <f t="shared" si="2"/>
        <v>#DIV/0!</v>
      </c>
      <c r="Y49" s="369"/>
      <c r="Z49" s="369"/>
      <c r="AA49" s="372"/>
      <c r="AB49" s="371" t="e">
        <f t="shared" si="3"/>
        <v>#DIV/0!</v>
      </c>
      <c r="AC49" s="377"/>
      <c r="AD49" s="377"/>
      <c r="AE49" s="372"/>
      <c r="AF49" s="371" t="e">
        <f t="shared" si="4"/>
        <v>#DIV/0!</v>
      </c>
      <c r="AG49" s="377"/>
      <c r="AH49" s="377"/>
      <c r="AI49" s="372"/>
      <c r="AJ49" s="371" t="e">
        <f t="shared" si="5"/>
        <v>#DIV/0!</v>
      </c>
      <c r="AK49" s="377"/>
      <c r="AL49" s="377"/>
      <c r="AM49" s="372"/>
      <c r="AN49" s="371" t="e">
        <f t="shared" si="6"/>
        <v>#DIV/0!</v>
      </c>
      <c r="AO49" s="377"/>
      <c r="AP49" s="377"/>
      <c r="AQ49" s="372"/>
      <c r="AR49" s="371" t="e">
        <f t="shared" si="7"/>
        <v>#DIV/0!</v>
      </c>
      <c r="AS49" s="377"/>
      <c r="AT49" s="377"/>
      <c r="AU49" s="372"/>
      <c r="AV49" s="371" t="e">
        <f t="shared" si="8"/>
        <v>#DIV/0!</v>
      </c>
      <c r="AW49" s="377"/>
      <c r="AX49" s="377"/>
      <c r="AY49" s="372"/>
      <c r="AZ49" s="371" t="e">
        <f t="shared" si="9"/>
        <v>#DIV/0!</v>
      </c>
      <c r="BA49" s="377">
        <f t="shared" si="14"/>
        <v>6705825</v>
      </c>
      <c r="BB49" s="377">
        <f t="shared" si="11"/>
        <v>4683390</v>
      </c>
      <c r="BC49" s="372">
        <f t="shared" si="12"/>
        <v>6250000</v>
      </c>
      <c r="BD49" s="371">
        <f t="shared" si="1"/>
        <v>1.072932</v>
      </c>
      <c r="BE49" s="378">
        <f t="shared" si="18"/>
        <v>2235275</v>
      </c>
    </row>
    <row r="50" spans="1:57" s="240" customFormat="1" ht="42.95" customHeight="1">
      <c r="A50" s="14">
        <v>39</v>
      </c>
      <c r="B50" s="517" t="s">
        <v>311</v>
      </c>
      <c r="C50" s="366" t="s">
        <v>252</v>
      </c>
      <c r="D50" s="366" t="s">
        <v>253</v>
      </c>
      <c r="E50" s="368">
        <v>45307</v>
      </c>
      <c r="F50" s="377">
        <v>189665</v>
      </c>
      <c r="G50" s="377">
        <v>189665</v>
      </c>
      <c r="H50" s="370">
        <v>550000</v>
      </c>
      <c r="I50" s="371">
        <f t="shared" si="0"/>
        <v>0.34484545454545457</v>
      </c>
      <c r="J50" s="377">
        <v>234450</v>
      </c>
      <c r="K50" s="535">
        <v>234450</v>
      </c>
      <c r="L50" s="372">
        <v>550000</v>
      </c>
      <c r="M50" s="371">
        <v>0.43</v>
      </c>
      <c r="N50" s="373">
        <v>146975</v>
      </c>
      <c r="O50" s="373">
        <v>146975</v>
      </c>
      <c r="P50" s="382">
        <v>550000</v>
      </c>
      <c r="Q50" s="397">
        <v>0.27</v>
      </c>
      <c r="R50" s="373">
        <v>577380</v>
      </c>
      <c r="S50" s="374">
        <v>550000</v>
      </c>
      <c r="T50" s="375">
        <v>1.05</v>
      </c>
      <c r="U50" s="369"/>
      <c r="V50" s="369"/>
      <c r="W50" s="376"/>
      <c r="X50" s="375" t="e">
        <f t="shared" si="2"/>
        <v>#DIV/0!</v>
      </c>
      <c r="Y50" s="369"/>
      <c r="Z50" s="369"/>
      <c r="AA50" s="372"/>
      <c r="AB50" s="371" t="e">
        <f t="shared" si="3"/>
        <v>#DIV/0!</v>
      </c>
      <c r="AC50" s="377"/>
      <c r="AD50" s="377"/>
      <c r="AE50" s="372"/>
      <c r="AF50" s="371" t="e">
        <f t="shared" si="4"/>
        <v>#DIV/0!</v>
      </c>
      <c r="AG50" s="377"/>
      <c r="AH50" s="377"/>
      <c r="AI50" s="372"/>
      <c r="AJ50" s="371" t="e">
        <f t="shared" si="5"/>
        <v>#DIV/0!</v>
      </c>
      <c r="AK50" s="377"/>
      <c r="AL50" s="377"/>
      <c r="AM50" s="372"/>
      <c r="AN50" s="371" t="e">
        <f t="shared" si="6"/>
        <v>#DIV/0!</v>
      </c>
      <c r="AO50" s="377"/>
      <c r="AP50" s="377"/>
      <c r="AQ50" s="372"/>
      <c r="AR50" s="371" t="e">
        <f t="shared" si="7"/>
        <v>#DIV/0!</v>
      </c>
      <c r="AS50" s="377"/>
      <c r="AT50" s="377"/>
      <c r="AU50" s="372"/>
      <c r="AV50" s="371" t="e">
        <f t="shared" si="8"/>
        <v>#DIV/0!</v>
      </c>
      <c r="AW50" s="377"/>
      <c r="AX50" s="377"/>
      <c r="AY50" s="372"/>
      <c r="AZ50" s="371" t="e">
        <f t="shared" si="9"/>
        <v>#DIV/0!</v>
      </c>
      <c r="BA50" s="377">
        <f t="shared" si="14"/>
        <v>1148470</v>
      </c>
      <c r="BB50" s="377">
        <f t="shared" si="11"/>
        <v>571090</v>
      </c>
      <c r="BC50" s="372">
        <f t="shared" si="12"/>
        <v>2200000</v>
      </c>
      <c r="BD50" s="371">
        <f t="shared" si="1"/>
        <v>0.52203181818181821</v>
      </c>
      <c r="BE50" s="378">
        <f t="shared" si="18"/>
        <v>382823.33333333331</v>
      </c>
    </row>
    <row r="51" spans="1:57" s="240" customFormat="1" ht="42.95" customHeight="1">
      <c r="A51" s="14">
        <v>40</v>
      </c>
      <c r="B51" s="517" t="s">
        <v>311</v>
      </c>
      <c r="C51" s="366" t="s">
        <v>254</v>
      </c>
      <c r="D51" s="366" t="s">
        <v>255</v>
      </c>
      <c r="E51" s="368">
        <v>45193</v>
      </c>
      <c r="F51" s="377">
        <v>624300</v>
      </c>
      <c r="G51" s="377">
        <v>634300</v>
      </c>
      <c r="H51" s="370">
        <v>2100000</v>
      </c>
      <c r="I51" s="371">
        <f t="shared" si="0"/>
        <v>0.29728571428571426</v>
      </c>
      <c r="J51" s="377">
        <v>695575</v>
      </c>
      <c r="K51" s="535">
        <v>695575</v>
      </c>
      <c r="L51" s="372">
        <v>1900000</v>
      </c>
      <c r="M51" s="371">
        <v>0.37</v>
      </c>
      <c r="N51" s="373">
        <v>1236600</v>
      </c>
      <c r="O51" s="373">
        <v>1236600</v>
      </c>
      <c r="P51" s="382">
        <v>1800000</v>
      </c>
      <c r="Q51" s="397">
        <v>0.69</v>
      </c>
      <c r="R51" s="373">
        <v>220140</v>
      </c>
      <c r="S51" s="374">
        <v>1800000</v>
      </c>
      <c r="T51" s="375">
        <v>0.12</v>
      </c>
      <c r="U51" s="369"/>
      <c r="V51" s="369"/>
      <c r="W51" s="376"/>
      <c r="X51" s="375" t="e">
        <f t="shared" si="2"/>
        <v>#DIV/0!</v>
      </c>
      <c r="Y51" s="369"/>
      <c r="Z51" s="369"/>
      <c r="AA51" s="372"/>
      <c r="AB51" s="371" t="e">
        <f t="shared" si="3"/>
        <v>#DIV/0!</v>
      </c>
      <c r="AC51" s="377"/>
      <c r="AD51" s="377"/>
      <c r="AE51" s="372"/>
      <c r="AF51" s="371" t="e">
        <f t="shared" si="4"/>
        <v>#DIV/0!</v>
      </c>
      <c r="AG51" s="377"/>
      <c r="AH51" s="377"/>
      <c r="AI51" s="372"/>
      <c r="AJ51" s="371" t="e">
        <f>AG51/AI51</f>
        <v>#DIV/0!</v>
      </c>
      <c r="AK51" s="377"/>
      <c r="AL51" s="377"/>
      <c r="AM51" s="372"/>
      <c r="AN51" s="371" t="e">
        <f t="shared" si="6"/>
        <v>#DIV/0!</v>
      </c>
      <c r="AO51" s="377"/>
      <c r="AP51" s="377"/>
      <c r="AQ51" s="372"/>
      <c r="AR51" s="371" t="e">
        <f t="shared" si="7"/>
        <v>#DIV/0!</v>
      </c>
      <c r="AS51" s="377"/>
      <c r="AT51" s="377"/>
      <c r="AU51" s="372"/>
      <c r="AV51" s="371" t="e">
        <f t="shared" si="8"/>
        <v>#DIV/0!</v>
      </c>
      <c r="AW51" s="377"/>
      <c r="AX51" s="377"/>
      <c r="AY51" s="372"/>
      <c r="AZ51" s="371" t="e">
        <f t="shared" si="9"/>
        <v>#DIV/0!</v>
      </c>
      <c r="BA51" s="377">
        <f t="shared" si="14"/>
        <v>2776615</v>
      </c>
      <c r="BB51" s="377">
        <f t="shared" si="11"/>
        <v>2566475</v>
      </c>
      <c r="BC51" s="372">
        <f t="shared" si="12"/>
        <v>7600000</v>
      </c>
      <c r="BD51" s="371">
        <f t="shared" si="1"/>
        <v>0.36534407894736842</v>
      </c>
      <c r="BE51" s="378">
        <f t="shared" si="18"/>
        <v>925538.33333333337</v>
      </c>
    </row>
    <row r="52" spans="1:57" s="414" customFormat="1" ht="42.95" customHeight="1">
      <c r="A52" s="393"/>
      <c r="B52" s="655" t="s">
        <v>28</v>
      </c>
      <c r="C52" s="655"/>
      <c r="D52" s="655"/>
      <c r="E52" s="655"/>
      <c r="F52" s="411">
        <f>SUM(F8:F51)</f>
        <v>23480100</v>
      </c>
      <c r="G52" s="411">
        <v>23431220</v>
      </c>
      <c r="H52" s="560">
        <f>SUM(H8:H51)</f>
        <v>30400000</v>
      </c>
      <c r="I52" s="413">
        <f t="shared" si="0"/>
        <v>0.77237171052631581</v>
      </c>
      <c r="J52" s="411">
        <f>SUM(J8:J51)</f>
        <v>20019895</v>
      </c>
      <c r="K52" s="561">
        <f>SUM(K8:K51)</f>
        <v>19962035</v>
      </c>
      <c r="L52" s="412">
        <f>SUM(L8:L51)</f>
        <v>29078571</v>
      </c>
      <c r="M52" s="413">
        <f>J52/L52</f>
        <v>0.68847588830964213</v>
      </c>
      <c r="N52" s="411">
        <f>SUM(N8:N51)</f>
        <v>22330135</v>
      </c>
      <c r="O52" s="411">
        <f>SUM(O8:O51)</f>
        <v>22165670</v>
      </c>
      <c r="P52" s="560">
        <f>SUM(P8:P51)</f>
        <v>29046774</v>
      </c>
      <c r="Q52" s="413">
        <f>N52/P52</f>
        <v>0.76876471721093709</v>
      </c>
      <c r="R52" s="411">
        <f>SUM(R8:R51)</f>
        <v>27834413</v>
      </c>
      <c r="S52" s="560">
        <f>SUM(S8:S51)</f>
        <v>27643329</v>
      </c>
      <c r="T52" s="413">
        <f t="shared" ref="T52" si="19">R52/S52</f>
        <v>1.0069124814887527</v>
      </c>
      <c r="U52" s="411">
        <f>SUM(U8:U51)</f>
        <v>128333</v>
      </c>
      <c r="V52" s="411"/>
      <c r="W52" s="411">
        <f>SUM(W8:W51)</f>
        <v>0</v>
      </c>
      <c r="X52" s="413" t="e">
        <f>U52/W52</f>
        <v>#DIV/0!</v>
      </c>
      <c r="Y52" s="411">
        <f>SUM(Y8:Y51)</f>
        <v>0</v>
      </c>
      <c r="Z52" s="411"/>
      <c r="AA52" s="411">
        <f>SUM(AA8:AA51)</f>
        <v>0</v>
      </c>
      <c r="AB52" s="413" t="e">
        <f>Y52/AA52</f>
        <v>#DIV/0!</v>
      </c>
      <c r="AC52" s="411">
        <f>SUM(AC8:AC51)</f>
        <v>0</v>
      </c>
      <c r="AD52" s="411"/>
      <c r="AE52" s="411">
        <f>SUM(AE8:AE51)</f>
        <v>0</v>
      </c>
      <c r="AF52" s="413" t="e">
        <f>AC52/AE52</f>
        <v>#DIV/0!</v>
      </c>
      <c r="AG52" s="411">
        <f>SUM(AG8:AG51)</f>
        <v>0</v>
      </c>
      <c r="AH52" s="411"/>
      <c r="AI52" s="411">
        <f>SUM(AI8:AI51)</f>
        <v>0</v>
      </c>
      <c r="AJ52" s="413" t="e">
        <f>AG52/AI52</f>
        <v>#DIV/0!</v>
      </c>
      <c r="AK52" s="411">
        <f>SUM(AK8:AK51)</f>
        <v>0</v>
      </c>
      <c r="AL52" s="411"/>
      <c r="AM52" s="411">
        <f>SUM(AM8:AM51)</f>
        <v>0</v>
      </c>
      <c r="AN52" s="413" t="e">
        <f>AK52/AM52</f>
        <v>#DIV/0!</v>
      </c>
      <c r="AO52" s="411">
        <f>SUM(AO8:AO51)</f>
        <v>0</v>
      </c>
      <c r="AP52" s="411"/>
      <c r="AQ52" s="411">
        <f>SUM(AQ8:AQ51)</f>
        <v>0</v>
      </c>
      <c r="AR52" s="413" t="e">
        <f>AO52/AQ52</f>
        <v>#DIV/0!</v>
      </c>
      <c r="AS52" s="411">
        <f>SUM(AS8:AS51)</f>
        <v>0</v>
      </c>
      <c r="AT52" s="411"/>
      <c r="AU52" s="411">
        <f>SUM(AU8:AU51)</f>
        <v>0</v>
      </c>
      <c r="AV52" s="413" t="e">
        <f>AS52/AU52</f>
        <v>#DIV/0!</v>
      </c>
      <c r="AW52" s="411">
        <f>SUM(AW8:AW51)</f>
        <v>0</v>
      </c>
      <c r="AX52" s="411"/>
      <c r="AY52" s="411">
        <f>SUM(AY8:AY51)</f>
        <v>0</v>
      </c>
      <c r="AZ52" s="413" t="e">
        <f>AW52/AY52</f>
        <v>#DIV/0!</v>
      </c>
      <c r="BA52" s="411">
        <f>F52+J52+N52+R52</f>
        <v>93664543</v>
      </c>
      <c r="BB52" s="411">
        <f>SUM(BB8:BB51)</f>
        <v>65558925</v>
      </c>
      <c r="BC52" s="412">
        <f>H52+L52+P52+S52</f>
        <v>116168674</v>
      </c>
      <c r="BD52" s="413">
        <f t="shared" si="1"/>
        <v>0.80628055546196564</v>
      </c>
      <c r="BE52" s="411">
        <f>BA52/3</f>
        <v>31221514.333333332</v>
      </c>
    </row>
    <row r="54" spans="1:57">
      <c r="F54" s="80"/>
      <c r="G54" s="80"/>
      <c r="H54" s="80"/>
    </row>
    <row r="55" spans="1:57" s="511" customFormat="1" ht="20.100000000000001" customHeight="1">
      <c r="A55" s="509"/>
      <c r="B55" s="516" t="s">
        <v>29</v>
      </c>
      <c r="C55" s="516"/>
      <c r="E55" s="656" t="s">
        <v>30</v>
      </c>
      <c r="F55" s="656"/>
      <c r="G55" s="515"/>
      <c r="H55" s="513"/>
      <c r="I55" s="514"/>
      <c r="L55" s="513"/>
      <c r="P55" s="513"/>
      <c r="S55" s="513"/>
      <c r="W55" s="513"/>
      <c r="AA55" s="513"/>
      <c r="AE55" s="513"/>
      <c r="AI55" s="513"/>
      <c r="AM55" s="513"/>
      <c r="AQ55" s="513"/>
      <c r="AU55" s="513"/>
      <c r="AY55" s="513"/>
      <c r="BC55" s="656" t="s">
        <v>30</v>
      </c>
      <c r="BD55" s="656"/>
    </row>
    <row r="56" spans="1:57">
      <c r="B56" s="63"/>
      <c r="C56" s="63"/>
      <c r="E56" s="66"/>
      <c r="F56" s="67"/>
      <c r="G56" s="67"/>
      <c r="BC56" s="68"/>
      <c r="BD56" s="69"/>
    </row>
    <row r="57" spans="1:57" s="268" customFormat="1" ht="20.100000000000001" customHeight="1">
      <c r="A57" s="267"/>
      <c r="B57" s="196" t="s">
        <v>103</v>
      </c>
      <c r="C57" s="196"/>
      <c r="E57" s="273" t="s">
        <v>31</v>
      </c>
      <c r="F57" s="270"/>
      <c r="G57" s="270"/>
      <c r="H57" s="271"/>
      <c r="I57" s="272"/>
      <c r="L57" s="271"/>
      <c r="P57" s="271"/>
      <c r="S57" s="271"/>
      <c r="W57" s="271"/>
      <c r="AA57" s="271"/>
      <c r="AE57" s="271"/>
      <c r="AI57" s="271"/>
      <c r="AM57" s="271"/>
      <c r="AQ57" s="271"/>
      <c r="AU57" s="271"/>
      <c r="AY57" s="271"/>
      <c r="BC57" s="657" t="s">
        <v>32</v>
      </c>
      <c r="BD57" s="657"/>
      <c r="BE57" s="657"/>
    </row>
    <row r="58" spans="1:57" s="511" customFormat="1" ht="20.100000000000001" customHeight="1">
      <c r="A58" s="509"/>
      <c r="B58" s="510" t="s">
        <v>101</v>
      </c>
      <c r="C58" s="510"/>
      <c r="E58" s="515" t="s">
        <v>33</v>
      </c>
      <c r="F58" s="515"/>
      <c r="G58" s="515"/>
      <c r="H58" s="513"/>
      <c r="I58" s="514"/>
      <c r="L58" s="513"/>
      <c r="P58" s="513"/>
      <c r="S58" s="513"/>
      <c r="W58" s="513"/>
      <c r="AA58" s="513"/>
      <c r="AE58" s="513"/>
      <c r="AI58" s="513"/>
      <c r="AM58" s="513"/>
      <c r="AQ58" s="513"/>
      <c r="AU58" s="513"/>
      <c r="AY58" s="513"/>
      <c r="BC58" s="656" t="s">
        <v>315</v>
      </c>
      <c r="BD58" s="656"/>
      <c r="BE58" s="656"/>
    </row>
    <row r="60" spans="1:57">
      <c r="BA60" s="80"/>
      <c r="BB60" s="80">
        <f t="shared" ref="BB60" si="20">SUM(BB8:BB33)</f>
        <v>39743590</v>
      </c>
      <c r="BC60" s="80"/>
      <c r="BD60" s="65"/>
    </row>
    <row r="61" spans="1:57">
      <c r="BA61" s="80"/>
      <c r="BB61" s="80">
        <f t="shared" ref="BB61" si="21">SUM(BB35:BB41)</f>
        <v>14573655</v>
      </c>
      <c r="BC61" s="80"/>
      <c r="BD61" s="65"/>
    </row>
    <row r="62" spans="1:57">
      <c r="R62" s="571"/>
      <c r="S62" s="571"/>
      <c r="BA62" s="80"/>
      <c r="BB62" s="80">
        <f t="shared" ref="BB62" si="22">SUM(BB50:BB51)</f>
        <v>3137565</v>
      </c>
      <c r="BC62" s="80"/>
      <c r="BD62" s="65"/>
    </row>
    <row r="63" spans="1:57">
      <c r="R63" s="571"/>
      <c r="S63" s="575"/>
    </row>
    <row r="64" spans="1:57">
      <c r="R64" s="571"/>
      <c r="S64" s="571"/>
    </row>
    <row r="65" spans="18:19">
      <c r="R65" s="571"/>
      <c r="S65" s="571"/>
    </row>
    <row r="66" spans="18:19">
      <c r="R66" s="571"/>
      <c r="S66" s="571"/>
    </row>
    <row r="68" spans="18:19">
      <c r="R68" s="571"/>
      <c r="S68" s="571"/>
    </row>
  </sheetData>
  <mergeCells count="25">
    <mergeCell ref="BA2:BC2"/>
    <mergeCell ref="C4:D4"/>
    <mergeCell ref="B5:B7"/>
    <mergeCell ref="C5:C7"/>
    <mergeCell ref="D5:D7"/>
    <mergeCell ref="E5:E7"/>
    <mergeCell ref="F5:I6"/>
    <mergeCell ref="J5:M6"/>
    <mergeCell ref="N5:Q6"/>
    <mergeCell ref="R5:T6"/>
    <mergeCell ref="B52:E52"/>
    <mergeCell ref="E55:F55"/>
    <mergeCell ref="BC55:BD55"/>
    <mergeCell ref="U5:X6"/>
    <mergeCell ref="Y5:AB6"/>
    <mergeCell ref="AC5:AF6"/>
    <mergeCell ref="AG5:AJ6"/>
    <mergeCell ref="AK5:AN6"/>
    <mergeCell ref="AO5:AR6"/>
    <mergeCell ref="BC57:BE57"/>
    <mergeCell ref="BC58:BE58"/>
    <mergeCell ref="AS5:AV6"/>
    <mergeCell ref="AW5:AZ6"/>
    <mergeCell ref="BA5:BD6"/>
    <mergeCell ref="BE5:BE7"/>
  </mergeCells>
  <pageMargins left="0.39370078740157483" right="0.15748031496062992" top="1.1417322834645669" bottom="0.57999999999999996" header="0.78740157480314965" footer="0.64"/>
  <pageSetup paperSize="9" scale="4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57"/>
  </sheetPr>
  <dimension ref="A1:BL74"/>
  <sheetViews>
    <sheetView view="pageBreakPreview" topLeftCell="A35" zoomScale="40" zoomScaleNormal="70" zoomScaleSheetLayoutView="40" workbookViewId="0">
      <selection activeCell="BC59" sqref="BC59"/>
    </sheetView>
  </sheetViews>
  <sheetFormatPr defaultColWidth="46.85546875" defaultRowHeight="16.5"/>
  <cols>
    <col min="1" max="1" width="8" style="73" bestFit="1" customWidth="1"/>
    <col min="2" max="2" width="12.85546875" style="73" bestFit="1" customWidth="1"/>
    <col min="3" max="3" width="55.140625" style="52" customWidth="1"/>
    <col min="4" max="4" width="50.28515625" style="52" customWidth="1"/>
    <col min="5" max="5" width="30.7109375" style="52" customWidth="1"/>
    <col min="6" max="7" width="33" style="52" hidden="1" customWidth="1"/>
    <col min="8" max="8" width="33.7109375" style="64" hidden="1" customWidth="1"/>
    <col min="9" max="9" width="12" style="65" hidden="1" customWidth="1"/>
    <col min="10" max="11" width="33" style="52" hidden="1" customWidth="1"/>
    <col min="12" max="12" width="33" style="64" hidden="1" customWidth="1"/>
    <col min="13" max="13" width="15" style="52" hidden="1" customWidth="1"/>
    <col min="14" max="15" width="33" style="52" hidden="1" customWidth="1"/>
    <col min="16" max="16" width="33.7109375" style="64" hidden="1" customWidth="1"/>
    <col min="17" max="17" width="13.42578125" style="52" hidden="1" customWidth="1"/>
    <col min="18" max="18" width="33" style="52" hidden="1" customWidth="1"/>
    <col min="19" max="19" width="33.7109375" style="64" hidden="1" customWidth="1"/>
    <col min="20" max="20" width="14.140625" style="52" hidden="1" customWidth="1"/>
    <col min="21" max="21" width="27.42578125" style="52" customWidth="1"/>
    <col min="22" max="22" width="27.5703125" style="64" customWidth="1"/>
    <col min="23" max="23" width="15" style="52" bestFit="1" customWidth="1"/>
    <col min="24" max="24" width="21.5703125" style="52" hidden="1" customWidth="1"/>
    <col min="25" max="25" width="21.7109375" style="52" hidden="1" customWidth="1"/>
    <col min="26" max="26" width="20" style="64" hidden="1" customWidth="1"/>
    <col min="27" max="27" width="18" style="52" hidden="1" customWidth="1"/>
    <col min="28" max="28" width="21.5703125" style="52" hidden="1" customWidth="1"/>
    <col min="29" max="29" width="21.7109375" style="52" hidden="1" customWidth="1"/>
    <col min="30" max="30" width="20" style="64" hidden="1" customWidth="1"/>
    <col min="31" max="31" width="18" style="52" hidden="1" customWidth="1"/>
    <col min="32" max="32" width="21.5703125" style="52" hidden="1" customWidth="1"/>
    <col min="33" max="33" width="21.7109375" style="52" hidden="1" customWidth="1"/>
    <col min="34" max="34" width="20" style="64" hidden="1" customWidth="1"/>
    <col min="35" max="35" width="18" style="52" hidden="1" customWidth="1"/>
    <col min="36" max="36" width="21.5703125" style="52" hidden="1" customWidth="1"/>
    <col min="37" max="37" width="21.7109375" style="52" hidden="1" customWidth="1"/>
    <col min="38" max="38" width="20" style="64" hidden="1" customWidth="1"/>
    <col min="39" max="39" width="18" style="52" hidden="1" customWidth="1"/>
    <col min="40" max="40" width="21.5703125" style="52" hidden="1" customWidth="1"/>
    <col min="41" max="41" width="21.7109375" style="52" hidden="1" customWidth="1"/>
    <col min="42" max="42" width="20" style="64" hidden="1" customWidth="1"/>
    <col min="43" max="43" width="18" style="52" hidden="1" customWidth="1"/>
    <col min="44" max="44" width="21.5703125" style="52" hidden="1" customWidth="1"/>
    <col min="45" max="45" width="21.7109375" style="52" hidden="1" customWidth="1"/>
    <col min="46" max="46" width="20" style="64" hidden="1" customWidth="1"/>
    <col min="47" max="47" width="18" style="52" hidden="1" customWidth="1"/>
    <col min="48" max="48" width="21.5703125" style="52" hidden="1" customWidth="1"/>
    <col min="49" max="49" width="21.7109375" style="52" hidden="1" customWidth="1"/>
    <col min="50" max="50" width="20" style="64" hidden="1" customWidth="1"/>
    <col min="51" max="51" width="18" style="52" hidden="1" customWidth="1"/>
    <col min="52" max="52" width="29.140625" style="52" customWidth="1"/>
    <col min="53" max="53" width="25.7109375" style="52" hidden="1" customWidth="1"/>
    <col min="54" max="54" width="32.28515625" style="64" customWidth="1"/>
    <col min="55" max="55" width="14.140625" style="52" customWidth="1"/>
    <col min="56" max="56" width="32.28515625" style="52" customWidth="1"/>
    <col min="57" max="57" width="35.7109375" style="52" hidden="1" customWidth="1"/>
    <col min="58" max="58" width="37.28515625" style="52" hidden="1" customWidth="1"/>
    <col min="59" max="59" width="19.140625" style="52" hidden="1" customWidth="1"/>
    <col min="60" max="60" width="61.7109375" style="52" customWidth="1"/>
    <col min="61" max="16384" width="46.85546875" style="52"/>
  </cols>
  <sheetData>
    <row r="1" spans="1:64" s="10" customFormat="1" ht="30">
      <c r="A1" s="1"/>
      <c r="B1" s="2" t="s">
        <v>0</v>
      </c>
      <c r="C1" s="2" t="s">
        <v>0</v>
      </c>
      <c r="D1" s="3"/>
      <c r="E1" s="4"/>
      <c r="F1" s="5"/>
      <c r="G1" s="5"/>
      <c r="H1" s="6"/>
      <c r="I1" s="7"/>
      <c r="J1" s="5"/>
      <c r="K1" s="5"/>
      <c r="L1" s="6"/>
      <c r="M1" s="5"/>
      <c r="N1" s="5"/>
      <c r="O1" s="5"/>
      <c r="P1" s="6"/>
      <c r="Q1" s="5"/>
      <c r="R1" s="5"/>
      <c r="S1" s="6"/>
      <c r="T1" s="5"/>
      <c r="U1" s="5"/>
      <c r="V1" s="6"/>
      <c r="W1" s="5"/>
      <c r="X1" s="5"/>
      <c r="Y1" s="5"/>
      <c r="Z1" s="6"/>
      <c r="AA1" s="5"/>
      <c r="AB1" s="5"/>
      <c r="AC1" s="5"/>
      <c r="AD1" s="6"/>
      <c r="AE1" s="5"/>
      <c r="AF1" s="5"/>
      <c r="AG1" s="5"/>
      <c r="AH1" s="6"/>
      <c r="AI1" s="5"/>
      <c r="AJ1" s="5"/>
      <c r="AK1" s="5"/>
      <c r="AL1" s="6"/>
      <c r="AM1" s="5"/>
      <c r="AN1" s="5"/>
      <c r="AO1" s="5"/>
      <c r="AP1" s="6"/>
      <c r="AQ1" s="5"/>
      <c r="AR1" s="5"/>
      <c r="AS1" s="5"/>
      <c r="AT1" s="6"/>
      <c r="AU1" s="5"/>
      <c r="AV1" s="5"/>
      <c r="AW1" s="5"/>
      <c r="AX1" s="6"/>
      <c r="AY1" s="5"/>
      <c r="AZ1" s="5"/>
      <c r="BA1" s="5"/>
      <c r="BB1" s="6"/>
      <c r="BC1" s="5"/>
      <c r="BD1" s="5"/>
      <c r="BE1" s="8"/>
      <c r="BF1" s="9"/>
      <c r="BG1" s="9"/>
      <c r="BL1" s="11"/>
    </row>
    <row r="2" spans="1:64" s="10" customFormat="1" ht="30">
      <c r="A2" s="1"/>
      <c r="B2" s="12" t="s">
        <v>1</v>
      </c>
      <c r="C2" s="12" t="s">
        <v>1</v>
      </c>
      <c r="D2" s="3"/>
      <c r="E2" s="4"/>
      <c r="F2" s="5"/>
      <c r="G2" s="5"/>
      <c r="H2" s="6"/>
      <c r="I2" s="7"/>
      <c r="J2" s="5"/>
      <c r="K2" s="5"/>
      <c r="L2" s="6"/>
      <c r="M2" s="5"/>
      <c r="N2" s="5"/>
      <c r="O2" s="5"/>
      <c r="P2" s="6"/>
      <c r="Q2" s="5"/>
      <c r="R2" s="5"/>
      <c r="S2" s="6"/>
      <c r="T2" s="5"/>
      <c r="U2" s="5"/>
      <c r="V2" s="6"/>
      <c r="W2" s="5"/>
      <c r="X2" s="5"/>
      <c r="Y2" s="5"/>
      <c r="Z2" s="6"/>
      <c r="AA2" s="5"/>
      <c r="AB2" s="5"/>
      <c r="AC2" s="5"/>
      <c r="AD2" s="6"/>
      <c r="AE2" s="5"/>
      <c r="AF2" s="5"/>
      <c r="AG2" s="5"/>
      <c r="AH2" s="6"/>
      <c r="AI2" s="5"/>
      <c r="AJ2" s="5"/>
      <c r="AK2" s="5"/>
      <c r="AL2" s="6"/>
      <c r="AM2" s="5"/>
      <c r="AN2" s="5"/>
      <c r="AO2" s="5"/>
      <c r="AP2" s="6"/>
      <c r="AQ2" s="5"/>
      <c r="AR2" s="5"/>
      <c r="AS2" s="5"/>
      <c r="AT2" s="6"/>
      <c r="AU2" s="5"/>
      <c r="AV2" s="5"/>
      <c r="AW2" s="5"/>
      <c r="AX2" s="6"/>
      <c r="AY2" s="5"/>
      <c r="AZ2" s="645"/>
      <c r="BA2" s="645"/>
      <c r="BB2" s="645"/>
      <c r="BC2" s="5"/>
      <c r="BD2" s="5"/>
      <c r="BE2" s="8"/>
      <c r="BF2" s="9"/>
      <c r="BG2" s="9"/>
      <c r="BL2" s="11"/>
    </row>
    <row r="3" spans="1:64" s="10" customFormat="1" ht="35.25">
      <c r="A3" s="1"/>
      <c r="B3" s="13" t="s">
        <v>175</v>
      </c>
      <c r="C3" s="13" t="s">
        <v>175</v>
      </c>
      <c r="D3" s="3"/>
      <c r="E3" s="4"/>
      <c r="F3" s="5"/>
      <c r="G3" s="5"/>
      <c r="H3" s="6"/>
      <c r="I3" s="7"/>
      <c r="J3" s="5"/>
      <c r="K3" s="5"/>
      <c r="L3" s="6"/>
      <c r="M3" s="5"/>
      <c r="N3" s="5"/>
      <c r="O3" s="5"/>
      <c r="P3" s="6"/>
      <c r="Q3" s="5"/>
      <c r="R3" s="5"/>
      <c r="S3" s="6"/>
      <c r="T3" s="5"/>
      <c r="U3" s="5"/>
      <c r="V3" s="6"/>
      <c r="W3" s="5"/>
      <c r="X3" s="5"/>
      <c r="Y3" s="5"/>
      <c r="Z3" s="6"/>
      <c r="AA3" s="5"/>
      <c r="AB3" s="5"/>
      <c r="AC3" s="5"/>
      <c r="AD3" s="6"/>
      <c r="AE3" s="5"/>
      <c r="AF3" s="5"/>
      <c r="AG3" s="5"/>
      <c r="AH3" s="6"/>
      <c r="AI3" s="5"/>
      <c r="AJ3" s="5"/>
      <c r="AK3" s="5"/>
      <c r="AL3" s="6"/>
      <c r="AM3" s="5"/>
      <c r="AN3" s="5"/>
      <c r="AO3" s="5"/>
      <c r="AP3" s="6"/>
      <c r="AQ3" s="5"/>
      <c r="AR3" s="5"/>
      <c r="AS3" s="5"/>
      <c r="AT3" s="6"/>
      <c r="AU3" s="5"/>
      <c r="AV3" s="5"/>
      <c r="AW3" s="5"/>
      <c r="AX3" s="6"/>
      <c r="AY3" s="5"/>
      <c r="AZ3" s="78"/>
      <c r="BA3" s="78"/>
      <c r="BB3" s="78"/>
      <c r="BC3" s="16"/>
      <c r="BD3" s="5"/>
      <c r="BE3" s="8"/>
      <c r="BF3" s="9"/>
      <c r="BG3" s="9"/>
      <c r="BL3" s="11"/>
    </row>
    <row r="4" spans="1:64" s="23" customFormat="1" ht="9.9499999999999993" customHeight="1" thickBot="1">
      <c r="A4" s="14"/>
      <c r="B4" s="14"/>
      <c r="C4" s="623"/>
      <c r="D4" s="623"/>
      <c r="E4" s="15"/>
      <c r="F4" s="16"/>
      <c r="G4" s="16"/>
      <c r="H4" s="17"/>
      <c r="I4" s="18"/>
      <c r="J4" s="19"/>
      <c r="K4" s="19"/>
      <c r="L4" s="17"/>
      <c r="M4" s="16"/>
      <c r="N4" s="16"/>
      <c r="O4" s="16"/>
      <c r="P4" s="17"/>
      <c r="Q4" s="16"/>
      <c r="R4" s="16"/>
      <c r="S4" s="17"/>
      <c r="T4" s="16"/>
      <c r="U4" s="16"/>
      <c r="V4" s="17"/>
      <c r="W4" s="16"/>
      <c r="X4" s="16"/>
      <c r="Y4" s="16"/>
      <c r="Z4" s="17"/>
      <c r="AA4" s="16"/>
      <c r="AB4" s="16"/>
      <c r="AC4" s="16"/>
      <c r="AD4" s="17"/>
      <c r="AE4" s="16"/>
      <c r="AF4" s="16"/>
      <c r="AG4" s="16"/>
      <c r="AH4" s="17"/>
      <c r="AI4" s="16"/>
      <c r="AJ4" s="16"/>
      <c r="AK4" s="16"/>
      <c r="AL4" s="17"/>
      <c r="AM4" s="16"/>
      <c r="AN4" s="16"/>
      <c r="AO4" s="16"/>
      <c r="AP4" s="17"/>
      <c r="AQ4" s="16"/>
      <c r="AR4" s="16"/>
      <c r="AS4" s="16"/>
      <c r="AT4" s="17"/>
      <c r="AU4" s="16"/>
      <c r="AV4" s="16"/>
      <c r="AW4" s="16"/>
      <c r="AX4" s="17"/>
      <c r="AY4" s="16"/>
      <c r="AZ4" s="16"/>
      <c r="BA4" s="16"/>
      <c r="BB4" s="17"/>
      <c r="BC4" s="16"/>
      <c r="BD4" s="16"/>
      <c r="BE4" s="20"/>
      <c r="BF4" s="21"/>
      <c r="BG4" s="22"/>
      <c r="BL4" s="24"/>
    </row>
    <row r="5" spans="1:64" s="23" customFormat="1" ht="35.1" customHeight="1">
      <c r="A5" s="14"/>
      <c r="B5" s="616" t="s">
        <v>301</v>
      </c>
      <c r="C5" s="616" t="s">
        <v>2</v>
      </c>
      <c r="D5" s="616" t="s">
        <v>3</v>
      </c>
      <c r="E5" s="619" t="s">
        <v>4</v>
      </c>
      <c r="F5" s="608" t="s">
        <v>5</v>
      </c>
      <c r="G5" s="608"/>
      <c r="H5" s="608"/>
      <c r="I5" s="608"/>
      <c r="J5" s="608" t="s">
        <v>6</v>
      </c>
      <c r="K5" s="608"/>
      <c r="L5" s="609"/>
      <c r="M5" s="609"/>
      <c r="N5" s="608" t="s">
        <v>7</v>
      </c>
      <c r="O5" s="608"/>
      <c r="P5" s="609"/>
      <c r="Q5" s="609"/>
      <c r="R5" s="608" t="s">
        <v>8</v>
      </c>
      <c r="S5" s="609"/>
      <c r="T5" s="609"/>
      <c r="U5" s="608" t="s">
        <v>9</v>
      </c>
      <c r="V5" s="609"/>
      <c r="W5" s="609"/>
      <c r="X5" s="608" t="s">
        <v>10</v>
      </c>
      <c r="Y5" s="608"/>
      <c r="Z5" s="609"/>
      <c r="AA5" s="609"/>
      <c r="AB5" s="608" t="s">
        <v>11</v>
      </c>
      <c r="AC5" s="608"/>
      <c r="AD5" s="609"/>
      <c r="AE5" s="609"/>
      <c r="AF5" s="608" t="s">
        <v>12</v>
      </c>
      <c r="AG5" s="608"/>
      <c r="AH5" s="609"/>
      <c r="AI5" s="609"/>
      <c r="AJ5" s="608" t="s">
        <v>13</v>
      </c>
      <c r="AK5" s="608"/>
      <c r="AL5" s="609"/>
      <c r="AM5" s="609"/>
      <c r="AN5" s="608" t="s">
        <v>14</v>
      </c>
      <c r="AO5" s="608"/>
      <c r="AP5" s="609"/>
      <c r="AQ5" s="609"/>
      <c r="AR5" s="608" t="s">
        <v>15</v>
      </c>
      <c r="AS5" s="608"/>
      <c r="AT5" s="609"/>
      <c r="AU5" s="609"/>
      <c r="AV5" s="608" t="s">
        <v>16</v>
      </c>
      <c r="AW5" s="608"/>
      <c r="AX5" s="609"/>
      <c r="AY5" s="609"/>
      <c r="AZ5" s="612" t="s">
        <v>17</v>
      </c>
      <c r="BA5" s="612"/>
      <c r="BB5" s="613"/>
      <c r="BC5" s="613"/>
      <c r="BD5" s="614" t="s">
        <v>18</v>
      </c>
      <c r="BE5" s="25" t="s">
        <v>19</v>
      </c>
      <c r="BF5" s="25" t="s">
        <v>18</v>
      </c>
      <c r="BG5" s="26" t="s">
        <v>20</v>
      </c>
      <c r="BL5" s="24"/>
    </row>
    <row r="6" spans="1:64" s="23" customFormat="1" ht="35.1" customHeight="1">
      <c r="A6" s="14"/>
      <c r="B6" s="616"/>
      <c r="C6" s="616"/>
      <c r="D6" s="616"/>
      <c r="E6" s="620"/>
      <c r="F6" s="608"/>
      <c r="G6" s="608"/>
      <c r="H6" s="608"/>
      <c r="I6" s="608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13"/>
      <c r="BA6" s="613"/>
      <c r="BB6" s="613"/>
      <c r="BC6" s="613"/>
      <c r="BD6" s="615"/>
      <c r="BE6" s="27" t="s">
        <v>21</v>
      </c>
      <c r="BF6" s="28" t="s">
        <v>22</v>
      </c>
      <c r="BG6" s="29">
        <v>2021</v>
      </c>
      <c r="BL6" s="24"/>
    </row>
    <row r="7" spans="1:64" s="23" customFormat="1" ht="34.5" customHeight="1" thickBot="1">
      <c r="A7" s="14"/>
      <c r="B7" s="616"/>
      <c r="C7" s="616"/>
      <c r="D7" s="616"/>
      <c r="E7" s="621"/>
      <c r="F7" s="30" t="s">
        <v>23</v>
      </c>
      <c r="G7" s="30" t="s">
        <v>257</v>
      </c>
      <c r="H7" s="31" t="s">
        <v>24</v>
      </c>
      <c r="I7" s="32" t="s">
        <v>25</v>
      </c>
      <c r="J7" s="30" t="s">
        <v>23</v>
      </c>
      <c r="K7" s="30" t="s">
        <v>257</v>
      </c>
      <c r="L7" s="31" t="s">
        <v>24</v>
      </c>
      <c r="M7" s="33" t="s">
        <v>25</v>
      </c>
      <c r="N7" s="30" t="s">
        <v>23</v>
      </c>
      <c r="O7" s="30" t="s">
        <v>257</v>
      </c>
      <c r="P7" s="31" t="s">
        <v>24</v>
      </c>
      <c r="Q7" s="33" t="s">
        <v>25</v>
      </c>
      <c r="R7" s="30" t="s">
        <v>23</v>
      </c>
      <c r="S7" s="31" t="s">
        <v>24</v>
      </c>
      <c r="T7" s="33" t="s">
        <v>25</v>
      </c>
      <c r="U7" s="30" t="s">
        <v>23</v>
      </c>
      <c r="V7" s="31" t="s">
        <v>24</v>
      </c>
      <c r="W7" s="33" t="s">
        <v>25</v>
      </c>
      <c r="X7" s="30" t="s">
        <v>23</v>
      </c>
      <c r="Y7" s="30" t="s">
        <v>257</v>
      </c>
      <c r="Z7" s="31" t="s">
        <v>24</v>
      </c>
      <c r="AA7" s="33" t="s">
        <v>25</v>
      </c>
      <c r="AB7" s="30" t="s">
        <v>23</v>
      </c>
      <c r="AC7" s="30" t="s">
        <v>257</v>
      </c>
      <c r="AD7" s="31" t="s">
        <v>24</v>
      </c>
      <c r="AE7" s="33" t="s">
        <v>25</v>
      </c>
      <c r="AF7" s="30" t="s">
        <v>23</v>
      </c>
      <c r="AG7" s="30" t="s">
        <v>257</v>
      </c>
      <c r="AH7" s="31" t="s">
        <v>24</v>
      </c>
      <c r="AI7" s="33" t="s">
        <v>25</v>
      </c>
      <c r="AJ7" s="30" t="s">
        <v>23</v>
      </c>
      <c r="AK7" s="30" t="s">
        <v>257</v>
      </c>
      <c r="AL7" s="31" t="s">
        <v>24</v>
      </c>
      <c r="AM7" s="33" t="s">
        <v>25</v>
      </c>
      <c r="AN7" s="30" t="s">
        <v>23</v>
      </c>
      <c r="AO7" s="30" t="s">
        <v>257</v>
      </c>
      <c r="AP7" s="31" t="s">
        <v>24</v>
      </c>
      <c r="AQ7" s="33" t="s">
        <v>25</v>
      </c>
      <c r="AR7" s="30" t="s">
        <v>23</v>
      </c>
      <c r="AS7" s="30" t="s">
        <v>257</v>
      </c>
      <c r="AT7" s="31" t="s">
        <v>24</v>
      </c>
      <c r="AU7" s="33" t="s">
        <v>25</v>
      </c>
      <c r="AV7" s="30" t="s">
        <v>23</v>
      </c>
      <c r="AW7" s="30" t="s">
        <v>257</v>
      </c>
      <c r="AX7" s="31" t="s">
        <v>24</v>
      </c>
      <c r="AY7" s="33" t="s">
        <v>25</v>
      </c>
      <c r="AZ7" s="34" t="s">
        <v>23</v>
      </c>
      <c r="BA7" s="34" t="s">
        <v>257</v>
      </c>
      <c r="BB7" s="35" t="s">
        <v>24</v>
      </c>
      <c r="BC7" s="36" t="s">
        <v>25</v>
      </c>
      <c r="BD7" s="615"/>
      <c r="BE7" s="37" t="s">
        <v>26</v>
      </c>
      <c r="BF7" s="38" t="s">
        <v>27</v>
      </c>
      <c r="BG7" s="39" t="s">
        <v>24</v>
      </c>
      <c r="BL7" s="24"/>
    </row>
    <row r="8" spans="1:64" s="268" customFormat="1" ht="42.95" customHeight="1">
      <c r="A8" s="281">
        <v>1</v>
      </c>
      <c r="B8" s="299" t="s">
        <v>311</v>
      </c>
      <c r="C8" s="300" t="s">
        <v>179</v>
      </c>
      <c r="D8" s="339" t="s">
        <v>180</v>
      </c>
      <c r="E8" s="301">
        <v>45329</v>
      </c>
      <c r="F8" s="691">
        <v>2619805</v>
      </c>
      <c r="G8" s="691">
        <v>2608810</v>
      </c>
      <c r="H8" s="303">
        <v>2000000</v>
      </c>
      <c r="I8" s="692">
        <f t="shared" ref="I8:I58" si="0">F8/H8</f>
        <v>1.3099025</v>
      </c>
      <c r="J8" s="691">
        <v>2254005</v>
      </c>
      <c r="K8" s="693">
        <v>2221010</v>
      </c>
      <c r="L8" s="694">
        <v>2000000</v>
      </c>
      <c r="M8" s="692">
        <v>1.1299999999999999</v>
      </c>
      <c r="N8" s="695">
        <v>1473735</v>
      </c>
      <c r="O8" s="695">
        <v>1392445</v>
      </c>
      <c r="P8" s="696">
        <v>2100000</v>
      </c>
      <c r="Q8" s="697">
        <v>0.7</v>
      </c>
      <c r="R8" s="695">
        <v>1845130</v>
      </c>
      <c r="S8" s="698">
        <v>2200000</v>
      </c>
      <c r="T8" s="699">
        <v>0.84</v>
      </c>
      <c r="U8" s="695">
        <v>1329930</v>
      </c>
      <c r="V8" s="698">
        <v>2200000</v>
      </c>
      <c r="W8" s="699">
        <f>U8/V8</f>
        <v>0.60451363636363631</v>
      </c>
      <c r="X8" s="691"/>
      <c r="Y8" s="691"/>
      <c r="Z8" s="694"/>
      <c r="AA8" s="692" t="e">
        <f>X8/Z8</f>
        <v>#DIV/0!</v>
      </c>
      <c r="AB8" s="700"/>
      <c r="AC8" s="700"/>
      <c r="AD8" s="694"/>
      <c r="AE8" s="692" t="e">
        <f>AB8/AD8</f>
        <v>#DIV/0!</v>
      </c>
      <c r="AF8" s="700"/>
      <c r="AG8" s="700"/>
      <c r="AH8" s="694"/>
      <c r="AI8" s="692" t="e">
        <f>AF8/AH8</f>
        <v>#DIV/0!</v>
      </c>
      <c r="AJ8" s="700"/>
      <c r="AK8" s="700"/>
      <c r="AL8" s="694"/>
      <c r="AM8" s="692" t="e">
        <f>AJ8/AL8</f>
        <v>#DIV/0!</v>
      </c>
      <c r="AN8" s="700"/>
      <c r="AO8" s="700"/>
      <c r="AP8" s="694"/>
      <c r="AQ8" s="692" t="e">
        <f>AN8/AP8</f>
        <v>#DIV/0!</v>
      </c>
      <c r="AR8" s="700"/>
      <c r="AS8" s="700"/>
      <c r="AT8" s="694"/>
      <c r="AU8" s="692" t="e">
        <f>AR8/AT8</f>
        <v>#DIV/0!</v>
      </c>
      <c r="AV8" s="700"/>
      <c r="AW8" s="700"/>
      <c r="AX8" s="694"/>
      <c r="AY8" s="692" t="e">
        <f>AV8/AX8</f>
        <v>#DIV/0!</v>
      </c>
      <c r="AZ8" s="700">
        <f>F8+J8+N8+R8+U8</f>
        <v>9522605</v>
      </c>
      <c r="BA8" s="700">
        <f>G8+K8+O8</f>
        <v>6222265</v>
      </c>
      <c r="BB8" s="694">
        <f>H8+L8+P8+S8+V8</f>
        <v>10500000</v>
      </c>
      <c r="BC8" s="692">
        <f t="shared" ref="BC8:BC58" si="1">AZ8/BB8</f>
        <v>0.90691476190476195</v>
      </c>
      <c r="BD8" s="701">
        <f>AZ8/5</f>
        <v>1904521</v>
      </c>
    </row>
    <row r="9" spans="1:64" s="268" customFormat="1" ht="42.95" customHeight="1">
      <c r="A9" s="281">
        <v>2</v>
      </c>
      <c r="B9" s="299" t="s">
        <v>312</v>
      </c>
      <c r="C9" s="300" t="s">
        <v>181</v>
      </c>
      <c r="D9" s="339" t="s">
        <v>182</v>
      </c>
      <c r="E9" s="301">
        <v>44321</v>
      </c>
      <c r="F9" s="700">
        <v>659070</v>
      </c>
      <c r="G9" s="700">
        <v>659070</v>
      </c>
      <c r="H9" s="303">
        <v>850000</v>
      </c>
      <c r="I9" s="692">
        <f t="shared" si="0"/>
        <v>0.77537647058823533</v>
      </c>
      <c r="J9" s="691">
        <v>1171290</v>
      </c>
      <c r="K9" s="693">
        <v>1171290</v>
      </c>
      <c r="L9" s="694">
        <v>850000</v>
      </c>
      <c r="M9" s="692">
        <v>1.38</v>
      </c>
      <c r="N9" s="695">
        <v>777740</v>
      </c>
      <c r="O9" s="695">
        <v>777740</v>
      </c>
      <c r="P9" s="696">
        <v>950000</v>
      </c>
      <c r="Q9" s="697">
        <v>0.82</v>
      </c>
      <c r="R9" s="695">
        <v>1305390</v>
      </c>
      <c r="S9" s="698">
        <v>1050000</v>
      </c>
      <c r="T9" s="699">
        <v>1.24</v>
      </c>
      <c r="U9" s="695">
        <v>1146125</v>
      </c>
      <c r="V9" s="698">
        <v>1050000</v>
      </c>
      <c r="W9" s="699">
        <f>U9/V9</f>
        <v>1.091547619047619</v>
      </c>
      <c r="X9" s="691"/>
      <c r="Y9" s="691"/>
      <c r="Z9" s="694"/>
      <c r="AA9" s="692" t="e">
        <f t="shared" ref="AA9:AA57" si="2">X9/Z9</f>
        <v>#DIV/0!</v>
      </c>
      <c r="AB9" s="700"/>
      <c r="AC9" s="700"/>
      <c r="AD9" s="694"/>
      <c r="AE9" s="692" t="e">
        <f t="shared" ref="AE9:AE57" si="3">AB9/AD9</f>
        <v>#DIV/0!</v>
      </c>
      <c r="AF9" s="700"/>
      <c r="AG9" s="700"/>
      <c r="AH9" s="694"/>
      <c r="AI9" s="692" t="e">
        <f t="shared" ref="AI9:AI56" si="4">AF9/AH9</f>
        <v>#DIV/0!</v>
      </c>
      <c r="AJ9" s="700"/>
      <c r="AK9" s="700"/>
      <c r="AL9" s="694"/>
      <c r="AM9" s="692" t="e">
        <f t="shared" ref="AM9:AM57" si="5">AJ9/AL9</f>
        <v>#DIV/0!</v>
      </c>
      <c r="AN9" s="700"/>
      <c r="AO9" s="700"/>
      <c r="AP9" s="694"/>
      <c r="AQ9" s="692" t="e">
        <f t="shared" ref="AQ9:AQ57" si="6">AN9/AP9</f>
        <v>#DIV/0!</v>
      </c>
      <c r="AR9" s="700"/>
      <c r="AS9" s="700"/>
      <c r="AT9" s="694"/>
      <c r="AU9" s="692" t="e">
        <f t="shared" ref="AU9:AU57" si="7">AR9/AT9</f>
        <v>#DIV/0!</v>
      </c>
      <c r="AV9" s="700"/>
      <c r="AW9" s="700"/>
      <c r="AX9" s="694"/>
      <c r="AY9" s="692" t="e">
        <f t="shared" ref="AY9:AY57" si="8">AV9/AX9</f>
        <v>#DIV/0!</v>
      </c>
      <c r="AZ9" s="700">
        <f t="shared" ref="AZ9:AZ57" si="9">F9+J9+N9+R9+U9</f>
        <v>5059615</v>
      </c>
      <c r="BA9" s="700">
        <f t="shared" ref="BA9:BA57" si="10">G9+K9+O9</f>
        <v>2608100</v>
      </c>
      <c r="BB9" s="694">
        <f t="shared" ref="BB9:BB57" si="11">H9+L9+P9+S9+V9</f>
        <v>4750000</v>
      </c>
      <c r="BC9" s="692">
        <f t="shared" si="1"/>
        <v>1.0651821052631578</v>
      </c>
      <c r="BD9" s="701">
        <f t="shared" ref="BD9:BD10" si="12">AZ9/5</f>
        <v>1011923</v>
      </c>
    </row>
    <row r="10" spans="1:64" s="268" customFormat="1" ht="42.95" customHeight="1">
      <c r="A10" s="281">
        <v>3</v>
      </c>
      <c r="B10" s="299" t="s">
        <v>311</v>
      </c>
      <c r="C10" s="300" t="s">
        <v>183</v>
      </c>
      <c r="D10" s="339" t="s">
        <v>184</v>
      </c>
      <c r="E10" s="301">
        <v>45489</v>
      </c>
      <c r="F10" s="700">
        <v>46875</v>
      </c>
      <c r="G10" s="700">
        <v>46875</v>
      </c>
      <c r="H10" s="303">
        <v>550000</v>
      </c>
      <c r="I10" s="692">
        <f t="shared" si="0"/>
        <v>8.5227272727272721E-2</v>
      </c>
      <c r="J10" s="691">
        <v>431885</v>
      </c>
      <c r="K10" s="693">
        <v>431885</v>
      </c>
      <c r="L10" s="694">
        <v>550000</v>
      </c>
      <c r="M10" s="692">
        <v>0.79</v>
      </c>
      <c r="N10" s="695">
        <v>44975</v>
      </c>
      <c r="O10" s="695">
        <v>44975</v>
      </c>
      <c r="P10" s="696">
        <v>550000</v>
      </c>
      <c r="Q10" s="697">
        <v>0.08</v>
      </c>
      <c r="R10" s="695">
        <v>715300</v>
      </c>
      <c r="S10" s="698">
        <v>550000</v>
      </c>
      <c r="T10" s="699">
        <v>1.3</v>
      </c>
      <c r="U10" s="695">
        <v>49075</v>
      </c>
      <c r="V10" s="698">
        <v>600000</v>
      </c>
      <c r="W10" s="699">
        <f>U10/V10</f>
        <v>8.1791666666666665E-2</v>
      </c>
      <c r="X10" s="691"/>
      <c r="Y10" s="691"/>
      <c r="Z10" s="694"/>
      <c r="AA10" s="692" t="e">
        <f t="shared" si="2"/>
        <v>#DIV/0!</v>
      </c>
      <c r="AB10" s="700"/>
      <c r="AC10" s="700"/>
      <c r="AD10" s="694"/>
      <c r="AE10" s="692" t="e">
        <f t="shared" si="3"/>
        <v>#DIV/0!</v>
      </c>
      <c r="AF10" s="700"/>
      <c r="AG10" s="700"/>
      <c r="AH10" s="694"/>
      <c r="AI10" s="692" t="e">
        <f t="shared" si="4"/>
        <v>#DIV/0!</v>
      </c>
      <c r="AJ10" s="700"/>
      <c r="AK10" s="700"/>
      <c r="AL10" s="694"/>
      <c r="AM10" s="692" t="e">
        <f t="shared" si="5"/>
        <v>#DIV/0!</v>
      </c>
      <c r="AN10" s="700"/>
      <c r="AO10" s="700"/>
      <c r="AP10" s="694"/>
      <c r="AQ10" s="692" t="e">
        <f t="shared" si="6"/>
        <v>#DIV/0!</v>
      </c>
      <c r="AR10" s="700"/>
      <c r="AS10" s="700"/>
      <c r="AT10" s="694"/>
      <c r="AU10" s="692" t="e">
        <f t="shared" si="7"/>
        <v>#DIV/0!</v>
      </c>
      <c r="AV10" s="700"/>
      <c r="AW10" s="700"/>
      <c r="AX10" s="694"/>
      <c r="AY10" s="692" t="e">
        <f t="shared" si="8"/>
        <v>#DIV/0!</v>
      </c>
      <c r="AZ10" s="700">
        <f t="shared" si="9"/>
        <v>1288110</v>
      </c>
      <c r="BA10" s="700">
        <f t="shared" si="10"/>
        <v>523735</v>
      </c>
      <c r="BB10" s="694">
        <f t="shared" si="11"/>
        <v>2800000</v>
      </c>
      <c r="BC10" s="692">
        <f t="shared" si="1"/>
        <v>0.46003928571428571</v>
      </c>
      <c r="BD10" s="701">
        <f t="shared" si="12"/>
        <v>257622</v>
      </c>
    </row>
    <row r="11" spans="1:64" s="715" customFormat="1" ht="42.95" hidden="1" customHeight="1">
      <c r="A11" s="702">
        <v>4</v>
      </c>
      <c r="B11" s="703" t="s">
        <v>311</v>
      </c>
      <c r="C11" s="704" t="s">
        <v>185</v>
      </c>
      <c r="D11" s="705" t="s">
        <v>186</v>
      </c>
      <c r="E11" s="706">
        <v>45510</v>
      </c>
      <c r="F11" s="707">
        <v>104070</v>
      </c>
      <c r="G11" s="707">
        <v>104070</v>
      </c>
      <c r="H11" s="708">
        <v>550000</v>
      </c>
      <c r="I11" s="709">
        <f t="shared" si="0"/>
        <v>0.18921818181818181</v>
      </c>
      <c r="J11" s="707">
        <v>214360</v>
      </c>
      <c r="K11" s="710">
        <v>214360</v>
      </c>
      <c r="L11" s="707">
        <v>550000</v>
      </c>
      <c r="M11" s="709">
        <v>0.39</v>
      </c>
      <c r="N11" s="711">
        <v>404395</v>
      </c>
      <c r="O11" s="712">
        <v>404395</v>
      </c>
      <c r="P11" s="711">
        <v>550000</v>
      </c>
      <c r="Q11" s="713">
        <v>0.74</v>
      </c>
      <c r="R11" s="711">
        <v>99590</v>
      </c>
      <c r="S11" s="711">
        <v>109999</v>
      </c>
      <c r="T11" s="709">
        <v>0.91</v>
      </c>
      <c r="U11" s="707"/>
      <c r="V11" s="707"/>
      <c r="W11" s="709" t="e">
        <f>U11/V11</f>
        <v>#DIV/0!</v>
      </c>
      <c r="X11" s="707"/>
      <c r="Y11" s="707"/>
      <c r="Z11" s="707"/>
      <c r="AA11" s="709" t="e">
        <f t="shared" si="2"/>
        <v>#DIV/0!</v>
      </c>
      <c r="AB11" s="707"/>
      <c r="AC11" s="707"/>
      <c r="AD11" s="707"/>
      <c r="AE11" s="709" t="e">
        <f t="shared" si="3"/>
        <v>#DIV/0!</v>
      </c>
      <c r="AF11" s="707"/>
      <c r="AG11" s="707"/>
      <c r="AH11" s="707"/>
      <c r="AI11" s="709" t="e">
        <f t="shared" si="4"/>
        <v>#DIV/0!</v>
      </c>
      <c r="AJ11" s="707"/>
      <c r="AK11" s="707"/>
      <c r="AL11" s="707"/>
      <c r="AM11" s="709" t="e">
        <f t="shared" si="5"/>
        <v>#DIV/0!</v>
      </c>
      <c r="AN11" s="707"/>
      <c r="AO11" s="707"/>
      <c r="AP11" s="707"/>
      <c r="AQ11" s="709" t="e">
        <f t="shared" si="6"/>
        <v>#DIV/0!</v>
      </c>
      <c r="AR11" s="707"/>
      <c r="AS11" s="707"/>
      <c r="AT11" s="707"/>
      <c r="AU11" s="709" t="e">
        <f t="shared" si="7"/>
        <v>#DIV/0!</v>
      </c>
      <c r="AV11" s="707"/>
      <c r="AW11" s="707"/>
      <c r="AX11" s="707"/>
      <c r="AY11" s="709" t="e">
        <f t="shared" si="8"/>
        <v>#DIV/0!</v>
      </c>
      <c r="AZ11" s="700">
        <f t="shared" si="9"/>
        <v>822415</v>
      </c>
      <c r="BA11" s="707">
        <f t="shared" si="10"/>
        <v>722825</v>
      </c>
      <c r="BB11" s="694">
        <f t="shared" si="11"/>
        <v>1759999</v>
      </c>
      <c r="BC11" s="709">
        <f t="shared" si="1"/>
        <v>0.46728151550086106</v>
      </c>
      <c r="BD11" s="714">
        <f t="shared" ref="BD9:BD20" si="13">AZ11/4</f>
        <v>205603.75</v>
      </c>
    </row>
    <row r="12" spans="1:64" s="729" customFormat="1" ht="42.95" customHeight="1">
      <c r="A12" s="716">
        <v>4</v>
      </c>
      <c r="B12" s="717" t="s">
        <v>311</v>
      </c>
      <c r="C12" s="718" t="s">
        <v>185</v>
      </c>
      <c r="D12" s="719" t="s">
        <v>329</v>
      </c>
      <c r="E12" s="720">
        <v>45787</v>
      </c>
      <c r="F12" s="721"/>
      <c r="G12" s="721"/>
      <c r="H12" s="722"/>
      <c r="I12" s="697"/>
      <c r="J12" s="721"/>
      <c r="K12" s="723"/>
      <c r="L12" s="721"/>
      <c r="M12" s="697"/>
      <c r="N12" s="724"/>
      <c r="O12" s="725"/>
      <c r="P12" s="724"/>
      <c r="Q12" s="697"/>
      <c r="R12" s="724"/>
      <c r="S12" s="724"/>
      <c r="T12" s="697"/>
      <c r="U12" s="724">
        <v>296915</v>
      </c>
      <c r="V12" s="696">
        <v>390322</v>
      </c>
      <c r="W12" s="726">
        <f>U12/V12</f>
        <v>0.76069245392265872</v>
      </c>
      <c r="X12" s="721"/>
      <c r="Y12" s="721"/>
      <c r="Z12" s="721"/>
      <c r="AA12" s="697"/>
      <c r="AB12" s="721"/>
      <c r="AC12" s="721"/>
      <c r="AD12" s="721"/>
      <c r="AE12" s="697"/>
      <c r="AF12" s="721"/>
      <c r="AG12" s="721"/>
      <c r="AH12" s="721"/>
      <c r="AI12" s="697"/>
      <c r="AJ12" s="721"/>
      <c r="AK12" s="721"/>
      <c r="AL12" s="721"/>
      <c r="AM12" s="697"/>
      <c r="AN12" s="721"/>
      <c r="AO12" s="721"/>
      <c r="AP12" s="721"/>
      <c r="AQ12" s="697"/>
      <c r="AR12" s="721"/>
      <c r="AS12" s="721"/>
      <c r="AT12" s="721"/>
      <c r="AU12" s="697"/>
      <c r="AV12" s="721"/>
      <c r="AW12" s="721"/>
      <c r="AX12" s="721"/>
      <c r="AY12" s="697"/>
      <c r="AZ12" s="691">
        <f t="shared" si="9"/>
        <v>296915</v>
      </c>
      <c r="BA12" s="721"/>
      <c r="BB12" s="727">
        <f t="shared" si="11"/>
        <v>390322</v>
      </c>
      <c r="BC12" s="697">
        <f>AZ12/BB12</f>
        <v>0.76069245392265872</v>
      </c>
      <c r="BD12" s="728">
        <f>AZ12/1</f>
        <v>296915</v>
      </c>
    </row>
    <row r="13" spans="1:64" s="268" customFormat="1" ht="42.95" customHeight="1">
      <c r="A13" s="281">
        <v>5</v>
      </c>
      <c r="B13" s="299" t="s">
        <v>311</v>
      </c>
      <c r="C13" s="300" t="s">
        <v>187</v>
      </c>
      <c r="D13" s="339" t="s">
        <v>188</v>
      </c>
      <c r="E13" s="301">
        <v>45428</v>
      </c>
      <c r="F13" s="700">
        <v>663445</v>
      </c>
      <c r="G13" s="700">
        <v>663445</v>
      </c>
      <c r="H13" s="303">
        <v>650000</v>
      </c>
      <c r="I13" s="692">
        <f t="shared" si="0"/>
        <v>1.0206846153846154</v>
      </c>
      <c r="J13" s="691">
        <v>387195</v>
      </c>
      <c r="K13" s="693">
        <v>387915</v>
      </c>
      <c r="L13" s="694">
        <v>650000</v>
      </c>
      <c r="M13" s="692">
        <v>0.6</v>
      </c>
      <c r="N13" s="695">
        <v>101250</v>
      </c>
      <c r="O13" s="695">
        <v>101250</v>
      </c>
      <c r="P13" s="696">
        <v>650000</v>
      </c>
      <c r="Q13" s="697">
        <v>0.16</v>
      </c>
      <c r="R13" s="695">
        <v>694120</v>
      </c>
      <c r="S13" s="698">
        <v>650000</v>
      </c>
      <c r="T13" s="699">
        <v>1.07</v>
      </c>
      <c r="U13" s="695">
        <v>702940</v>
      </c>
      <c r="V13" s="698">
        <v>650000</v>
      </c>
      <c r="W13" s="699">
        <f>U13/V13</f>
        <v>1.0814461538461539</v>
      </c>
      <c r="X13" s="691"/>
      <c r="Y13" s="691"/>
      <c r="Z13" s="694"/>
      <c r="AA13" s="692" t="e">
        <f t="shared" si="2"/>
        <v>#DIV/0!</v>
      </c>
      <c r="AB13" s="700"/>
      <c r="AC13" s="700"/>
      <c r="AD13" s="694"/>
      <c r="AE13" s="692" t="e">
        <f t="shared" si="3"/>
        <v>#DIV/0!</v>
      </c>
      <c r="AF13" s="700"/>
      <c r="AG13" s="700"/>
      <c r="AH13" s="694"/>
      <c r="AI13" s="692" t="e">
        <f t="shared" si="4"/>
        <v>#DIV/0!</v>
      </c>
      <c r="AJ13" s="700"/>
      <c r="AK13" s="700"/>
      <c r="AL13" s="694"/>
      <c r="AM13" s="692" t="e">
        <f t="shared" si="5"/>
        <v>#DIV/0!</v>
      </c>
      <c r="AN13" s="700"/>
      <c r="AO13" s="700"/>
      <c r="AP13" s="694"/>
      <c r="AQ13" s="692" t="e">
        <f t="shared" si="6"/>
        <v>#DIV/0!</v>
      </c>
      <c r="AR13" s="700"/>
      <c r="AS13" s="700"/>
      <c r="AT13" s="694"/>
      <c r="AU13" s="692" t="e">
        <f t="shared" si="7"/>
        <v>#DIV/0!</v>
      </c>
      <c r="AV13" s="700"/>
      <c r="AW13" s="700"/>
      <c r="AX13" s="694"/>
      <c r="AY13" s="692" t="e">
        <f t="shared" si="8"/>
        <v>#DIV/0!</v>
      </c>
      <c r="AZ13" s="700">
        <f t="shared" si="9"/>
        <v>2548950</v>
      </c>
      <c r="BA13" s="700">
        <f t="shared" si="10"/>
        <v>1152610</v>
      </c>
      <c r="BB13" s="694">
        <f t="shared" si="11"/>
        <v>3250000</v>
      </c>
      <c r="BC13" s="697">
        <f t="shared" ref="BC13:BC57" si="14">AZ13/BB13</f>
        <v>0.78429230769230773</v>
      </c>
      <c r="BD13" s="701">
        <f>AZ13/5</f>
        <v>509790</v>
      </c>
    </row>
    <row r="14" spans="1:64" s="735" customFormat="1" ht="42.75" customHeight="1">
      <c r="A14" s="730">
        <v>6</v>
      </c>
      <c r="B14" s="282" t="s">
        <v>311</v>
      </c>
      <c r="C14" s="283" t="s">
        <v>328</v>
      </c>
      <c r="D14" s="731" t="s">
        <v>330</v>
      </c>
      <c r="E14" s="732">
        <v>45803</v>
      </c>
      <c r="F14" s="691"/>
      <c r="G14" s="691"/>
      <c r="H14" s="303"/>
      <c r="I14" s="733"/>
      <c r="J14" s="691"/>
      <c r="K14" s="693"/>
      <c r="L14" s="727"/>
      <c r="M14" s="733"/>
      <c r="N14" s="695"/>
      <c r="O14" s="695"/>
      <c r="P14" s="696"/>
      <c r="Q14" s="697"/>
      <c r="R14" s="695"/>
      <c r="S14" s="698"/>
      <c r="T14" s="733"/>
      <c r="U14" s="695">
        <v>34990</v>
      </c>
      <c r="V14" s="698">
        <v>106451</v>
      </c>
      <c r="W14" s="699">
        <f>U14/V14</f>
        <v>0.32869583188509266</v>
      </c>
      <c r="X14" s="691"/>
      <c r="Y14" s="691"/>
      <c r="Z14" s="727"/>
      <c r="AA14" s="733"/>
      <c r="AB14" s="691"/>
      <c r="AC14" s="691"/>
      <c r="AD14" s="727"/>
      <c r="AE14" s="733"/>
      <c r="AF14" s="691"/>
      <c r="AG14" s="691"/>
      <c r="AH14" s="727"/>
      <c r="AI14" s="733"/>
      <c r="AJ14" s="691"/>
      <c r="AK14" s="691"/>
      <c r="AL14" s="727"/>
      <c r="AM14" s="733"/>
      <c r="AN14" s="691"/>
      <c r="AO14" s="691"/>
      <c r="AP14" s="727"/>
      <c r="AQ14" s="733"/>
      <c r="AR14" s="691"/>
      <c r="AS14" s="691"/>
      <c r="AT14" s="727"/>
      <c r="AU14" s="733"/>
      <c r="AV14" s="691"/>
      <c r="AW14" s="691"/>
      <c r="AX14" s="727"/>
      <c r="AY14" s="733"/>
      <c r="AZ14" s="691">
        <f t="shared" si="9"/>
        <v>34990</v>
      </c>
      <c r="BA14" s="691"/>
      <c r="BB14" s="727">
        <f t="shared" si="11"/>
        <v>106451</v>
      </c>
      <c r="BC14" s="697">
        <f t="shared" si="14"/>
        <v>0.32869583188509266</v>
      </c>
      <c r="BD14" s="734">
        <f>AZ14/1</f>
        <v>34990</v>
      </c>
    </row>
    <row r="15" spans="1:64" s="342" customFormat="1" ht="42.75" hidden="1" customHeight="1">
      <c r="A15" s="337">
        <v>6</v>
      </c>
      <c r="B15" s="736" t="s">
        <v>313</v>
      </c>
      <c r="C15" s="330" t="s">
        <v>189</v>
      </c>
      <c r="D15" s="331" t="s">
        <v>272</v>
      </c>
      <c r="E15" s="340" t="s">
        <v>190</v>
      </c>
      <c r="F15" s="737">
        <v>209750</v>
      </c>
      <c r="G15" s="737">
        <v>209750</v>
      </c>
      <c r="H15" s="321">
        <v>650000</v>
      </c>
      <c r="I15" s="726">
        <f t="shared" si="0"/>
        <v>0.32269230769230767</v>
      </c>
      <c r="J15" s="737">
        <v>693375</v>
      </c>
      <c r="K15" s="738">
        <v>693375</v>
      </c>
      <c r="L15" s="737">
        <v>650000</v>
      </c>
      <c r="M15" s="726">
        <v>1.07</v>
      </c>
      <c r="N15" s="696">
        <v>158265</v>
      </c>
      <c r="O15" s="696">
        <v>125475</v>
      </c>
      <c r="P15" s="696">
        <v>650000</v>
      </c>
      <c r="Q15" s="739">
        <v>0.24</v>
      </c>
      <c r="R15" s="696">
        <v>859505</v>
      </c>
      <c r="S15" s="696">
        <v>476666</v>
      </c>
      <c r="T15" s="726">
        <v>1.8</v>
      </c>
      <c r="U15" s="737"/>
      <c r="V15" s="737"/>
      <c r="W15" s="726" t="e">
        <f>U15/V15</f>
        <v>#DIV/0!</v>
      </c>
      <c r="X15" s="737"/>
      <c r="Y15" s="737"/>
      <c r="Z15" s="737"/>
      <c r="AA15" s="726" t="e">
        <f t="shared" si="2"/>
        <v>#DIV/0!</v>
      </c>
      <c r="AB15" s="737"/>
      <c r="AC15" s="737"/>
      <c r="AD15" s="737"/>
      <c r="AE15" s="726" t="e">
        <f t="shared" si="3"/>
        <v>#DIV/0!</v>
      </c>
      <c r="AF15" s="737"/>
      <c r="AG15" s="737"/>
      <c r="AH15" s="737"/>
      <c r="AI15" s="726" t="e">
        <f t="shared" si="4"/>
        <v>#DIV/0!</v>
      </c>
      <c r="AJ15" s="737"/>
      <c r="AK15" s="737"/>
      <c r="AL15" s="737"/>
      <c r="AM15" s="726" t="e">
        <f t="shared" si="5"/>
        <v>#DIV/0!</v>
      </c>
      <c r="AN15" s="737"/>
      <c r="AO15" s="737"/>
      <c r="AP15" s="737"/>
      <c r="AQ15" s="726" t="e">
        <f t="shared" si="6"/>
        <v>#DIV/0!</v>
      </c>
      <c r="AR15" s="737"/>
      <c r="AS15" s="737"/>
      <c r="AT15" s="737"/>
      <c r="AU15" s="726" t="e">
        <f t="shared" si="7"/>
        <v>#DIV/0!</v>
      </c>
      <c r="AV15" s="737"/>
      <c r="AW15" s="737"/>
      <c r="AX15" s="737"/>
      <c r="AY15" s="726" t="e">
        <f t="shared" si="8"/>
        <v>#DIV/0!</v>
      </c>
      <c r="AZ15" s="700">
        <f t="shared" si="9"/>
        <v>1920895</v>
      </c>
      <c r="BA15" s="737">
        <f t="shared" si="10"/>
        <v>1028600</v>
      </c>
      <c r="BB15" s="694">
        <f t="shared" si="11"/>
        <v>2426666</v>
      </c>
      <c r="BC15" s="697">
        <f t="shared" si="14"/>
        <v>0.79157782735654603</v>
      </c>
      <c r="BD15" s="740">
        <f t="shared" si="13"/>
        <v>480223.75</v>
      </c>
    </row>
    <row r="16" spans="1:64" s="729" customFormat="1" ht="42.75" customHeight="1">
      <c r="A16" s="716">
        <v>7</v>
      </c>
      <c r="B16" s="717" t="s">
        <v>313</v>
      </c>
      <c r="C16" s="718" t="s">
        <v>189</v>
      </c>
      <c r="D16" s="719" t="s">
        <v>194</v>
      </c>
      <c r="E16" s="741">
        <v>45799</v>
      </c>
      <c r="F16" s="721"/>
      <c r="G16" s="721"/>
      <c r="H16" s="722"/>
      <c r="I16" s="697"/>
      <c r="J16" s="721"/>
      <c r="K16" s="723"/>
      <c r="L16" s="721"/>
      <c r="M16" s="697"/>
      <c r="N16" s="724"/>
      <c r="O16" s="724"/>
      <c r="P16" s="724"/>
      <c r="Q16" s="697"/>
      <c r="R16" s="724"/>
      <c r="S16" s="724"/>
      <c r="T16" s="697"/>
      <c r="U16" s="724">
        <v>79185</v>
      </c>
      <c r="V16" s="696">
        <v>177419</v>
      </c>
      <c r="W16" s="742">
        <f>U16/V16</f>
        <v>0.44631634717814889</v>
      </c>
      <c r="X16" s="721"/>
      <c r="Y16" s="721"/>
      <c r="Z16" s="721"/>
      <c r="AA16" s="697"/>
      <c r="AB16" s="721"/>
      <c r="AC16" s="721"/>
      <c r="AD16" s="721"/>
      <c r="AE16" s="697"/>
      <c r="AF16" s="721"/>
      <c r="AG16" s="721"/>
      <c r="AH16" s="721"/>
      <c r="AI16" s="697"/>
      <c r="AJ16" s="721"/>
      <c r="AK16" s="721"/>
      <c r="AL16" s="721"/>
      <c r="AM16" s="697"/>
      <c r="AN16" s="721"/>
      <c r="AO16" s="721"/>
      <c r="AP16" s="721"/>
      <c r="AQ16" s="697"/>
      <c r="AR16" s="721"/>
      <c r="AS16" s="721"/>
      <c r="AT16" s="721"/>
      <c r="AU16" s="697"/>
      <c r="AV16" s="721"/>
      <c r="AW16" s="721"/>
      <c r="AX16" s="721"/>
      <c r="AY16" s="697"/>
      <c r="AZ16" s="691">
        <f t="shared" si="9"/>
        <v>79185</v>
      </c>
      <c r="BA16" s="721"/>
      <c r="BB16" s="727">
        <f t="shared" si="11"/>
        <v>177419</v>
      </c>
      <c r="BC16" s="697">
        <f t="shared" si="14"/>
        <v>0.44631634717814889</v>
      </c>
      <c r="BD16" s="728">
        <f>AZ16/1</f>
        <v>79185</v>
      </c>
    </row>
    <row r="17" spans="1:56" s="268" customFormat="1" ht="42.95" customHeight="1">
      <c r="A17" s="281">
        <v>8</v>
      </c>
      <c r="B17" s="299" t="s">
        <v>311</v>
      </c>
      <c r="C17" s="300" t="s">
        <v>191</v>
      </c>
      <c r="D17" s="339" t="s">
        <v>192</v>
      </c>
      <c r="E17" s="301">
        <v>45432</v>
      </c>
      <c r="F17" s="700">
        <v>572975</v>
      </c>
      <c r="G17" s="700">
        <v>572975</v>
      </c>
      <c r="H17" s="303">
        <v>550000</v>
      </c>
      <c r="I17" s="692">
        <f t="shared" si="0"/>
        <v>1.0417727272727273</v>
      </c>
      <c r="J17" s="691">
        <v>283915</v>
      </c>
      <c r="K17" s="693">
        <v>283915</v>
      </c>
      <c r="L17" s="694">
        <v>550000</v>
      </c>
      <c r="M17" s="692">
        <v>0.52</v>
      </c>
      <c r="N17" s="695">
        <v>205745</v>
      </c>
      <c r="O17" s="695">
        <v>205745</v>
      </c>
      <c r="P17" s="696">
        <v>550000</v>
      </c>
      <c r="Q17" s="697">
        <v>0.37</v>
      </c>
      <c r="R17" s="695">
        <v>579555</v>
      </c>
      <c r="S17" s="698">
        <v>550000</v>
      </c>
      <c r="T17" s="699">
        <v>1.05</v>
      </c>
      <c r="U17" s="695">
        <v>569070</v>
      </c>
      <c r="V17" s="698">
        <v>550000</v>
      </c>
      <c r="W17" s="699">
        <f>U17/V17</f>
        <v>1.0346727272727272</v>
      </c>
      <c r="X17" s="691"/>
      <c r="Y17" s="691"/>
      <c r="Z17" s="694"/>
      <c r="AA17" s="692" t="e">
        <f t="shared" si="2"/>
        <v>#DIV/0!</v>
      </c>
      <c r="AB17" s="700"/>
      <c r="AC17" s="700"/>
      <c r="AD17" s="694"/>
      <c r="AE17" s="692" t="e">
        <f t="shared" si="3"/>
        <v>#DIV/0!</v>
      </c>
      <c r="AF17" s="700"/>
      <c r="AG17" s="700"/>
      <c r="AH17" s="694"/>
      <c r="AI17" s="692" t="e">
        <f t="shared" si="4"/>
        <v>#DIV/0!</v>
      </c>
      <c r="AJ17" s="700"/>
      <c r="AK17" s="700"/>
      <c r="AL17" s="694"/>
      <c r="AM17" s="692" t="e">
        <f t="shared" si="5"/>
        <v>#DIV/0!</v>
      </c>
      <c r="AN17" s="700"/>
      <c r="AO17" s="700"/>
      <c r="AP17" s="694"/>
      <c r="AQ17" s="692" t="e">
        <f t="shared" si="6"/>
        <v>#DIV/0!</v>
      </c>
      <c r="AR17" s="700"/>
      <c r="AS17" s="700"/>
      <c r="AT17" s="694"/>
      <c r="AU17" s="692" t="e">
        <f t="shared" si="7"/>
        <v>#DIV/0!</v>
      </c>
      <c r="AV17" s="700"/>
      <c r="AW17" s="700"/>
      <c r="AX17" s="694"/>
      <c r="AY17" s="692" t="e">
        <f t="shared" si="8"/>
        <v>#DIV/0!</v>
      </c>
      <c r="AZ17" s="700">
        <f t="shared" si="9"/>
        <v>2211260</v>
      </c>
      <c r="BA17" s="700">
        <f t="shared" si="10"/>
        <v>1062635</v>
      </c>
      <c r="BB17" s="694">
        <f t="shared" si="11"/>
        <v>2750000</v>
      </c>
      <c r="BC17" s="697">
        <f t="shared" si="14"/>
        <v>0.80409454545454551</v>
      </c>
      <c r="BD17" s="701">
        <f>AZ17/5</f>
        <v>442252</v>
      </c>
    </row>
    <row r="18" spans="1:56" s="316" customFormat="1" ht="42.95" customHeight="1">
      <c r="A18" s="281">
        <v>9</v>
      </c>
      <c r="B18" s="299" t="s">
        <v>313</v>
      </c>
      <c r="C18" s="300" t="s">
        <v>193</v>
      </c>
      <c r="D18" s="339" t="s">
        <v>194</v>
      </c>
      <c r="E18" s="301">
        <v>45555</v>
      </c>
      <c r="F18" s="691">
        <v>1391500</v>
      </c>
      <c r="G18" s="691">
        <v>1391500</v>
      </c>
      <c r="H18" s="303">
        <v>550000</v>
      </c>
      <c r="I18" s="699">
        <f t="shared" si="0"/>
        <v>2.5299999999999998</v>
      </c>
      <c r="J18" s="691">
        <v>649810</v>
      </c>
      <c r="K18" s="693">
        <v>649810</v>
      </c>
      <c r="L18" s="727">
        <v>850000</v>
      </c>
      <c r="M18" s="699">
        <v>0.76</v>
      </c>
      <c r="N18" s="695">
        <v>648590</v>
      </c>
      <c r="O18" s="695">
        <v>648590</v>
      </c>
      <c r="P18" s="696">
        <v>850000</v>
      </c>
      <c r="Q18" s="697">
        <v>0.76</v>
      </c>
      <c r="R18" s="695">
        <v>1517000</v>
      </c>
      <c r="S18" s="698">
        <v>850000</v>
      </c>
      <c r="T18" s="699">
        <v>1.78</v>
      </c>
      <c r="U18" s="691">
        <v>430900</v>
      </c>
      <c r="V18" s="727">
        <v>643548</v>
      </c>
      <c r="W18" s="699">
        <f>U18/V18</f>
        <v>0.66956932505423061</v>
      </c>
      <c r="X18" s="691"/>
      <c r="Y18" s="691"/>
      <c r="Z18" s="727"/>
      <c r="AA18" s="699" t="e">
        <f t="shared" si="2"/>
        <v>#DIV/0!</v>
      </c>
      <c r="AB18" s="691"/>
      <c r="AC18" s="691"/>
      <c r="AD18" s="727"/>
      <c r="AE18" s="699" t="e">
        <f t="shared" si="3"/>
        <v>#DIV/0!</v>
      </c>
      <c r="AF18" s="691"/>
      <c r="AG18" s="691"/>
      <c r="AH18" s="727"/>
      <c r="AI18" s="699" t="e">
        <f t="shared" si="4"/>
        <v>#DIV/0!</v>
      </c>
      <c r="AJ18" s="691"/>
      <c r="AK18" s="691"/>
      <c r="AL18" s="727"/>
      <c r="AM18" s="699" t="e">
        <f t="shared" si="5"/>
        <v>#DIV/0!</v>
      </c>
      <c r="AN18" s="691"/>
      <c r="AO18" s="691"/>
      <c r="AP18" s="727"/>
      <c r="AQ18" s="699" t="e">
        <f t="shared" si="6"/>
        <v>#DIV/0!</v>
      </c>
      <c r="AR18" s="691"/>
      <c r="AS18" s="691"/>
      <c r="AT18" s="727"/>
      <c r="AU18" s="699" t="e">
        <f t="shared" si="7"/>
        <v>#DIV/0!</v>
      </c>
      <c r="AV18" s="691"/>
      <c r="AW18" s="691"/>
      <c r="AX18" s="727"/>
      <c r="AY18" s="699" t="e">
        <f t="shared" si="8"/>
        <v>#DIV/0!</v>
      </c>
      <c r="AZ18" s="700">
        <f t="shared" si="9"/>
        <v>4637800</v>
      </c>
      <c r="BA18" s="691">
        <f t="shared" si="10"/>
        <v>2689900</v>
      </c>
      <c r="BB18" s="694">
        <f t="shared" si="11"/>
        <v>3743548</v>
      </c>
      <c r="BC18" s="697">
        <f t="shared" si="14"/>
        <v>1.2388781979020971</v>
      </c>
      <c r="BD18" s="734">
        <f>AZ18/5</f>
        <v>927560</v>
      </c>
    </row>
    <row r="19" spans="1:56" s="735" customFormat="1" ht="42.95" customHeight="1">
      <c r="A19" s="730">
        <v>10</v>
      </c>
      <c r="B19" s="282" t="s">
        <v>313</v>
      </c>
      <c r="C19" s="283" t="s">
        <v>193</v>
      </c>
      <c r="D19" s="731" t="s">
        <v>333</v>
      </c>
      <c r="E19" s="743">
        <v>45799</v>
      </c>
      <c r="F19" s="691"/>
      <c r="G19" s="691"/>
      <c r="H19" s="303"/>
      <c r="I19" s="733"/>
      <c r="J19" s="691"/>
      <c r="K19" s="693"/>
      <c r="L19" s="727"/>
      <c r="M19" s="733"/>
      <c r="N19" s="695"/>
      <c r="O19" s="695"/>
      <c r="P19" s="696"/>
      <c r="Q19" s="697"/>
      <c r="R19" s="695"/>
      <c r="S19" s="698"/>
      <c r="T19" s="733"/>
      <c r="U19" s="691">
        <v>266845</v>
      </c>
      <c r="V19" s="696">
        <v>177419</v>
      </c>
      <c r="W19" s="733">
        <f>U19/V19</f>
        <v>1.5040384626223797</v>
      </c>
      <c r="X19" s="691"/>
      <c r="Y19" s="691"/>
      <c r="Z19" s="727"/>
      <c r="AA19" s="733"/>
      <c r="AB19" s="691"/>
      <c r="AC19" s="691"/>
      <c r="AD19" s="727"/>
      <c r="AE19" s="733"/>
      <c r="AF19" s="691"/>
      <c r="AG19" s="691"/>
      <c r="AH19" s="727"/>
      <c r="AI19" s="733"/>
      <c r="AJ19" s="691"/>
      <c r="AK19" s="691"/>
      <c r="AL19" s="727"/>
      <c r="AM19" s="733"/>
      <c r="AN19" s="691"/>
      <c r="AO19" s="691"/>
      <c r="AP19" s="727"/>
      <c r="AQ19" s="733"/>
      <c r="AR19" s="691"/>
      <c r="AS19" s="691"/>
      <c r="AT19" s="727"/>
      <c r="AU19" s="733"/>
      <c r="AV19" s="691"/>
      <c r="AW19" s="691"/>
      <c r="AX19" s="727"/>
      <c r="AY19" s="733"/>
      <c r="AZ19" s="691">
        <f t="shared" si="9"/>
        <v>266845</v>
      </c>
      <c r="BA19" s="691"/>
      <c r="BB19" s="727">
        <f t="shared" si="11"/>
        <v>177419</v>
      </c>
      <c r="BC19" s="697">
        <f t="shared" si="14"/>
        <v>1.5040384626223797</v>
      </c>
      <c r="BD19" s="734">
        <f>AZ19/1</f>
        <v>266845</v>
      </c>
    </row>
    <row r="20" spans="1:56" s="268" customFormat="1" ht="42.95" customHeight="1">
      <c r="A20" s="281">
        <v>11</v>
      </c>
      <c r="B20" s="299" t="s">
        <v>311</v>
      </c>
      <c r="C20" s="300" t="s">
        <v>195</v>
      </c>
      <c r="D20" s="339" t="s">
        <v>196</v>
      </c>
      <c r="E20" s="301">
        <v>45429</v>
      </c>
      <c r="F20" s="700">
        <v>974695</v>
      </c>
      <c r="G20" s="700">
        <v>974695</v>
      </c>
      <c r="H20" s="303">
        <v>800000</v>
      </c>
      <c r="I20" s="692">
        <f t="shared" si="0"/>
        <v>1.21836875</v>
      </c>
      <c r="J20" s="700">
        <v>637260</v>
      </c>
      <c r="K20" s="744">
        <v>628765</v>
      </c>
      <c r="L20" s="694">
        <v>850000</v>
      </c>
      <c r="M20" s="692">
        <v>0.75</v>
      </c>
      <c r="N20" s="695">
        <v>489870</v>
      </c>
      <c r="O20" s="695">
        <v>489890</v>
      </c>
      <c r="P20" s="696">
        <v>850000</v>
      </c>
      <c r="Q20" s="697">
        <v>0.57999999999999996</v>
      </c>
      <c r="R20" s="695">
        <v>1575645</v>
      </c>
      <c r="S20" s="698">
        <v>850000</v>
      </c>
      <c r="T20" s="699">
        <v>1.85</v>
      </c>
      <c r="U20" s="695">
        <v>1175775</v>
      </c>
      <c r="V20" s="698">
        <v>1000000</v>
      </c>
      <c r="W20" s="699">
        <f>U20/V20</f>
        <v>1.175775</v>
      </c>
      <c r="X20" s="691"/>
      <c r="Y20" s="691"/>
      <c r="Z20" s="694"/>
      <c r="AA20" s="692" t="e">
        <f t="shared" si="2"/>
        <v>#DIV/0!</v>
      </c>
      <c r="AB20" s="700"/>
      <c r="AC20" s="700"/>
      <c r="AD20" s="694"/>
      <c r="AE20" s="692" t="e">
        <f t="shared" si="3"/>
        <v>#DIV/0!</v>
      </c>
      <c r="AF20" s="700"/>
      <c r="AG20" s="700"/>
      <c r="AH20" s="694"/>
      <c r="AI20" s="692" t="e">
        <f t="shared" si="4"/>
        <v>#DIV/0!</v>
      </c>
      <c r="AJ20" s="700"/>
      <c r="AK20" s="700"/>
      <c r="AL20" s="694"/>
      <c r="AM20" s="692" t="e">
        <f t="shared" si="5"/>
        <v>#DIV/0!</v>
      </c>
      <c r="AN20" s="700"/>
      <c r="AO20" s="700"/>
      <c r="AP20" s="694"/>
      <c r="AQ20" s="692" t="e">
        <f t="shared" si="6"/>
        <v>#DIV/0!</v>
      </c>
      <c r="AR20" s="700"/>
      <c r="AS20" s="700"/>
      <c r="AT20" s="694"/>
      <c r="AU20" s="692" t="e">
        <f t="shared" si="7"/>
        <v>#DIV/0!</v>
      </c>
      <c r="AV20" s="700"/>
      <c r="AW20" s="700"/>
      <c r="AX20" s="694"/>
      <c r="AY20" s="692" t="e">
        <f t="shared" si="8"/>
        <v>#DIV/0!</v>
      </c>
      <c r="AZ20" s="700">
        <f t="shared" si="9"/>
        <v>4853245</v>
      </c>
      <c r="BA20" s="700">
        <f t="shared" si="10"/>
        <v>2093350</v>
      </c>
      <c r="BB20" s="694">
        <f t="shared" si="11"/>
        <v>4350000</v>
      </c>
      <c r="BC20" s="697">
        <f t="shared" si="14"/>
        <v>1.1156885057471264</v>
      </c>
      <c r="BD20" s="701">
        <f>AZ20/5</f>
        <v>970649</v>
      </c>
    </row>
    <row r="21" spans="1:56" s="342" customFormat="1" ht="42.95" hidden="1" customHeight="1">
      <c r="A21" s="337">
        <v>10</v>
      </c>
      <c r="B21" s="299" t="s">
        <v>311</v>
      </c>
      <c r="C21" s="330" t="s">
        <v>197</v>
      </c>
      <c r="D21" s="331" t="s">
        <v>198</v>
      </c>
      <c r="E21" s="340">
        <v>45111</v>
      </c>
      <c r="F21" s="737">
        <v>124870</v>
      </c>
      <c r="G21" s="737">
        <v>124870</v>
      </c>
      <c r="H21" s="321">
        <v>550000</v>
      </c>
      <c r="I21" s="726">
        <f t="shared" si="0"/>
        <v>0.22703636363636365</v>
      </c>
      <c r="J21" s="737">
        <v>172455</v>
      </c>
      <c r="K21" s="738">
        <v>172455</v>
      </c>
      <c r="L21" s="737">
        <v>235714</v>
      </c>
      <c r="M21" s="726">
        <v>0.73</v>
      </c>
      <c r="N21" s="737"/>
      <c r="O21" s="737"/>
      <c r="P21" s="737"/>
      <c r="Q21" s="737"/>
      <c r="R21" s="737">
        <v>0</v>
      </c>
      <c r="S21" s="737">
        <v>0</v>
      </c>
      <c r="T21" s="726">
        <v>0</v>
      </c>
      <c r="U21" s="737"/>
      <c r="V21" s="737"/>
      <c r="W21" s="726" t="e">
        <f>U21/V21</f>
        <v>#DIV/0!</v>
      </c>
      <c r="X21" s="737"/>
      <c r="Y21" s="737"/>
      <c r="Z21" s="737"/>
      <c r="AA21" s="726" t="e">
        <f t="shared" si="2"/>
        <v>#DIV/0!</v>
      </c>
      <c r="AB21" s="737"/>
      <c r="AC21" s="737"/>
      <c r="AD21" s="737"/>
      <c r="AE21" s="726" t="e">
        <f t="shared" si="3"/>
        <v>#DIV/0!</v>
      </c>
      <c r="AF21" s="737"/>
      <c r="AG21" s="737"/>
      <c r="AH21" s="737"/>
      <c r="AI21" s="726" t="e">
        <f t="shared" si="4"/>
        <v>#DIV/0!</v>
      </c>
      <c r="AJ21" s="737"/>
      <c r="AK21" s="737"/>
      <c r="AL21" s="737"/>
      <c r="AM21" s="726" t="e">
        <f t="shared" si="5"/>
        <v>#DIV/0!</v>
      </c>
      <c r="AN21" s="737"/>
      <c r="AO21" s="737"/>
      <c r="AP21" s="737"/>
      <c r="AQ21" s="726" t="e">
        <f t="shared" si="6"/>
        <v>#DIV/0!</v>
      </c>
      <c r="AR21" s="737"/>
      <c r="AS21" s="737"/>
      <c r="AT21" s="737"/>
      <c r="AU21" s="726" t="e">
        <f t="shared" si="7"/>
        <v>#DIV/0!</v>
      </c>
      <c r="AV21" s="737"/>
      <c r="AW21" s="737"/>
      <c r="AX21" s="737"/>
      <c r="AY21" s="726" t="e">
        <f t="shared" si="8"/>
        <v>#DIV/0!</v>
      </c>
      <c r="AZ21" s="700">
        <f t="shared" si="9"/>
        <v>297325</v>
      </c>
      <c r="BA21" s="737">
        <f t="shared" si="10"/>
        <v>297325</v>
      </c>
      <c r="BB21" s="694">
        <f t="shared" si="11"/>
        <v>785714</v>
      </c>
      <c r="BC21" s="697">
        <f t="shared" si="14"/>
        <v>0.37841377396864506</v>
      </c>
      <c r="BD21" s="745">
        <f>AZ21/2</f>
        <v>148662.5</v>
      </c>
    </row>
    <row r="22" spans="1:56" s="729" customFormat="1" ht="42.95" customHeight="1">
      <c r="A22" s="716">
        <v>12</v>
      </c>
      <c r="B22" s="717" t="s">
        <v>311</v>
      </c>
      <c r="C22" s="718" t="s">
        <v>197</v>
      </c>
      <c r="D22" s="719" t="s">
        <v>331</v>
      </c>
      <c r="E22" s="720">
        <v>45785</v>
      </c>
      <c r="F22" s="721"/>
      <c r="G22" s="721"/>
      <c r="H22" s="722"/>
      <c r="I22" s="697"/>
      <c r="J22" s="721"/>
      <c r="K22" s="723"/>
      <c r="L22" s="721"/>
      <c r="M22" s="697"/>
      <c r="N22" s="721"/>
      <c r="O22" s="721"/>
      <c r="P22" s="721"/>
      <c r="Q22" s="721"/>
      <c r="R22" s="721"/>
      <c r="S22" s="721"/>
      <c r="T22" s="697"/>
      <c r="U22" s="724">
        <v>337895</v>
      </c>
      <c r="V22" s="696">
        <v>425806</v>
      </c>
      <c r="W22" s="726">
        <f t="shared" ref="W22:W23" si="15">U22/V22</f>
        <v>0.79354212951437975</v>
      </c>
      <c r="X22" s="721"/>
      <c r="Y22" s="721"/>
      <c r="Z22" s="721"/>
      <c r="AA22" s="697"/>
      <c r="AB22" s="721"/>
      <c r="AC22" s="721"/>
      <c r="AD22" s="721"/>
      <c r="AE22" s="697"/>
      <c r="AF22" s="721"/>
      <c r="AG22" s="721"/>
      <c r="AH22" s="721"/>
      <c r="AI22" s="697"/>
      <c r="AJ22" s="721"/>
      <c r="AK22" s="721"/>
      <c r="AL22" s="721"/>
      <c r="AM22" s="697"/>
      <c r="AN22" s="721"/>
      <c r="AO22" s="721"/>
      <c r="AP22" s="721"/>
      <c r="AQ22" s="697"/>
      <c r="AR22" s="721"/>
      <c r="AS22" s="721"/>
      <c r="AT22" s="721"/>
      <c r="AU22" s="697"/>
      <c r="AV22" s="721"/>
      <c r="AW22" s="721"/>
      <c r="AX22" s="721"/>
      <c r="AY22" s="697"/>
      <c r="AZ22" s="691">
        <f t="shared" si="9"/>
        <v>337895</v>
      </c>
      <c r="BA22" s="721"/>
      <c r="BB22" s="727">
        <f t="shared" si="11"/>
        <v>425806</v>
      </c>
      <c r="BC22" s="697">
        <f t="shared" si="14"/>
        <v>0.79354212951437975</v>
      </c>
      <c r="BD22" s="728">
        <f>AZ22/1</f>
        <v>337895</v>
      </c>
    </row>
    <row r="23" spans="1:56" s="268" customFormat="1" ht="42.95" customHeight="1">
      <c r="A23" s="281">
        <v>13</v>
      </c>
      <c r="B23" s="299" t="s">
        <v>314</v>
      </c>
      <c r="C23" s="300" t="s">
        <v>199</v>
      </c>
      <c r="D23" s="339" t="s">
        <v>200</v>
      </c>
      <c r="E23" s="301">
        <v>45551</v>
      </c>
      <c r="F23" s="700">
        <v>61990</v>
      </c>
      <c r="G23" s="700">
        <v>61990</v>
      </c>
      <c r="H23" s="303">
        <v>550000</v>
      </c>
      <c r="I23" s="692">
        <f t="shared" si="0"/>
        <v>0.11270909090909091</v>
      </c>
      <c r="J23" s="691">
        <v>134965</v>
      </c>
      <c r="K23" s="693">
        <v>134965</v>
      </c>
      <c r="L23" s="727">
        <v>550000</v>
      </c>
      <c r="M23" s="699">
        <v>0.25</v>
      </c>
      <c r="N23" s="691">
        <v>393145</v>
      </c>
      <c r="O23" s="691">
        <v>393145</v>
      </c>
      <c r="P23" s="737">
        <v>550000</v>
      </c>
      <c r="Q23" s="746">
        <v>0.71</v>
      </c>
      <c r="R23" s="695">
        <v>125975</v>
      </c>
      <c r="S23" s="698">
        <v>550000</v>
      </c>
      <c r="T23" s="699">
        <v>0.23</v>
      </c>
      <c r="U23" s="695">
        <v>341440</v>
      </c>
      <c r="V23" s="698">
        <v>550000</v>
      </c>
      <c r="W23" s="726">
        <f t="shared" si="15"/>
        <v>0.62080000000000002</v>
      </c>
      <c r="X23" s="691"/>
      <c r="Y23" s="691"/>
      <c r="Z23" s="694"/>
      <c r="AA23" s="692" t="e">
        <f t="shared" si="2"/>
        <v>#DIV/0!</v>
      </c>
      <c r="AB23" s="700"/>
      <c r="AC23" s="700"/>
      <c r="AD23" s="694"/>
      <c r="AE23" s="692" t="e">
        <f t="shared" si="3"/>
        <v>#DIV/0!</v>
      </c>
      <c r="AF23" s="700"/>
      <c r="AG23" s="700"/>
      <c r="AH23" s="694"/>
      <c r="AI23" s="692" t="e">
        <f t="shared" si="4"/>
        <v>#DIV/0!</v>
      </c>
      <c r="AJ23" s="700"/>
      <c r="AK23" s="700"/>
      <c r="AL23" s="694"/>
      <c r="AM23" s="692" t="e">
        <f t="shared" si="5"/>
        <v>#DIV/0!</v>
      </c>
      <c r="AN23" s="700"/>
      <c r="AO23" s="700"/>
      <c r="AP23" s="694"/>
      <c r="AQ23" s="692" t="e">
        <f t="shared" si="6"/>
        <v>#DIV/0!</v>
      </c>
      <c r="AR23" s="700"/>
      <c r="AS23" s="700"/>
      <c r="AT23" s="694"/>
      <c r="AU23" s="692" t="e">
        <f t="shared" si="7"/>
        <v>#DIV/0!</v>
      </c>
      <c r="AV23" s="700"/>
      <c r="AW23" s="700"/>
      <c r="AX23" s="694"/>
      <c r="AY23" s="692" t="e">
        <f t="shared" si="8"/>
        <v>#DIV/0!</v>
      </c>
      <c r="AZ23" s="700">
        <f t="shared" si="9"/>
        <v>1057515</v>
      </c>
      <c r="BA23" s="700">
        <f t="shared" si="10"/>
        <v>590100</v>
      </c>
      <c r="BB23" s="694">
        <f t="shared" si="11"/>
        <v>2750000</v>
      </c>
      <c r="BC23" s="697">
        <f t="shared" si="14"/>
        <v>0.38455090909090911</v>
      </c>
      <c r="BD23" s="734">
        <f>AZ23/5</f>
        <v>211503</v>
      </c>
    </row>
    <row r="24" spans="1:56" s="268" customFormat="1" ht="42.95" customHeight="1">
      <c r="A24" s="281">
        <v>14</v>
      </c>
      <c r="B24" s="299" t="s">
        <v>311</v>
      </c>
      <c r="C24" s="300" t="s">
        <v>201</v>
      </c>
      <c r="D24" s="339" t="s">
        <v>268</v>
      </c>
      <c r="E24" s="301" t="s">
        <v>269</v>
      </c>
      <c r="F24" s="700">
        <v>0</v>
      </c>
      <c r="G24" s="700">
        <v>0</v>
      </c>
      <c r="H24" s="303">
        <v>550000</v>
      </c>
      <c r="I24" s="692">
        <f t="shared" si="0"/>
        <v>0</v>
      </c>
      <c r="J24" s="691">
        <v>50990</v>
      </c>
      <c r="K24" s="693">
        <v>50990</v>
      </c>
      <c r="L24" s="727">
        <v>550000</v>
      </c>
      <c r="M24" s="699">
        <v>0.09</v>
      </c>
      <c r="N24" s="695">
        <v>626675</v>
      </c>
      <c r="O24" s="695">
        <v>626675</v>
      </c>
      <c r="P24" s="696">
        <v>550000</v>
      </c>
      <c r="Q24" s="697">
        <v>1.1399999999999999</v>
      </c>
      <c r="R24" s="695">
        <v>674265</v>
      </c>
      <c r="S24" s="698">
        <v>550000</v>
      </c>
      <c r="T24" s="699">
        <v>1.23</v>
      </c>
      <c r="U24" s="747">
        <v>650920</v>
      </c>
      <c r="V24" s="748">
        <v>550000</v>
      </c>
      <c r="W24" s="699">
        <f>U24/V24</f>
        <v>1.1834909090909091</v>
      </c>
      <c r="X24" s="700"/>
      <c r="Y24" s="700"/>
      <c r="Z24" s="694"/>
      <c r="AA24" s="692" t="e">
        <f t="shared" si="2"/>
        <v>#DIV/0!</v>
      </c>
      <c r="AB24" s="700"/>
      <c r="AC24" s="700"/>
      <c r="AD24" s="694"/>
      <c r="AE24" s="692" t="e">
        <f t="shared" si="3"/>
        <v>#DIV/0!</v>
      </c>
      <c r="AF24" s="700"/>
      <c r="AG24" s="700"/>
      <c r="AH24" s="694"/>
      <c r="AI24" s="692" t="e">
        <f t="shared" si="4"/>
        <v>#DIV/0!</v>
      </c>
      <c r="AJ24" s="700"/>
      <c r="AK24" s="700"/>
      <c r="AL24" s="694"/>
      <c r="AM24" s="692" t="e">
        <f t="shared" si="5"/>
        <v>#DIV/0!</v>
      </c>
      <c r="AN24" s="700"/>
      <c r="AO24" s="700"/>
      <c r="AP24" s="694"/>
      <c r="AQ24" s="692" t="e">
        <f t="shared" si="6"/>
        <v>#DIV/0!</v>
      </c>
      <c r="AR24" s="700"/>
      <c r="AS24" s="700"/>
      <c r="AT24" s="694"/>
      <c r="AU24" s="692" t="e">
        <f t="shared" si="7"/>
        <v>#DIV/0!</v>
      </c>
      <c r="AV24" s="700"/>
      <c r="AW24" s="700"/>
      <c r="AX24" s="694"/>
      <c r="AY24" s="692" t="e">
        <f t="shared" si="8"/>
        <v>#DIV/0!</v>
      </c>
      <c r="AZ24" s="700">
        <f t="shared" si="9"/>
        <v>2002850</v>
      </c>
      <c r="BA24" s="700">
        <f t="shared" si="10"/>
        <v>677665</v>
      </c>
      <c r="BB24" s="694">
        <f t="shared" si="11"/>
        <v>2750000</v>
      </c>
      <c r="BC24" s="697">
        <f t="shared" si="14"/>
        <v>0.72830909090909091</v>
      </c>
      <c r="BD24" s="734">
        <f>AZ24/4</f>
        <v>500712.5</v>
      </c>
    </row>
    <row r="25" spans="1:56" s="268" customFormat="1" ht="42.95" customHeight="1">
      <c r="A25" s="281">
        <v>15</v>
      </c>
      <c r="B25" s="299" t="s">
        <v>311</v>
      </c>
      <c r="C25" s="300" t="s">
        <v>202</v>
      </c>
      <c r="D25" s="339" t="s">
        <v>203</v>
      </c>
      <c r="E25" s="346">
        <v>45521</v>
      </c>
      <c r="F25" s="700">
        <v>365410</v>
      </c>
      <c r="G25" s="700">
        <v>365410</v>
      </c>
      <c r="H25" s="303">
        <v>550000</v>
      </c>
      <c r="I25" s="692">
        <f t="shared" si="0"/>
        <v>0.66438181818181818</v>
      </c>
      <c r="J25" s="691">
        <v>583935</v>
      </c>
      <c r="K25" s="693">
        <v>583935</v>
      </c>
      <c r="L25" s="727">
        <v>550000</v>
      </c>
      <c r="M25" s="699">
        <f>J25/L25</f>
        <v>1.0617000000000001</v>
      </c>
      <c r="N25" s="695">
        <v>584895</v>
      </c>
      <c r="O25" s="695">
        <v>551900</v>
      </c>
      <c r="P25" s="696">
        <v>550000</v>
      </c>
      <c r="Q25" s="697">
        <v>1.06</v>
      </c>
      <c r="R25" s="695">
        <v>602700</v>
      </c>
      <c r="S25" s="698">
        <v>550000</v>
      </c>
      <c r="T25" s="699">
        <v>1.1000000000000001</v>
      </c>
      <c r="U25" s="695">
        <v>575255</v>
      </c>
      <c r="V25" s="698">
        <v>550000</v>
      </c>
      <c r="W25" s="699">
        <f>U25/V25</f>
        <v>1.0459181818181817</v>
      </c>
      <c r="X25" s="749"/>
      <c r="Y25" s="749"/>
      <c r="Z25" s="750"/>
      <c r="AA25" s="751" t="e">
        <f t="shared" si="2"/>
        <v>#DIV/0!</v>
      </c>
      <c r="AB25" s="752"/>
      <c r="AC25" s="752"/>
      <c r="AD25" s="753"/>
      <c r="AE25" s="751" t="e">
        <f t="shared" si="3"/>
        <v>#DIV/0!</v>
      </c>
      <c r="AF25" s="752"/>
      <c r="AG25" s="752"/>
      <c r="AH25" s="753"/>
      <c r="AI25" s="751" t="e">
        <f t="shared" si="4"/>
        <v>#DIV/0!</v>
      </c>
      <c r="AJ25" s="752"/>
      <c r="AK25" s="752"/>
      <c r="AL25" s="753"/>
      <c r="AM25" s="751" t="e">
        <f t="shared" si="5"/>
        <v>#DIV/0!</v>
      </c>
      <c r="AN25" s="752"/>
      <c r="AO25" s="752"/>
      <c r="AP25" s="753"/>
      <c r="AQ25" s="751" t="e">
        <f t="shared" si="6"/>
        <v>#DIV/0!</v>
      </c>
      <c r="AR25" s="752"/>
      <c r="AS25" s="752"/>
      <c r="AT25" s="753"/>
      <c r="AU25" s="751" t="e">
        <f t="shared" si="7"/>
        <v>#DIV/0!</v>
      </c>
      <c r="AV25" s="752"/>
      <c r="AW25" s="752"/>
      <c r="AX25" s="753"/>
      <c r="AY25" s="751" t="e">
        <f t="shared" si="8"/>
        <v>#DIV/0!</v>
      </c>
      <c r="AZ25" s="700">
        <f t="shared" si="9"/>
        <v>2712195</v>
      </c>
      <c r="BA25" s="700">
        <f t="shared" si="10"/>
        <v>1501245</v>
      </c>
      <c r="BB25" s="694">
        <f t="shared" si="11"/>
        <v>2750000</v>
      </c>
      <c r="BC25" s="697">
        <f t="shared" si="14"/>
        <v>0.98625272727272728</v>
      </c>
      <c r="BD25" s="734">
        <f t="shared" ref="BD25:BD26" si="16">AZ25/3</f>
        <v>904065</v>
      </c>
    </row>
    <row r="26" spans="1:56" s="316" customFormat="1" ht="42.95" customHeight="1">
      <c r="A26" s="281">
        <v>16</v>
      </c>
      <c r="B26" s="299" t="s">
        <v>311</v>
      </c>
      <c r="C26" s="300" t="s">
        <v>204</v>
      </c>
      <c r="D26" s="339" t="s">
        <v>205</v>
      </c>
      <c r="E26" s="301">
        <v>45047</v>
      </c>
      <c r="F26" s="691">
        <v>627750</v>
      </c>
      <c r="G26" s="691">
        <v>627750</v>
      </c>
      <c r="H26" s="303">
        <v>550000</v>
      </c>
      <c r="I26" s="699">
        <f t="shared" si="0"/>
        <v>1.1413636363636364</v>
      </c>
      <c r="J26" s="691">
        <v>728300</v>
      </c>
      <c r="K26" s="693">
        <v>728300</v>
      </c>
      <c r="L26" s="727">
        <v>550000</v>
      </c>
      <c r="M26" s="699">
        <v>1.32</v>
      </c>
      <c r="N26" s="695">
        <v>585830</v>
      </c>
      <c r="O26" s="695">
        <v>585830</v>
      </c>
      <c r="P26" s="696">
        <v>550000</v>
      </c>
      <c r="Q26" s="697">
        <v>1.07</v>
      </c>
      <c r="R26" s="695">
        <v>936035</v>
      </c>
      <c r="S26" s="698">
        <v>650000</v>
      </c>
      <c r="T26" s="699">
        <v>1.44</v>
      </c>
      <c r="U26" s="695">
        <v>1195395</v>
      </c>
      <c r="V26" s="698">
        <v>700000</v>
      </c>
      <c r="W26" s="699">
        <f>U26/V26</f>
        <v>1.7077071428571429</v>
      </c>
      <c r="X26" s="691"/>
      <c r="Y26" s="691"/>
      <c r="Z26" s="727"/>
      <c r="AA26" s="699" t="e">
        <f t="shared" si="2"/>
        <v>#DIV/0!</v>
      </c>
      <c r="AB26" s="691"/>
      <c r="AC26" s="691"/>
      <c r="AD26" s="727"/>
      <c r="AE26" s="699" t="e">
        <f t="shared" si="3"/>
        <v>#DIV/0!</v>
      </c>
      <c r="AF26" s="691"/>
      <c r="AG26" s="691"/>
      <c r="AH26" s="727"/>
      <c r="AI26" s="699" t="e">
        <f t="shared" si="4"/>
        <v>#DIV/0!</v>
      </c>
      <c r="AJ26" s="691"/>
      <c r="AK26" s="691"/>
      <c r="AL26" s="727"/>
      <c r="AM26" s="699" t="e">
        <f t="shared" si="5"/>
        <v>#DIV/0!</v>
      </c>
      <c r="AN26" s="691"/>
      <c r="AO26" s="691"/>
      <c r="AP26" s="727"/>
      <c r="AQ26" s="699" t="e">
        <f t="shared" si="6"/>
        <v>#DIV/0!</v>
      </c>
      <c r="AR26" s="691"/>
      <c r="AS26" s="691"/>
      <c r="AT26" s="727"/>
      <c r="AU26" s="699" t="e">
        <f t="shared" si="7"/>
        <v>#DIV/0!</v>
      </c>
      <c r="AV26" s="691"/>
      <c r="AW26" s="691"/>
      <c r="AX26" s="727"/>
      <c r="AY26" s="699" t="e">
        <f t="shared" si="8"/>
        <v>#DIV/0!</v>
      </c>
      <c r="AZ26" s="700">
        <f t="shared" si="9"/>
        <v>4073310</v>
      </c>
      <c r="BA26" s="700">
        <f t="shared" si="10"/>
        <v>1941880</v>
      </c>
      <c r="BB26" s="694">
        <f t="shared" si="11"/>
        <v>3000000</v>
      </c>
      <c r="BC26" s="697">
        <f t="shared" si="14"/>
        <v>1.3577699999999999</v>
      </c>
      <c r="BD26" s="734">
        <f>AZ26/5</f>
        <v>814662</v>
      </c>
    </row>
    <row r="27" spans="1:56" s="342" customFormat="1" ht="42.95" hidden="1" customHeight="1">
      <c r="A27" s="337">
        <v>15</v>
      </c>
      <c r="B27" s="736" t="s">
        <v>311</v>
      </c>
      <c r="C27" s="330" t="s">
        <v>206</v>
      </c>
      <c r="D27" s="331" t="s">
        <v>273</v>
      </c>
      <c r="E27" s="340" t="s">
        <v>207</v>
      </c>
      <c r="F27" s="737">
        <v>817140</v>
      </c>
      <c r="G27" s="737">
        <v>817140</v>
      </c>
      <c r="H27" s="321">
        <v>700000</v>
      </c>
      <c r="I27" s="726">
        <f t="shared" si="0"/>
        <v>1.1673428571428572</v>
      </c>
      <c r="J27" s="737">
        <v>82185</v>
      </c>
      <c r="K27" s="738">
        <v>82185</v>
      </c>
      <c r="L27" s="737">
        <v>392857</v>
      </c>
      <c r="M27" s="726">
        <v>0.21</v>
      </c>
      <c r="N27" s="737"/>
      <c r="O27" s="737"/>
      <c r="P27" s="737"/>
      <c r="Q27" s="737"/>
      <c r="R27" s="737">
        <v>0</v>
      </c>
      <c r="S27" s="737">
        <v>0</v>
      </c>
      <c r="T27" s="726">
        <v>0</v>
      </c>
      <c r="U27" s="737"/>
      <c r="V27" s="737"/>
      <c r="W27" s="726" t="e">
        <f>U27/V27</f>
        <v>#DIV/0!</v>
      </c>
      <c r="X27" s="737"/>
      <c r="Y27" s="737"/>
      <c r="Z27" s="737"/>
      <c r="AA27" s="726" t="e">
        <f t="shared" si="2"/>
        <v>#DIV/0!</v>
      </c>
      <c r="AB27" s="737"/>
      <c r="AC27" s="737"/>
      <c r="AD27" s="737"/>
      <c r="AE27" s="726" t="e">
        <f t="shared" si="3"/>
        <v>#DIV/0!</v>
      </c>
      <c r="AF27" s="737"/>
      <c r="AG27" s="737"/>
      <c r="AH27" s="737"/>
      <c r="AI27" s="726" t="e">
        <f t="shared" si="4"/>
        <v>#DIV/0!</v>
      </c>
      <c r="AJ27" s="737"/>
      <c r="AK27" s="737"/>
      <c r="AL27" s="737"/>
      <c r="AM27" s="726" t="e">
        <f t="shared" si="5"/>
        <v>#DIV/0!</v>
      </c>
      <c r="AN27" s="737"/>
      <c r="AO27" s="737"/>
      <c r="AP27" s="737"/>
      <c r="AQ27" s="726" t="e">
        <f t="shared" si="6"/>
        <v>#DIV/0!</v>
      </c>
      <c r="AR27" s="737"/>
      <c r="AS27" s="737"/>
      <c r="AT27" s="737"/>
      <c r="AU27" s="726" t="e">
        <f t="shared" si="7"/>
        <v>#DIV/0!</v>
      </c>
      <c r="AV27" s="737"/>
      <c r="AW27" s="737"/>
      <c r="AX27" s="737"/>
      <c r="AY27" s="726" t="e">
        <f t="shared" si="8"/>
        <v>#DIV/0!</v>
      </c>
      <c r="AZ27" s="700">
        <f t="shared" si="9"/>
        <v>899325</v>
      </c>
      <c r="BA27" s="754">
        <f t="shared" si="10"/>
        <v>899325</v>
      </c>
      <c r="BB27" s="694">
        <f t="shared" si="11"/>
        <v>1092857</v>
      </c>
      <c r="BC27" s="697">
        <f t="shared" si="14"/>
        <v>0.82291187227606177</v>
      </c>
      <c r="BD27" s="745">
        <f t="shared" ref="BD27" si="17">AZ27/2</f>
        <v>449662.5</v>
      </c>
    </row>
    <row r="28" spans="1:56" s="268" customFormat="1" ht="42.95" customHeight="1">
      <c r="A28" s="281">
        <v>17</v>
      </c>
      <c r="B28" s="299" t="s">
        <v>311</v>
      </c>
      <c r="C28" s="300" t="s">
        <v>208</v>
      </c>
      <c r="D28" s="339" t="s">
        <v>209</v>
      </c>
      <c r="E28" s="301">
        <v>44991</v>
      </c>
      <c r="F28" s="700">
        <v>1001235</v>
      </c>
      <c r="G28" s="700">
        <v>1001235</v>
      </c>
      <c r="H28" s="303">
        <v>600000</v>
      </c>
      <c r="I28" s="692">
        <f t="shared" si="0"/>
        <v>1.668725</v>
      </c>
      <c r="J28" s="700">
        <v>1053095</v>
      </c>
      <c r="K28" s="744">
        <v>1053095</v>
      </c>
      <c r="L28" s="694">
        <v>600000</v>
      </c>
      <c r="M28" s="692">
        <v>1.76</v>
      </c>
      <c r="N28" s="695">
        <v>759615</v>
      </c>
      <c r="O28" s="695">
        <v>759615</v>
      </c>
      <c r="P28" s="696">
        <v>750000</v>
      </c>
      <c r="Q28" s="697">
        <v>1.01</v>
      </c>
      <c r="R28" s="695">
        <v>1081100</v>
      </c>
      <c r="S28" s="698">
        <v>850000</v>
      </c>
      <c r="T28" s="699">
        <v>1.27</v>
      </c>
      <c r="U28" s="691">
        <v>1664225</v>
      </c>
      <c r="V28" s="727">
        <v>850000</v>
      </c>
      <c r="W28" s="699">
        <f>U28/V28</f>
        <v>1.9579117647058824</v>
      </c>
      <c r="X28" s="691"/>
      <c r="Y28" s="691"/>
      <c r="Z28" s="694"/>
      <c r="AA28" s="692" t="e">
        <f t="shared" si="2"/>
        <v>#DIV/0!</v>
      </c>
      <c r="AB28" s="700"/>
      <c r="AC28" s="700"/>
      <c r="AD28" s="694"/>
      <c r="AE28" s="692" t="e">
        <f t="shared" si="3"/>
        <v>#DIV/0!</v>
      </c>
      <c r="AF28" s="700"/>
      <c r="AG28" s="700"/>
      <c r="AH28" s="694"/>
      <c r="AI28" s="692" t="e">
        <f t="shared" si="4"/>
        <v>#DIV/0!</v>
      </c>
      <c r="AJ28" s="700"/>
      <c r="AK28" s="700"/>
      <c r="AL28" s="694"/>
      <c r="AM28" s="692" t="e">
        <f t="shared" si="5"/>
        <v>#DIV/0!</v>
      </c>
      <c r="AN28" s="700"/>
      <c r="AO28" s="700"/>
      <c r="AP28" s="694"/>
      <c r="AQ28" s="692" t="e">
        <f t="shared" si="6"/>
        <v>#DIV/0!</v>
      </c>
      <c r="AR28" s="700"/>
      <c r="AS28" s="700"/>
      <c r="AT28" s="694"/>
      <c r="AU28" s="692" t="e">
        <f t="shared" si="7"/>
        <v>#DIV/0!</v>
      </c>
      <c r="AV28" s="700"/>
      <c r="AW28" s="700"/>
      <c r="AX28" s="694"/>
      <c r="AY28" s="692" t="e">
        <f t="shared" si="8"/>
        <v>#DIV/0!</v>
      </c>
      <c r="AZ28" s="700">
        <f t="shared" si="9"/>
        <v>5559270</v>
      </c>
      <c r="BA28" s="700">
        <f t="shared" si="10"/>
        <v>2813945</v>
      </c>
      <c r="BB28" s="694">
        <f t="shared" si="11"/>
        <v>3650000</v>
      </c>
      <c r="BC28" s="697">
        <f t="shared" si="14"/>
        <v>1.5230876712328767</v>
      </c>
      <c r="BD28" s="701">
        <f>AZ28/5</f>
        <v>1111854</v>
      </c>
    </row>
    <row r="29" spans="1:56" s="268" customFormat="1" ht="42.95" customHeight="1">
      <c r="A29" s="281">
        <v>18</v>
      </c>
      <c r="B29" s="299" t="s">
        <v>311</v>
      </c>
      <c r="C29" s="300" t="s">
        <v>210</v>
      </c>
      <c r="D29" s="339" t="s">
        <v>211</v>
      </c>
      <c r="E29" s="301">
        <v>44655</v>
      </c>
      <c r="F29" s="700">
        <v>639175</v>
      </c>
      <c r="G29" s="700">
        <v>639175</v>
      </c>
      <c r="H29" s="303">
        <v>550000</v>
      </c>
      <c r="I29" s="692">
        <f t="shared" si="0"/>
        <v>1.1621363636363637</v>
      </c>
      <c r="J29" s="700">
        <v>466880</v>
      </c>
      <c r="K29" s="744">
        <v>466880</v>
      </c>
      <c r="L29" s="694">
        <v>550000</v>
      </c>
      <c r="M29" s="692">
        <v>0.85</v>
      </c>
      <c r="N29" s="747">
        <v>493450</v>
      </c>
      <c r="O29" s="747">
        <v>493450</v>
      </c>
      <c r="P29" s="755">
        <v>550000</v>
      </c>
      <c r="Q29" s="756">
        <v>0.9</v>
      </c>
      <c r="R29" s="747">
        <v>754885</v>
      </c>
      <c r="S29" s="748">
        <v>550000</v>
      </c>
      <c r="T29" s="699">
        <v>1.37</v>
      </c>
      <c r="U29" s="700">
        <v>904895</v>
      </c>
      <c r="V29" s="694">
        <v>600000</v>
      </c>
      <c r="W29" s="699">
        <f>U29/V29</f>
        <v>1.5081583333333333</v>
      </c>
      <c r="X29" s="700"/>
      <c r="Y29" s="700"/>
      <c r="Z29" s="694"/>
      <c r="AA29" s="692" t="e">
        <f t="shared" si="2"/>
        <v>#DIV/0!</v>
      </c>
      <c r="AB29" s="700"/>
      <c r="AC29" s="700"/>
      <c r="AD29" s="694"/>
      <c r="AE29" s="692" t="e">
        <f t="shared" si="3"/>
        <v>#DIV/0!</v>
      </c>
      <c r="AF29" s="700"/>
      <c r="AG29" s="700"/>
      <c r="AH29" s="694"/>
      <c r="AI29" s="692" t="e">
        <f t="shared" si="4"/>
        <v>#DIV/0!</v>
      </c>
      <c r="AJ29" s="700"/>
      <c r="AK29" s="700"/>
      <c r="AL29" s="694"/>
      <c r="AM29" s="692" t="e">
        <f t="shared" si="5"/>
        <v>#DIV/0!</v>
      </c>
      <c r="AN29" s="700"/>
      <c r="AO29" s="700"/>
      <c r="AP29" s="694"/>
      <c r="AQ29" s="692" t="e">
        <f t="shared" si="6"/>
        <v>#DIV/0!</v>
      </c>
      <c r="AR29" s="700"/>
      <c r="AS29" s="700"/>
      <c r="AT29" s="694"/>
      <c r="AU29" s="692" t="e">
        <f t="shared" si="7"/>
        <v>#DIV/0!</v>
      </c>
      <c r="AV29" s="700"/>
      <c r="AW29" s="700"/>
      <c r="AX29" s="694"/>
      <c r="AY29" s="692" t="e">
        <f t="shared" si="8"/>
        <v>#DIV/0!</v>
      </c>
      <c r="AZ29" s="700">
        <f t="shared" si="9"/>
        <v>3259285</v>
      </c>
      <c r="BA29" s="700">
        <f t="shared" si="10"/>
        <v>1599505</v>
      </c>
      <c r="BB29" s="694">
        <f t="shared" si="11"/>
        <v>2800000</v>
      </c>
      <c r="BC29" s="697">
        <f t="shared" si="14"/>
        <v>1.1640303571428572</v>
      </c>
      <c r="BD29" s="701">
        <f t="shared" ref="BD29:BD32" si="18">AZ29/5</f>
        <v>651857</v>
      </c>
    </row>
    <row r="30" spans="1:56" s="268" customFormat="1" ht="42.95" customHeight="1">
      <c r="A30" s="281">
        <v>19</v>
      </c>
      <c r="B30" s="299" t="s">
        <v>311</v>
      </c>
      <c r="C30" s="300" t="s">
        <v>212</v>
      </c>
      <c r="D30" s="339" t="s">
        <v>274</v>
      </c>
      <c r="E30" s="343">
        <v>44225</v>
      </c>
      <c r="F30" s="700">
        <v>735265</v>
      </c>
      <c r="G30" s="700">
        <v>735265</v>
      </c>
      <c r="H30" s="303">
        <v>1100000</v>
      </c>
      <c r="I30" s="692">
        <f t="shared" si="0"/>
        <v>0.66842272727272722</v>
      </c>
      <c r="J30" s="700">
        <v>773740</v>
      </c>
      <c r="K30" s="744">
        <v>773740</v>
      </c>
      <c r="L30" s="694">
        <v>1100000</v>
      </c>
      <c r="M30" s="692">
        <v>0.7</v>
      </c>
      <c r="N30" s="747">
        <v>1134015</v>
      </c>
      <c r="O30" s="747">
        <v>1134015</v>
      </c>
      <c r="P30" s="755">
        <v>1100000</v>
      </c>
      <c r="Q30" s="756">
        <v>1.03</v>
      </c>
      <c r="R30" s="747">
        <v>1131315</v>
      </c>
      <c r="S30" s="748">
        <v>1100000</v>
      </c>
      <c r="T30" s="699">
        <v>1.03</v>
      </c>
      <c r="U30" s="700">
        <v>1150200</v>
      </c>
      <c r="V30" s="694">
        <v>1100000</v>
      </c>
      <c r="W30" s="699">
        <f>U30/V30</f>
        <v>1.0456363636363637</v>
      </c>
      <c r="X30" s="757"/>
      <c r="Y30" s="757"/>
      <c r="Z30" s="758"/>
      <c r="AA30" s="692" t="e">
        <f t="shared" si="2"/>
        <v>#DIV/0!</v>
      </c>
      <c r="AB30" s="700"/>
      <c r="AC30" s="700"/>
      <c r="AD30" s="694"/>
      <c r="AE30" s="692" t="e">
        <f t="shared" si="3"/>
        <v>#DIV/0!</v>
      </c>
      <c r="AF30" s="700"/>
      <c r="AG30" s="700"/>
      <c r="AH30" s="694"/>
      <c r="AI30" s="692" t="e">
        <f t="shared" si="4"/>
        <v>#DIV/0!</v>
      </c>
      <c r="AJ30" s="700"/>
      <c r="AK30" s="700"/>
      <c r="AL30" s="694"/>
      <c r="AM30" s="692" t="e">
        <f t="shared" si="5"/>
        <v>#DIV/0!</v>
      </c>
      <c r="AN30" s="700"/>
      <c r="AO30" s="700"/>
      <c r="AP30" s="694"/>
      <c r="AQ30" s="692" t="e">
        <f t="shared" si="6"/>
        <v>#DIV/0!</v>
      </c>
      <c r="AR30" s="700"/>
      <c r="AS30" s="700"/>
      <c r="AT30" s="694"/>
      <c r="AU30" s="692" t="e">
        <f t="shared" si="7"/>
        <v>#DIV/0!</v>
      </c>
      <c r="AV30" s="700"/>
      <c r="AW30" s="700"/>
      <c r="AX30" s="694"/>
      <c r="AY30" s="692" t="e">
        <f t="shared" si="8"/>
        <v>#DIV/0!</v>
      </c>
      <c r="AZ30" s="700">
        <f t="shared" si="9"/>
        <v>4924535</v>
      </c>
      <c r="BA30" s="700">
        <f t="shared" si="10"/>
        <v>2643020</v>
      </c>
      <c r="BB30" s="694">
        <f t="shared" si="11"/>
        <v>5500000</v>
      </c>
      <c r="BC30" s="697">
        <f t="shared" si="14"/>
        <v>0.89537</v>
      </c>
      <c r="BD30" s="701">
        <f t="shared" si="18"/>
        <v>984907</v>
      </c>
    </row>
    <row r="31" spans="1:56" s="268" customFormat="1" ht="42.95" customHeight="1">
      <c r="A31" s="281">
        <v>20</v>
      </c>
      <c r="B31" s="299" t="s">
        <v>311</v>
      </c>
      <c r="C31" s="300" t="s">
        <v>213</v>
      </c>
      <c r="D31" s="339" t="s">
        <v>214</v>
      </c>
      <c r="E31" s="346">
        <v>44872</v>
      </c>
      <c r="F31" s="700">
        <v>646965</v>
      </c>
      <c r="G31" s="700">
        <v>646965</v>
      </c>
      <c r="H31" s="303">
        <v>600000</v>
      </c>
      <c r="I31" s="692">
        <f t="shared" si="0"/>
        <v>1.0782750000000001</v>
      </c>
      <c r="J31" s="700">
        <v>293535</v>
      </c>
      <c r="K31" s="744">
        <v>293535</v>
      </c>
      <c r="L31" s="694">
        <v>600000</v>
      </c>
      <c r="M31" s="692">
        <v>0.49</v>
      </c>
      <c r="N31" s="747">
        <v>625650</v>
      </c>
      <c r="O31" s="747">
        <v>625650</v>
      </c>
      <c r="P31" s="755">
        <v>600000</v>
      </c>
      <c r="Q31" s="756">
        <v>1.04</v>
      </c>
      <c r="R31" s="747">
        <v>602055</v>
      </c>
      <c r="S31" s="748">
        <v>600000</v>
      </c>
      <c r="T31" s="699">
        <v>1</v>
      </c>
      <c r="U31" s="700">
        <v>605035</v>
      </c>
      <c r="V31" s="694">
        <v>600000</v>
      </c>
      <c r="W31" s="699">
        <f>U31/V31</f>
        <v>1.0083916666666666</v>
      </c>
      <c r="X31" s="757"/>
      <c r="Y31" s="757"/>
      <c r="Z31" s="758"/>
      <c r="AA31" s="692" t="e">
        <f t="shared" si="2"/>
        <v>#DIV/0!</v>
      </c>
      <c r="AB31" s="700"/>
      <c r="AC31" s="700"/>
      <c r="AD31" s="694"/>
      <c r="AE31" s="692" t="e">
        <f t="shared" si="3"/>
        <v>#DIV/0!</v>
      </c>
      <c r="AF31" s="700"/>
      <c r="AG31" s="700"/>
      <c r="AH31" s="694"/>
      <c r="AI31" s="692" t="e">
        <f t="shared" si="4"/>
        <v>#DIV/0!</v>
      </c>
      <c r="AJ31" s="700"/>
      <c r="AK31" s="700"/>
      <c r="AL31" s="694"/>
      <c r="AM31" s="692" t="e">
        <f t="shared" si="5"/>
        <v>#DIV/0!</v>
      </c>
      <c r="AN31" s="700"/>
      <c r="AO31" s="700"/>
      <c r="AP31" s="694"/>
      <c r="AQ31" s="692" t="e">
        <f t="shared" si="6"/>
        <v>#DIV/0!</v>
      </c>
      <c r="AR31" s="700"/>
      <c r="AS31" s="700"/>
      <c r="AT31" s="694"/>
      <c r="AU31" s="692" t="e">
        <f t="shared" si="7"/>
        <v>#DIV/0!</v>
      </c>
      <c r="AV31" s="700"/>
      <c r="AW31" s="700"/>
      <c r="AX31" s="694"/>
      <c r="AY31" s="692" t="e">
        <f t="shared" si="8"/>
        <v>#DIV/0!</v>
      </c>
      <c r="AZ31" s="700">
        <f t="shared" si="9"/>
        <v>2773240</v>
      </c>
      <c r="BA31" s="700">
        <f t="shared" si="10"/>
        <v>1566150</v>
      </c>
      <c r="BB31" s="694">
        <f t="shared" si="11"/>
        <v>3000000</v>
      </c>
      <c r="BC31" s="697">
        <f t="shared" si="14"/>
        <v>0.92441333333333331</v>
      </c>
      <c r="BD31" s="701">
        <f t="shared" si="18"/>
        <v>554648</v>
      </c>
    </row>
    <row r="32" spans="1:56" s="268" customFormat="1" ht="42.95" customHeight="1">
      <c r="A32" s="281">
        <v>21</v>
      </c>
      <c r="B32" s="299" t="s">
        <v>311</v>
      </c>
      <c r="C32" s="300" t="s">
        <v>215</v>
      </c>
      <c r="D32" s="339" t="s">
        <v>275</v>
      </c>
      <c r="E32" s="301">
        <v>45602</v>
      </c>
      <c r="F32" s="700">
        <v>342305</v>
      </c>
      <c r="G32" s="700">
        <v>305415</v>
      </c>
      <c r="H32" s="303">
        <v>550000</v>
      </c>
      <c r="I32" s="692">
        <f t="shared" si="0"/>
        <v>0.6223727272727273</v>
      </c>
      <c r="J32" s="700">
        <v>292720</v>
      </c>
      <c r="K32" s="744">
        <v>292720</v>
      </c>
      <c r="L32" s="694">
        <v>550000</v>
      </c>
      <c r="M32" s="692">
        <v>0.53</v>
      </c>
      <c r="N32" s="695">
        <v>551740</v>
      </c>
      <c r="O32" s="695">
        <v>551740</v>
      </c>
      <c r="P32" s="696">
        <v>550000</v>
      </c>
      <c r="Q32" s="697">
        <v>1</v>
      </c>
      <c r="R32" s="695">
        <v>831790</v>
      </c>
      <c r="S32" s="698">
        <v>550000</v>
      </c>
      <c r="T32" s="699">
        <v>1.51</v>
      </c>
      <c r="U32" s="691">
        <v>457090</v>
      </c>
      <c r="V32" s="727">
        <v>550000</v>
      </c>
      <c r="W32" s="699">
        <f>U32/V32</f>
        <v>0.8310727272727273</v>
      </c>
      <c r="X32" s="691"/>
      <c r="Y32" s="691"/>
      <c r="Z32" s="694"/>
      <c r="AA32" s="692" t="e">
        <f t="shared" si="2"/>
        <v>#DIV/0!</v>
      </c>
      <c r="AB32" s="700"/>
      <c r="AC32" s="700"/>
      <c r="AD32" s="694"/>
      <c r="AE32" s="692" t="e">
        <f t="shared" si="3"/>
        <v>#DIV/0!</v>
      </c>
      <c r="AF32" s="700"/>
      <c r="AG32" s="700"/>
      <c r="AH32" s="694"/>
      <c r="AI32" s="692" t="e">
        <f t="shared" si="4"/>
        <v>#DIV/0!</v>
      </c>
      <c r="AJ32" s="700"/>
      <c r="AK32" s="700"/>
      <c r="AL32" s="694"/>
      <c r="AM32" s="692" t="e">
        <f t="shared" si="5"/>
        <v>#DIV/0!</v>
      </c>
      <c r="AN32" s="700"/>
      <c r="AO32" s="700"/>
      <c r="AP32" s="694"/>
      <c r="AQ32" s="692" t="e">
        <f t="shared" si="6"/>
        <v>#DIV/0!</v>
      </c>
      <c r="AR32" s="700"/>
      <c r="AS32" s="700"/>
      <c r="AT32" s="694"/>
      <c r="AU32" s="692" t="e">
        <f t="shared" si="7"/>
        <v>#DIV/0!</v>
      </c>
      <c r="AV32" s="700"/>
      <c r="AW32" s="700"/>
      <c r="AX32" s="694"/>
      <c r="AY32" s="692" t="e">
        <f t="shared" si="8"/>
        <v>#DIV/0!</v>
      </c>
      <c r="AZ32" s="700">
        <f t="shared" si="9"/>
        <v>2475645</v>
      </c>
      <c r="BA32" s="700">
        <f t="shared" si="10"/>
        <v>1149875</v>
      </c>
      <c r="BB32" s="694">
        <f t="shared" si="11"/>
        <v>2750000</v>
      </c>
      <c r="BC32" s="697">
        <f t="shared" si="14"/>
        <v>0.90023454545454551</v>
      </c>
      <c r="BD32" s="701">
        <f t="shared" si="18"/>
        <v>495129</v>
      </c>
    </row>
    <row r="33" spans="1:56" s="342" customFormat="1" ht="42.95" hidden="1" customHeight="1">
      <c r="A33" s="337">
        <v>21</v>
      </c>
      <c r="B33" s="736" t="s">
        <v>311</v>
      </c>
      <c r="C33" s="330" t="s">
        <v>216</v>
      </c>
      <c r="D33" s="331" t="s">
        <v>217</v>
      </c>
      <c r="E33" s="340">
        <v>45455</v>
      </c>
      <c r="F33" s="737">
        <v>76380</v>
      </c>
      <c r="G33" s="737">
        <v>76380</v>
      </c>
      <c r="H33" s="321">
        <v>550000</v>
      </c>
      <c r="I33" s="726">
        <f t="shared" si="0"/>
        <v>0.13887272727272729</v>
      </c>
      <c r="J33" s="737"/>
      <c r="K33" s="738">
        <v>0</v>
      </c>
      <c r="L33" s="737"/>
      <c r="M33" s="726" t="e">
        <f>J33/L33</f>
        <v>#DIV/0!</v>
      </c>
      <c r="N33" s="737"/>
      <c r="O33" s="737"/>
      <c r="P33" s="737"/>
      <c r="Q33" s="737"/>
      <c r="R33" s="737">
        <v>0</v>
      </c>
      <c r="S33" s="737">
        <v>0</v>
      </c>
      <c r="T33" s="726">
        <v>0</v>
      </c>
      <c r="U33" s="737"/>
      <c r="V33" s="737"/>
      <c r="W33" s="726" t="e">
        <f>U33/V33</f>
        <v>#DIV/0!</v>
      </c>
      <c r="X33" s="737"/>
      <c r="Y33" s="737"/>
      <c r="Z33" s="737"/>
      <c r="AA33" s="726" t="e">
        <f t="shared" si="2"/>
        <v>#DIV/0!</v>
      </c>
      <c r="AB33" s="737"/>
      <c r="AC33" s="737"/>
      <c r="AD33" s="737"/>
      <c r="AE33" s="726" t="e">
        <f t="shared" si="3"/>
        <v>#DIV/0!</v>
      </c>
      <c r="AF33" s="737"/>
      <c r="AG33" s="737"/>
      <c r="AH33" s="737"/>
      <c r="AI33" s="726" t="e">
        <f t="shared" si="4"/>
        <v>#DIV/0!</v>
      </c>
      <c r="AJ33" s="737"/>
      <c r="AK33" s="737"/>
      <c r="AL33" s="737"/>
      <c r="AM33" s="726" t="e">
        <f t="shared" si="5"/>
        <v>#DIV/0!</v>
      </c>
      <c r="AN33" s="737"/>
      <c r="AO33" s="737"/>
      <c r="AP33" s="737"/>
      <c r="AQ33" s="726" t="e">
        <f t="shared" si="6"/>
        <v>#DIV/0!</v>
      </c>
      <c r="AR33" s="737"/>
      <c r="AS33" s="737"/>
      <c r="AT33" s="737"/>
      <c r="AU33" s="726" t="e">
        <f t="shared" si="7"/>
        <v>#DIV/0!</v>
      </c>
      <c r="AV33" s="737"/>
      <c r="AW33" s="737"/>
      <c r="AX33" s="737"/>
      <c r="AY33" s="726" t="e">
        <f t="shared" si="8"/>
        <v>#DIV/0!</v>
      </c>
      <c r="AZ33" s="700">
        <f t="shared" si="9"/>
        <v>76380</v>
      </c>
      <c r="BA33" s="754">
        <f t="shared" si="10"/>
        <v>76380</v>
      </c>
      <c r="BB33" s="694">
        <f t="shared" si="11"/>
        <v>550000</v>
      </c>
      <c r="BC33" s="697">
        <f t="shared" si="14"/>
        <v>0.13887272727272729</v>
      </c>
      <c r="BD33" s="745">
        <f>AZ33/1</f>
        <v>76380</v>
      </c>
    </row>
    <row r="34" spans="1:56" s="729" customFormat="1" ht="42.75" customHeight="1">
      <c r="A34" s="716">
        <v>22</v>
      </c>
      <c r="B34" s="282" t="s">
        <v>311</v>
      </c>
      <c r="C34" s="718" t="s">
        <v>216</v>
      </c>
      <c r="D34" s="719" t="s">
        <v>295</v>
      </c>
      <c r="E34" s="741" t="s">
        <v>296</v>
      </c>
      <c r="F34" s="721"/>
      <c r="G34" s="721"/>
      <c r="H34" s="321"/>
      <c r="I34" s="697"/>
      <c r="J34" s="721"/>
      <c r="K34" s="759"/>
      <c r="L34" s="721"/>
      <c r="M34" s="697"/>
      <c r="N34" s="724">
        <v>327910</v>
      </c>
      <c r="O34" s="724">
        <v>327910</v>
      </c>
      <c r="P34" s="696">
        <v>496774</v>
      </c>
      <c r="Q34" s="697">
        <v>0.66</v>
      </c>
      <c r="R34" s="724">
        <v>891185</v>
      </c>
      <c r="S34" s="696">
        <v>550000</v>
      </c>
      <c r="T34" s="697">
        <v>1.62</v>
      </c>
      <c r="U34" s="724">
        <v>750720</v>
      </c>
      <c r="V34" s="696">
        <v>650000</v>
      </c>
      <c r="W34" s="726">
        <f t="shared" ref="W34:W35" si="19">U34/V34</f>
        <v>1.1549538461538462</v>
      </c>
      <c r="X34" s="721"/>
      <c r="Y34" s="721"/>
      <c r="Z34" s="721"/>
      <c r="AA34" s="697"/>
      <c r="AB34" s="721"/>
      <c r="AC34" s="721"/>
      <c r="AD34" s="721"/>
      <c r="AE34" s="697"/>
      <c r="AF34" s="721"/>
      <c r="AG34" s="721"/>
      <c r="AH34" s="721"/>
      <c r="AI34" s="697"/>
      <c r="AJ34" s="721"/>
      <c r="AK34" s="721"/>
      <c r="AL34" s="721"/>
      <c r="AM34" s="697"/>
      <c r="AN34" s="721"/>
      <c r="AO34" s="721"/>
      <c r="AP34" s="721"/>
      <c r="AQ34" s="697"/>
      <c r="AR34" s="721"/>
      <c r="AS34" s="721"/>
      <c r="AT34" s="721"/>
      <c r="AU34" s="697"/>
      <c r="AV34" s="721"/>
      <c r="AW34" s="721"/>
      <c r="AX34" s="721"/>
      <c r="AY34" s="697"/>
      <c r="AZ34" s="700">
        <f t="shared" si="9"/>
        <v>1969815</v>
      </c>
      <c r="BA34" s="700">
        <f t="shared" si="10"/>
        <v>327910</v>
      </c>
      <c r="BB34" s="694">
        <f t="shared" si="11"/>
        <v>1696774</v>
      </c>
      <c r="BC34" s="697">
        <f t="shared" si="14"/>
        <v>1.1609177179754051</v>
      </c>
      <c r="BD34" s="728">
        <f>AZ34/3</f>
        <v>656605</v>
      </c>
    </row>
    <row r="35" spans="1:56" s="268" customFormat="1" ht="42.75" customHeight="1">
      <c r="A35" s="281">
        <v>23</v>
      </c>
      <c r="B35" s="299" t="s">
        <v>311</v>
      </c>
      <c r="C35" s="300" t="s">
        <v>218</v>
      </c>
      <c r="D35" s="339" t="s">
        <v>219</v>
      </c>
      <c r="E35" s="301">
        <v>45560</v>
      </c>
      <c r="F35" s="700">
        <v>401530</v>
      </c>
      <c r="G35" s="700">
        <v>401530</v>
      </c>
      <c r="H35" s="303">
        <v>650000</v>
      </c>
      <c r="I35" s="692">
        <f t="shared" si="0"/>
        <v>0.61773846153846157</v>
      </c>
      <c r="J35" s="700">
        <v>657600</v>
      </c>
      <c r="K35" s="744">
        <v>657600</v>
      </c>
      <c r="L35" s="694">
        <v>650000</v>
      </c>
      <c r="M35" s="692">
        <v>1.01</v>
      </c>
      <c r="N35" s="695">
        <v>691890</v>
      </c>
      <c r="O35" s="695">
        <v>691890</v>
      </c>
      <c r="P35" s="696">
        <v>650000</v>
      </c>
      <c r="Q35" s="697">
        <v>1.06</v>
      </c>
      <c r="R35" s="695">
        <v>796050</v>
      </c>
      <c r="S35" s="698">
        <v>750000</v>
      </c>
      <c r="T35" s="699">
        <v>1.06</v>
      </c>
      <c r="U35" s="695">
        <v>558395</v>
      </c>
      <c r="V35" s="698">
        <v>750000</v>
      </c>
      <c r="W35" s="726">
        <f t="shared" si="19"/>
        <v>0.74452666666666667</v>
      </c>
      <c r="X35" s="691"/>
      <c r="Y35" s="691"/>
      <c r="Z35" s="694"/>
      <c r="AA35" s="692" t="e">
        <f t="shared" si="2"/>
        <v>#DIV/0!</v>
      </c>
      <c r="AB35" s="700"/>
      <c r="AC35" s="700"/>
      <c r="AD35" s="694"/>
      <c r="AE35" s="692" t="e">
        <f t="shared" si="3"/>
        <v>#DIV/0!</v>
      </c>
      <c r="AF35" s="700"/>
      <c r="AG35" s="700"/>
      <c r="AH35" s="694"/>
      <c r="AI35" s="692" t="e">
        <f t="shared" si="4"/>
        <v>#DIV/0!</v>
      </c>
      <c r="AJ35" s="700"/>
      <c r="AK35" s="700"/>
      <c r="AL35" s="694"/>
      <c r="AM35" s="692" t="e">
        <f t="shared" si="5"/>
        <v>#DIV/0!</v>
      </c>
      <c r="AN35" s="700"/>
      <c r="AO35" s="700"/>
      <c r="AP35" s="694"/>
      <c r="AQ35" s="692" t="e">
        <f t="shared" si="6"/>
        <v>#DIV/0!</v>
      </c>
      <c r="AR35" s="700"/>
      <c r="AS35" s="700"/>
      <c r="AT35" s="694"/>
      <c r="AU35" s="692" t="e">
        <f t="shared" si="7"/>
        <v>#DIV/0!</v>
      </c>
      <c r="AV35" s="700"/>
      <c r="AW35" s="700"/>
      <c r="AX35" s="694"/>
      <c r="AY35" s="692" t="e">
        <f t="shared" si="8"/>
        <v>#DIV/0!</v>
      </c>
      <c r="AZ35" s="700">
        <f t="shared" si="9"/>
        <v>3105465</v>
      </c>
      <c r="BA35" s="700">
        <f t="shared" si="10"/>
        <v>1751020</v>
      </c>
      <c r="BB35" s="694">
        <f t="shared" si="11"/>
        <v>3450000</v>
      </c>
      <c r="BC35" s="697">
        <f t="shared" si="14"/>
        <v>0.90013478260869562</v>
      </c>
      <c r="BD35" s="701">
        <f>AZ35/5</f>
        <v>621093</v>
      </c>
    </row>
    <row r="36" spans="1:56" s="268" customFormat="1" ht="42.95" customHeight="1">
      <c r="A36" s="281">
        <v>24</v>
      </c>
      <c r="B36" s="299" t="s">
        <v>311</v>
      </c>
      <c r="C36" s="300" t="s">
        <v>220</v>
      </c>
      <c r="D36" s="339" t="s">
        <v>276</v>
      </c>
      <c r="E36" s="301" t="s">
        <v>221</v>
      </c>
      <c r="F36" s="700">
        <v>267355</v>
      </c>
      <c r="G36" s="700">
        <v>267355</v>
      </c>
      <c r="H36" s="303">
        <v>550000</v>
      </c>
      <c r="I36" s="692">
        <f t="shared" si="0"/>
        <v>0.48609999999999998</v>
      </c>
      <c r="J36" s="700">
        <v>579865</v>
      </c>
      <c r="K36" s="744">
        <v>579865</v>
      </c>
      <c r="L36" s="694">
        <v>550000</v>
      </c>
      <c r="M36" s="692">
        <v>1.05</v>
      </c>
      <c r="N36" s="695">
        <v>568870</v>
      </c>
      <c r="O36" s="695">
        <v>549370</v>
      </c>
      <c r="P36" s="696">
        <v>550000</v>
      </c>
      <c r="Q36" s="697">
        <v>1.03</v>
      </c>
      <c r="R36" s="695">
        <v>584775</v>
      </c>
      <c r="S36" s="698">
        <v>550000</v>
      </c>
      <c r="T36" s="699">
        <v>1.06</v>
      </c>
      <c r="U36" s="695">
        <v>607150</v>
      </c>
      <c r="V36" s="698">
        <v>550000</v>
      </c>
      <c r="W36" s="699">
        <f>U36/V36</f>
        <v>1.103909090909091</v>
      </c>
      <c r="X36" s="691"/>
      <c r="Y36" s="691"/>
      <c r="Z36" s="694"/>
      <c r="AA36" s="692" t="e">
        <f t="shared" si="2"/>
        <v>#DIV/0!</v>
      </c>
      <c r="AB36" s="700"/>
      <c r="AC36" s="700"/>
      <c r="AD36" s="694"/>
      <c r="AE36" s="692" t="e">
        <f t="shared" si="3"/>
        <v>#DIV/0!</v>
      </c>
      <c r="AF36" s="700"/>
      <c r="AG36" s="700"/>
      <c r="AH36" s="694"/>
      <c r="AI36" s="692" t="e">
        <f t="shared" si="4"/>
        <v>#DIV/0!</v>
      </c>
      <c r="AJ36" s="700"/>
      <c r="AK36" s="700"/>
      <c r="AL36" s="694"/>
      <c r="AM36" s="692" t="e">
        <f t="shared" si="5"/>
        <v>#DIV/0!</v>
      </c>
      <c r="AN36" s="700"/>
      <c r="AO36" s="700"/>
      <c r="AP36" s="694"/>
      <c r="AQ36" s="692" t="e">
        <f t="shared" si="6"/>
        <v>#DIV/0!</v>
      </c>
      <c r="AR36" s="700"/>
      <c r="AS36" s="700"/>
      <c r="AT36" s="694"/>
      <c r="AU36" s="692" t="e">
        <f t="shared" si="7"/>
        <v>#DIV/0!</v>
      </c>
      <c r="AV36" s="700"/>
      <c r="AW36" s="700"/>
      <c r="AX36" s="694"/>
      <c r="AY36" s="692" t="e">
        <f t="shared" si="8"/>
        <v>#DIV/0!</v>
      </c>
      <c r="AZ36" s="700">
        <f t="shared" si="9"/>
        <v>2608015</v>
      </c>
      <c r="BA36" s="700">
        <f t="shared" si="10"/>
        <v>1396590</v>
      </c>
      <c r="BB36" s="694">
        <f t="shared" si="11"/>
        <v>2750000</v>
      </c>
      <c r="BC36" s="697">
        <f t="shared" si="14"/>
        <v>0.94836909090909094</v>
      </c>
      <c r="BD36" s="701">
        <f t="shared" ref="BD36:BD37" si="20">AZ36/5</f>
        <v>521603</v>
      </c>
    </row>
    <row r="37" spans="1:56" s="268" customFormat="1" ht="42.95" customHeight="1">
      <c r="A37" s="281">
        <v>25</v>
      </c>
      <c r="B37" s="299" t="s">
        <v>311</v>
      </c>
      <c r="C37" s="300" t="s">
        <v>222</v>
      </c>
      <c r="D37" s="339" t="s">
        <v>223</v>
      </c>
      <c r="E37" s="346">
        <v>45481</v>
      </c>
      <c r="F37" s="700">
        <v>387910</v>
      </c>
      <c r="G37" s="700">
        <v>387910</v>
      </c>
      <c r="H37" s="303">
        <v>550000</v>
      </c>
      <c r="I37" s="692">
        <f t="shared" si="0"/>
        <v>0.70529090909090908</v>
      </c>
      <c r="J37" s="700">
        <v>358710</v>
      </c>
      <c r="K37" s="744">
        <v>358710</v>
      </c>
      <c r="L37" s="694">
        <v>550000</v>
      </c>
      <c r="M37" s="692">
        <v>0.65</v>
      </c>
      <c r="N37" s="747">
        <v>566955</v>
      </c>
      <c r="O37" s="747">
        <v>566955</v>
      </c>
      <c r="P37" s="755">
        <v>550000</v>
      </c>
      <c r="Q37" s="756">
        <v>1.03</v>
      </c>
      <c r="R37" s="747">
        <v>873390</v>
      </c>
      <c r="S37" s="748">
        <v>550000</v>
      </c>
      <c r="T37" s="699">
        <v>1.59</v>
      </c>
      <c r="U37" s="747">
        <v>1014740</v>
      </c>
      <c r="V37" s="748">
        <v>650000</v>
      </c>
      <c r="W37" s="699">
        <f>U37/V37</f>
        <v>1.5611384615384616</v>
      </c>
      <c r="X37" s="757"/>
      <c r="Y37" s="757"/>
      <c r="Z37" s="758"/>
      <c r="AA37" s="692" t="e">
        <f t="shared" si="2"/>
        <v>#DIV/0!</v>
      </c>
      <c r="AB37" s="700"/>
      <c r="AC37" s="700"/>
      <c r="AD37" s="694"/>
      <c r="AE37" s="692" t="e">
        <f t="shared" si="3"/>
        <v>#DIV/0!</v>
      </c>
      <c r="AF37" s="700"/>
      <c r="AG37" s="700"/>
      <c r="AH37" s="694"/>
      <c r="AI37" s="692" t="e">
        <f t="shared" si="4"/>
        <v>#DIV/0!</v>
      </c>
      <c r="AJ37" s="700"/>
      <c r="AK37" s="700"/>
      <c r="AL37" s="694"/>
      <c r="AM37" s="692" t="e">
        <f t="shared" si="5"/>
        <v>#DIV/0!</v>
      </c>
      <c r="AN37" s="700"/>
      <c r="AO37" s="700"/>
      <c r="AP37" s="694"/>
      <c r="AQ37" s="692" t="e">
        <f t="shared" si="6"/>
        <v>#DIV/0!</v>
      </c>
      <c r="AR37" s="700"/>
      <c r="AS37" s="700"/>
      <c r="AT37" s="694"/>
      <c r="AU37" s="692" t="e">
        <f t="shared" si="7"/>
        <v>#DIV/0!</v>
      </c>
      <c r="AV37" s="700"/>
      <c r="AW37" s="700"/>
      <c r="AX37" s="694"/>
      <c r="AY37" s="692" t="e">
        <f t="shared" si="8"/>
        <v>#DIV/0!</v>
      </c>
      <c r="AZ37" s="700">
        <f t="shared" si="9"/>
        <v>3201705</v>
      </c>
      <c r="BA37" s="700">
        <f t="shared" si="10"/>
        <v>1313575</v>
      </c>
      <c r="BB37" s="694">
        <f t="shared" si="11"/>
        <v>2850000</v>
      </c>
      <c r="BC37" s="697">
        <f t="shared" si="14"/>
        <v>1.1234052631578948</v>
      </c>
      <c r="BD37" s="701">
        <f t="shared" si="20"/>
        <v>640341</v>
      </c>
    </row>
    <row r="38" spans="1:56" s="336" customFormat="1" ht="42.95" hidden="1" customHeight="1">
      <c r="A38" s="337">
        <v>23</v>
      </c>
      <c r="B38" s="736" t="s">
        <v>311</v>
      </c>
      <c r="C38" s="330" t="s">
        <v>224</v>
      </c>
      <c r="D38" s="331" t="s">
        <v>225</v>
      </c>
      <c r="E38" s="340">
        <v>45507</v>
      </c>
      <c r="F38" s="754">
        <v>337295</v>
      </c>
      <c r="G38" s="754">
        <v>337295</v>
      </c>
      <c r="H38" s="321">
        <v>550000</v>
      </c>
      <c r="I38" s="760">
        <f t="shared" si="0"/>
        <v>0.61326363636363634</v>
      </c>
      <c r="J38" s="754">
        <v>94575</v>
      </c>
      <c r="K38" s="761">
        <v>94575</v>
      </c>
      <c r="L38" s="754">
        <v>550000</v>
      </c>
      <c r="M38" s="760">
        <v>0.17</v>
      </c>
      <c r="N38" s="696">
        <v>662190</v>
      </c>
      <c r="O38" s="696">
        <v>662190</v>
      </c>
      <c r="P38" s="696">
        <v>550000</v>
      </c>
      <c r="Q38" s="739">
        <v>1.2</v>
      </c>
      <c r="R38" s="762">
        <v>0</v>
      </c>
      <c r="S38" s="696">
        <v>54999</v>
      </c>
      <c r="T38" s="726">
        <v>0</v>
      </c>
      <c r="U38" s="737"/>
      <c r="V38" s="737"/>
      <c r="W38" s="726" t="e">
        <f>U38/V38</f>
        <v>#DIV/0!</v>
      </c>
      <c r="X38" s="737"/>
      <c r="Y38" s="737"/>
      <c r="Z38" s="754"/>
      <c r="AA38" s="760" t="e">
        <f t="shared" si="2"/>
        <v>#DIV/0!</v>
      </c>
      <c r="AB38" s="754"/>
      <c r="AC38" s="754"/>
      <c r="AD38" s="754"/>
      <c r="AE38" s="760" t="e">
        <f t="shared" si="3"/>
        <v>#DIV/0!</v>
      </c>
      <c r="AF38" s="754"/>
      <c r="AG38" s="754"/>
      <c r="AH38" s="754"/>
      <c r="AI38" s="760" t="e">
        <f t="shared" si="4"/>
        <v>#DIV/0!</v>
      </c>
      <c r="AJ38" s="754"/>
      <c r="AK38" s="754"/>
      <c r="AL38" s="754"/>
      <c r="AM38" s="760" t="e">
        <f t="shared" si="5"/>
        <v>#DIV/0!</v>
      </c>
      <c r="AN38" s="754"/>
      <c r="AO38" s="754"/>
      <c r="AP38" s="754"/>
      <c r="AQ38" s="760" t="e">
        <f t="shared" si="6"/>
        <v>#DIV/0!</v>
      </c>
      <c r="AR38" s="754"/>
      <c r="AS38" s="754"/>
      <c r="AT38" s="754"/>
      <c r="AU38" s="760" t="e">
        <f t="shared" si="7"/>
        <v>#DIV/0!</v>
      </c>
      <c r="AV38" s="754"/>
      <c r="AW38" s="754"/>
      <c r="AX38" s="754"/>
      <c r="AY38" s="760" t="e">
        <f t="shared" si="8"/>
        <v>#DIV/0!</v>
      </c>
      <c r="AZ38" s="700">
        <f t="shared" si="9"/>
        <v>1094060</v>
      </c>
      <c r="BA38" s="700">
        <f t="shared" si="10"/>
        <v>1094060</v>
      </c>
      <c r="BB38" s="694">
        <f t="shared" si="11"/>
        <v>1704999</v>
      </c>
      <c r="BC38" s="697">
        <f t="shared" si="14"/>
        <v>0.64167779570545203</v>
      </c>
      <c r="BD38" s="740">
        <f>AZ38/4</f>
        <v>273515</v>
      </c>
    </row>
    <row r="39" spans="1:56" s="729" customFormat="1" ht="42.75" customHeight="1">
      <c r="A39" s="716">
        <v>26</v>
      </c>
      <c r="B39" s="717" t="s">
        <v>311</v>
      </c>
      <c r="C39" s="718" t="s">
        <v>224</v>
      </c>
      <c r="D39" s="719" t="s">
        <v>332</v>
      </c>
      <c r="E39" s="720">
        <v>45779</v>
      </c>
      <c r="F39" s="721"/>
      <c r="G39" s="721"/>
      <c r="H39" s="722"/>
      <c r="I39" s="697"/>
      <c r="J39" s="721"/>
      <c r="K39" s="723"/>
      <c r="L39" s="721"/>
      <c r="M39" s="697"/>
      <c r="N39" s="724"/>
      <c r="O39" s="724"/>
      <c r="P39" s="724"/>
      <c r="Q39" s="697"/>
      <c r="R39" s="763"/>
      <c r="S39" s="724"/>
      <c r="T39" s="697"/>
      <c r="U39" s="724">
        <v>571495</v>
      </c>
      <c r="V39" s="696">
        <v>532258</v>
      </c>
      <c r="W39" s="726">
        <f t="shared" ref="W39:W40" si="21">U39/V39</f>
        <v>1.0737180089355163</v>
      </c>
      <c r="X39" s="721"/>
      <c r="Y39" s="721"/>
      <c r="Z39" s="721"/>
      <c r="AA39" s="697"/>
      <c r="AB39" s="721"/>
      <c r="AC39" s="721"/>
      <c r="AD39" s="721"/>
      <c r="AE39" s="697"/>
      <c r="AF39" s="721"/>
      <c r="AG39" s="721"/>
      <c r="AH39" s="721"/>
      <c r="AI39" s="697"/>
      <c r="AJ39" s="721"/>
      <c r="AK39" s="721"/>
      <c r="AL39" s="721"/>
      <c r="AM39" s="697"/>
      <c r="AN39" s="721"/>
      <c r="AO39" s="721"/>
      <c r="AP39" s="721"/>
      <c r="AQ39" s="697"/>
      <c r="AR39" s="721"/>
      <c r="AS39" s="721"/>
      <c r="AT39" s="721"/>
      <c r="AU39" s="697"/>
      <c r="AV39" s="721"/>
      <c r="AW39" s="721"/>
      <c r="AX39" s="721"/>
      <c r="AY39" s="697"/>
      <c r="AZ39" s="691">
        <f t="shared" si="9"/>
        <v>571495</v>
      </c>
      <c r="BA39" s="721"/>
      <c r="BB39" s="727">
        <f t="shared" si="11"/>
        <v>532258</v>
      </c>
      <c r="BC39" s="697">
        <f t="shared" si="14"/>
        <v>1.0737180089355163</v>
      </c>
      <c r="BD39" s="728">
        <f>AZ39/1</f>
        <v>571495</v>
      </c>
    </row>
    <row r="40" spans="1:56" s="268" customFormat="1" ht="42.95" customHeight="1">
      <c r="A40" s="281">
        <v>27</v>
      </c>
      <c r="B40" s="299" t="s">
        <v>311</v>
      </c>
      <c r="C40" s="300" t="s">
        <v>226</v>
      </c>
      <c r="D40" s="300" t="s">
        <v>277</v>
      </c>
      <c r="E40" s="301" t="s">
        <v>241</v>
      </c>
      <c r="F40" s="700">
        <v>375535</v>
      </c>
      <c r="G40" s="700">
        <v>375535</v>
      </c>
      <c r="H40" s="303">
        <v>550000</v>
      </c>
      <c r="I40" s="692">
        <f t="shared" si="0"/>
        <v>0.68279090909090911</v>
      </c>
      <c r="J40" s="700">
        <v>338945</v>
      </c>
      <c r="K40" s="744">
        <v>338945</v>
      </c>
      <c r="L40" s="694">
        <v>550000</v>
      </c>
      <c r="M40" s="692">
        <v>0.62</v>
      </c>
      <c r="N40" s="695">
        <v>393225</v>
      </c>
      <c r="O40" s="695">
        <v>393225</v>
      </c>
      <c r="P40" s="696">
        <v>550000</v>
      </c>
      <c r="Q40" s="697">
        <v>0.71</v>
      </c>
      <c r="R40" s="695">
        <v>509290</v>
      </c>
      <c r="S40" s="698">
        <v>550000</v>
      </c>
      <c r="T40" s="699">
        <f>R40/S40</f>
        <v>0.92598181818181813</v>
      </c>
      <c r="U40" s="695">
        <v>870705</v>
      </c>
      <c r="V40" s="698">
        <v>550000</v>
      </c>
      <c r="W40" s="726">
        <v>1.58</v>
      </c>
      <c r="X40" s="691"/>
      <c r="Y40" s="691"/>
      <c r="Z40" s="694"/>
      <c r="AA40" s="692" t="e">
        <f t="shared" si="2"/>
        <v>#DIV/0!</v>
      </c>
      <c r="AB40" s="700"/>
      <c r="AC40" s="700"/>
      <c r="AD40" s="694"/>
      <c r="AE40" s="692" t="e">
        <f t="shared" si="3"/>
        <v>#DIV/0!</v>
      </c>
      <c r="AF40" s="700"/>
      <c r="AG40" s="700"/>
      <c r="AH40" s="694"/>
      <c r="AI40" s="692" t="e">
        <f t="shared" si="4"/>
        <v>#DIV/0!</v>
      </c>
      <c r="AJ40" s="700"/>
      <c r="AK40" s="700"/>
      <c r="AL40" s="694"/>
      <c r="AM40" s="692" t="e">
        <f t="shared" si="5"/>
        <v>#DIV/0!</v>
      </c>
      <c r="AN40" s="700"/>
      <c r="AO40" s="700"/>
      <c r="AP40" s="694"/>
      <c r="AQ40" s="692" t="e">
        <f t="shared" si="6"/>
        <v>#DIV/0!</v>
      </c>
      <c r="AR40" s="700"/>
      <c r="AS40" s="700"/>
      <c r="AT40" s="694"/>
      <c r="AU40" s="692" t="e">
        <f t="shared" si="7"/>
        <v>#DIV/0!</v>
      </c>
      <c r="AV40" s="700"/>
      <c r="AW40" s="700"/>
      <c r="AX40" s="694"/>
      <c r="AY40" s="692" t="e">
        <f t="shared" si="8"/>
        <v>#DIV/0!</v>
      </c>
      <c r="AZ40" s="700">
        <f t="shared" si="9"/>
        <v>2487700</v>
      </c>
      <c r="BA40" s="700">
        <f t="shared" si="10"/>
        <v>1107705</v>
      </c>
      <c r="BB40" s="694">
        <f t="shared" si="11"/>
        <v>2750000</v>
      </c>
      <c r="BC40" s="697">
        <f t="shared" si="14"/>
        <v>0.90461818181818177</v>
      </c>
      <c r="BD40" s="701">
        <f>AZ40/5</f>
        <v>497540</v>
      </c>
    </row>
    <row r="41" spans="1:56" s="268" customFormat="1" ht="42.95" customHeight="1">
      <c r="A41" s="281">
        <v>28</v>
      </c>
      <c r="B41" s="299" t="s">
        <v>311</v>
      </c>
      <c r="C41" s="300" t="s">
        <v>227</v>
      </c>
      <c r="D41" s="300" t="s">
        <v>278</v>
      </c>
      <c r="E41" s="301" t="s">
        <v>234</v>
      </c>
      <c r="F41" s="700">
        <v>2193010</v>
      </c>
      <c r="G41" s="700">
        <v>2193010</v>
      </c>
      <c r="H41" s="303">
        <v>1300000</v>
      </c>
      <c r="I41" s="692">
        <f t="shared" si="0"/>
        <v>1.6869307692307691</v>
      </c>
      <c r="J41" s="700">
        <v>877810</v>
      </c>
      <c r="K41" s="744">
        <v>830320</v>
      </c>
      <c r="L41" s="694">
        <v>1300000</v>
      </c>
      <c r="M41" s="692">
        <v>0.68</v>
      </c>
      <c r="N41" s="695">
        <v>1921460</v>
      </c>
      <c r="O41" s="695">
        <v>1921460</v>
      </c>
      <c r="P41" s="696">
        <v>1300000</v>
      </c>
      <c r="Q41" s="697">
        <v>1.48</v>
      </c>
      <c r="R41" s="695">
        <v>806145</v>
      </c>
      <c r="S41" s="698">
        <v>1300000</v>
      </c>
      <c r="T41" s="699">
        <v>0.62</v>
      </c>
      <c r="U41" s="695">
        <v>1338250</v>
      </c>
      <c r="V41" s="698">
        <v>1300000</v>
      </c>
      <c r="W41" s="699">
        <f>U41/V41</f>
        <v>1.029423076923077</v>
      </c>
      <c r="X41" s="691"/>
      <c r="Y41" s="691"/>
      <c r="Z41" s="694"/>
      <c r="AA41" s="692" t="e">
        <f t="shared" si="2"/>
        <v>#DIV/0!</v>
      </c>
      <c r="AB41" s="700"/>
      <c r="AC41" s="700"/>
      <c r="AD41" s="694"/>
      <c r="AE41" s="692" t="e">
        <f t="shared" si="3"/>
        <v>#DIV/0!</v>
      </c>
      <c r="AF41" s="700"/>
      <c r="AG41" s="700"/>
      <c r="AH41" s="694"/>
      <c r="AI41" s="692" t="e">
        <f t="shared" si="4"/>
        <v>#DIV/0!</v>
      </c>
      <c r="AJ41" s="700"/>
      <c r="AK41" s="700"/>
      <c r="AL41" s="694"/>
      <c r="AM41" s="692" t="e">
        <f t="shared" si="5"/>
        <v>#DIV/0!</v>
      </c>
      <c r="AN41" s="700"/>
      <c r="AO41" s="700"/>
      <c r="AP41" s="694"/>
      <c r="AQ41" s="692" t="e">
        <f t="shared" si="6"/>
        <v>#DIV/0!</v>
      </c>
      <c r="AR41" s="700"/>
      <c r="AS41" s="700"/>
      <c r="AT41" s="694"/>
      <c r="AU41" s="692" t="e">
        <f t="shared" si="7"/>
        <v>#DIV/0!</v>
      </c>
      <c r="AV41" s="700"/>
      <c r="AW41" s="700"/>
      <c r="AX41" s="694"/>
      <c r="AY41" s="692" t="e">
        <f t="shared" si="8"/>
        <v>#DIV/0!</v>
      </c>
      <c r="AZ41" s="700">
        <f t="shared" si="9"/>
        <v>7136675</v>
      </c>
      <c r="BA41" s="700">
        <f t="shared" si="10"/>
        <v>4944790</v>
      </c>
      <c r="BB41" s="694">
        <f t="shared" si="11"/>
        <v>6500000</v>
      </c>
      <c r="BC41" s="697">
        <f t="shared" si="14"/>
        <v>1.09795</v>
      </c>
      <c r="BD41" s="701">
        <f t="shared" ref="BD41:BD46" si="22">AZ41/5</f>
        <v>1427335</v>
      </c>
    </row>
    <row r="42" spans="1:56" s="268" customFormat="1" ht="42.95" customHeight="1">
      <c r="A42" s="281">
        <v>29</v>
      </c>
      <c r="B42" s="299" t="s">
        <v>311</v>
      </c>
      <c r="C42" s="300" t="s">
        <v>228</v>
      </c>
      <c r="D42" s="339" t="s">
        <v>235</v>
      </c>
      <c r="E42" s="346">
        <v>45252</v>
      </c>
      <c r="F42" s="700">
        <v>10695</v>
      </c>
      <c r="G42" s="700">
        <v>10695</v>
      </c>
      <c r="H42" s="303">
        <v>550000</v>
      </c>
      <c r="I42" s="692">
        <f t="shared" si="0"/>
        <v>1.9445454545454547E-2</v>
      </c>
      <c r="J42" s="700">
        <v>101530</v>
      </c>
      <c r="K42" s="744">
        <v>101530</v>
      </c>
      <c r="L42" s="694">
        <v>550000</v>
      </c>
      <c r="M42" s="692">
        <v>0.18</v>
      </c>
      <c r="N42" s="747">
        <v>107270</v>
      </c>
      <c r="O42" s="747">
        <v>107270</v>
      </c>
      <c r="P42" s="755">
        <v>550000</v>
      </c>
      <c r="Q42" s="756">
        <v>0.2</v>
      </c>
      <c r="R42" s="747">
        <v>442905</v>
      </c>
      <c r="S42" s="748">
        <v>550000</v>
      </c>
      <c r="T42" s="699">
        <v>0.81</v>
      </c>
      <c r="U42" s="747">
        <v>210860</v>
      </c>
      <c r="V42" s="748">
        <v>550000</v>
      </c>
      <c r="W42" s="699">
        <f>U42/V42</f>
        <v>0.38338181818181816</v>
      </c>
      <c r="X42" s="757"/>
      <c r="Y42" s="757"/>
      <c r="Z42" s="758"/>
      <c r="AA42" s="692" t="e">
        <f t="shared" si="2"/>
        <v>#DIV/0!</v>
      </c>
      <c r="AB42" s="700"/>
      <c r="AC42" s="700"/>
      <c r="AD42" s="694"/>
      <c r="AE42" s="692" t="e">
        <f t="shared" si="3"/>
        <v>#DIV/0!</v>
      </c>
      <c r="AF42" s="700"/>
      <c r="AG42" s="700"/>
      <c r="AH42" s="694"/>
      <c r="AI42" s="692" t="e">
        <f t="shared" si="4"/>
        <v>#DIV/0!</v>
      </c>
      <c r="AJ42" s="700"/>
      <c r="AK42" s="700"/>
      <c r="AL42" s="694"/>
      <c r="AM42" s="692" t="e">
        <f t="shared" si="5"/>
        <v>#DIV/0!</v>
      </c>
      <c r="AN42" s="700"/>
      <c r="AO42" s="700"/>
      <c r="AP42" s="694"/>
      <c r="AQ42" s="692" t="e">
        <f t="shared" si="6"/>
        <v>#DIV/0!</v>
      </c>
      <c r="AR42" s="700"/>
      <c r="AS42" s="700"/>
      <c r="AT42" s="694"/>
      <c r="AU42" s="692" t="e">
        <f t="shared" si="7"/>
        <v>#DIV/0!</v>
      </c>
      <c r="AV42" s="700"/>
      <c r="AW42" s="700"/>
      <c r="AX42" s="694"/>
      <c r="AY42" s="692" t="e">
        <f t="shared" si="8"/>
        <v>#DIV/0!</v>
      </c>
      <c r="AZ42" s="700">
        <f t="shared" si="9"/>
        <v>873260</v>
      </c>
      <c r="BA42" s="700">
        <f t="shared" si="10"/>
        <v>219495</v>
      </c>
      <c r="BB42" s="694">
        <f t="shared" si="11"/>
        <v>2750000</v>
      </c>
      <c r="BC42" s="697">
        <f t="shared" si="14"/>
        <v>0.31754909090909089</v>
      </c>
      <c r="BD42" s="701">
        <f t="shared" si="22"/>
        <v>174652</v>
      </c>
    </row>
    <row r="43" spans="1:56" s="268" customFormat="1" ht="42.95" customHeight="1">
      <c r="A43" s="281">
        <v>30</v>
      </c>
      <c r="B43" s="299" t="s">
        <v>311</v>
      </c>
      <c r="C43" s="300" t="s">
        <v>229</v>
      </c>
      <c r="D43" s="339" t="s">
        <v>236</v>
      </c>
      <c r="E43" s="301">
        <v>45502</v>
      </c>
      <c r="F43" s="700">
        <v>620485</v>
      </c>
      <c r="G43" s="700">
        <v>620485</v>
      </c>
      <c r="H43" s="303">
        <v>550000</v>
      </c>
      <c r="I43" s="692">
        <f t="shared" si="0"/>
        <v>1.1281545454545454</v>
      </c>
      <c r="J43" s="700">
        <v>357735</v>
      </c>
      <c r="K43" s="744">
        <v>357735</v>
      </c>
      <c r="L43" s="694">
        <v>550000</v>
      </c>
      <c r="M43" s="692">
        <v>0.65</v>
      </c>
      <c r="N43" s="695">
        <v>348030</v>
      </c>
      <c r="O43" s="695">
        <v>348030</v>
      </c>
      <c r="P43" s="696">
        <v>550000</v>
      </c>
      <c r="Q43" s="697">
        <v>0.63</v>
      </c>
      <c r="R43" s="695">
        <v>357235</v>
      </c>
      <c r="S43" s="698">
        <v>550000</v>
      </c>
      <c r="T43" s="699">
        <v>0.65</v>
      </c>
      <c r="U43" s="695">
        <v>683610</v>
      </c>
      <c r="V43" s="698">
        <v>550000</v>
      </c>
      <c r="W43" s="699">
        <f>U43/V43</f>
        <v>1.2429272727272727</v>
      </c>
      <c r="X43" s="691"/>
      <c r="Y43" s="691"/>
      <c r="Z43" s="694"/>
      <c r="AA43" s="692" t="e">
        <f t="shared" si="2"/>
        <v>#DIV/0!</v>
      </c>
      <c r="AB43" s="700"/>
      <c r="AC43" s="700"/>
      <c r="AD43" s="694"/>
      <c r="AE43" s="692" t="e">
        <f t="shared" si="3"/>
        <v>#DIV/0!</v>
      </c>
      <c r="AF43" s="700"/>
      <c r="AG43" s="700"/>
      <c r="AH43" s="694"/>
      <c r="AI43" s="692" t="e">
        <f t="shared" si="4"/>
        <v>#DIV/0!</v>
      </c>
      <c r="AJ43" s="700"/>
      <c r="AK43" s="700"/>
      <c r="AL43" s="694"/>
      <c r="AM43" s="692" t="e">
        <f t="shared" si="5"/>
        <v>#DIV/0!</v>
      </c>
      <c r="AN43" s="700"/>
      <c r="AO43" s="700"/>
      <c r="AP43" s="694"/>
      <c r="AQ43" s="692" t="e">
        <f t="shared" si="6"/>
        <v>#DIV/0!</v>
      </c>
      <c r="AR43" s="700"/>
      <c r="AS43" s="700"/>
      <c r="AT43" s="694"/>
      <c r="AU43" s="692" t="e">
        <f t="shared" si="7"/>
        <v>#DIV/0!</v>
      </c>
      <c r="AV43" s="700"/>
      <c r="AW43" s="700"/>
      <c r="AX43" s="694"/>
      <c r="AY43" s="692" t="e">
        <f t="shared" si="8"/>
        <v>#DIV/0!</v>
      </c>
      <c r="AZ43" s="700">
        <f t="shared" si="9"/>
        <v>2367095</v>
      </c>
      <c r="BA43" s="700">
        <f t="shared" si="10"/>
        <v>1326250</v>
      </c>
      <c r="BB43" s="694">
        <f t="shared" si="11"/>
        <v>2750000</v>
      </c>
      <c r="BC43" s="697">
        <f t="shared" si="14"/>
        <v>0.86076181818181818</v>
      </c>
      <c r="BD43" s="701">
        <f t="shared" si="22"/>
        <v>473419</v>
      </c>
    </row>
    <row r="44" spans="1:56" s="268" customFormat="1" ht="42.95" customHeight="1">
      <c r="A44" s="281">
        <v>31</v>
      </c>
      <c r="B44" s="299" t="s">
        <v>311</v>
      </c>
      <c r="C44" s="300" t="s">
        <v>230</v>
      </c>
      <c r="D44" s="339" t="s">
        <v>237</v>
      </c>
      <c r="E44" s="301">
        <v>45279</v>
      </c>
      <c r="F44" s="700">
        <v>719375</v>
      </c>
      <c r="G44" s="700">
        <v>719375</v>
      </c>
      <c r="H44" s="303">
        <v>550000</v>
      </c>
      <c r="I44" s="692">
        <f t="shared" si="0"/>
        <v>1.3079545454545454</v>
      </c>
      <c r="J44" s="700">
        <v>374815</v>
      </c>
      <c r="K44" s="744">
        <v>374815</v>
      </c>
      <c r="L44" s="694">
        <v>550000</v>
      </c>
      <c r="M44" s="692">
        <v>0.68</v>
      </c>
      <c r="N44" s="695">
        <v>758835</v>
      </c>
      <c r="O44" s="695">
        <v>758835</v>
      </c>
      <c r="P44" s="696">
        <v>550000</v>
      </c>
      <c r="Q44" s="697">
        <v>1.38</v>
      </c>
      <c r="R44" s="695">
        <v>245835</v>
      </c>
      <c r="S44" s="698">
        <v>650000</v>
      </c>
      <c r="T44" s="699">
        <v>0.38</v>
      </c>
      <c r="U44" s="695">
        <v>370515</v>
      </c>
      <c r="V44" s="698">
        <v>650000</v>
      </c>
      <c r="W44" s="699">
        <f>U44/V44</f>
        <v>0.57002307692307697</v>
      </c>
      <c r="X44" s="691"/>
      <c r="Y44" s="691"/>
      <c r="Z44" s="694"/>
      <c r="AA44" s="692" t="e">
        <f t="shared" si="2"/>
        <v>#DIV/0!</v>
      </c>
      <c r="AB44" s="700"/>
      <c r="AC44" s="700"/>
      <c r="AD44" s="694"/>
      <c r="AE44" s="692" t="e">
        <f t="shared" si="3"/>
        <v>#DIV/0!</v>
      </c>
      <c r="AF44" s="700"/>
      <c r="AG44" s="700"/>
      <c r="AH44" s="694"/>
      <c r="AI44" s="692" t="e">
        <f t="shared" si="4"/>
        <v>#DIV/0!</v>
      </c>
      <c r="AJ44" s="700"/>
      <c r="AK44" s="700"/>
      <c r="AL44" s="694"/>
      <c r="AM44" s="692" t="e">
        <f t="shared" si="5"/>
        <v>#DIV/0!</v>
      </c>
      <c r="AN44" s="700"/>
      <c r="AO44" s="700"/>
      <c r="AP44" s="694"/>
      <c r="AQ44" s="692" t="e">
        <f t="shared" si="6"/>
        <v>#DIV/0!</v>
      </c>
      <c r="AR44" s="700"/>
      <c r="AS44" s="700"/>
      <c r="AT44" s="694"/>
      <c r="AU44" s="692" t="e">
        <f t="shared" si="7"/>
        <v>#DIV/0!</v>
      </c>
      <c r="AV44" s="700"/>
      <c r="AW44" s="700"/>
      <c r="AX44" s="694"/>
      <c r="AY44" s="692" t="e">
        <f t="shared" si="8"/>
        <v>#DIV/0!</v>
      </c>
      <c r="AZ44" s="700">
        <f t="shared" si="9"/>
        <v>2469375</v>
      </c>
      <c r="BA44" s="700">
        <f t="shared" si="10"/>
        <v>1853025</v>
      </c>
      <c r="BB44" s="694">
        <f t="shared" si="11"/>
        <v>2950000</v>
      </c>
      <c r="BC44" s="697">
        <f t="shared" si="14"/>
        <v>0.83707627118644068</v>
      </c>
      <c r="BD44" s="701">
        <f t="shared" si="22"/>
        <v>493875</v>
      </c>
    </row>
    <row r="45" spans="1:56" s="268" customFormat="1" ht="42.95" customHeight="1">
      <c r="A45" s="281">
        <v>32</v>
      </c>
      <c r="B45" s="299" t="s">
        <v>311</v>
      </c>
      <c r="C45" s="300" t="s">
        <v>231</v>
      </c>
      <c r="D45" s="339" t="s">
        <v>279</v>
      </c>
      <c r="E45" s="764" t="s">
        <v>238</v>
      </c>
      <c r="F45" s="700">
        <v>984720</v>
      </c>
      <c r="G45" s="700">
        <v>984720</v>
      </c>
      <c r="H45" s="303">
        <v>1500000</v>
      </c>
      <c r="I45" s="692">
        <f t="shared" si="0"/>
        <v>0.65647999999999995</v>
      </c>
      <c r="J45" s="700">
        <v>1107240</v>
      </c>
      <c r="K45" s="744">
        <v>1107240</v>
      </c>
      <c r="L45" s="694">
        <v>1500000</v>
      </c>
      <c r="M45" s="692">
        <v>0.74</v>
      </c>
      <c r="N45" s="695">
        <v>949700</v>
      </c>
      <c r="O45" s="695">
        <v>949700</v>
      </c>
      <c r="P45" s="696">
        <v>1500000</v>
      </c>
      <c r="Q45" s="697">
        <v>0.63</v>
      </c>
      <c r="R45" s="695">
        <v>2086200</v>
      </c>
      <c r="S45" s="698">
        <v>1500000</v>
      </c>
      <c r="T45" s="699">
        <v>1.39</v>
      </c>
      <c r="U45" s="695">
        <v>1193065</v>
      </c>
      <c r="V45" s="698">
        <v>1500000</v>
      </c>
      <c r="W45" s="699">
        <f>U45/V45</f>
        <v>0.79537666666666662</v>
      </c>
      <c r="X45" s="691"/>
      <c r="Y45" s="691"/>
      <c r="Z45" s="694"/>
      <c r="AA45" s="692" t="e">
        <f t="shared" si="2"/>
        <v>#DIV/0!</v>
      </c>
      <c r="AB45" s="700"/>
      <c r="AC45" s="700"/>
      <c r="AD45" s="694"/>
      <c r="AE45" s="692" t="e">
        <f t="shared" si="3"/>
        <v>#DIV/0!</v>
      </c>
      <c r="AF45" s="700"/>
      <c r="AG45" s="700"/>
      <c r="AH45" s="694"/>
      <c r="AI45" s="692" t="e">
        <f t="shared" si="4"/>
        <v>#DIV/0!</v>
      </c>
      <c r="AJ45" s="700"/>
      <c r="AK45" s="700"/>
      <c r="AL45" s="694"/>
      <c r="AM45" s="692" t="e">
        <f t="shared" si="5"/>
        <v>#DIV/0!</v>
      </c>
      <c r="AN45" s="700"/>
      <c r="AO45" s="700"/>
      <c r="AP45" s="694"/>
      <c r="AQ45" s="692" t="e">
        <f t="shared" si="6"/>
        <v>#DIV/0!</v>
      </c>
      <c r="AR45" s="700"/>
      <c r="AS45" s="700"/>
      <c r="AT45" s="694"/>
      <c r="AU45" s="692" t="e">
        <f t="shared" si="7"/>
        <v>#DIV/0!</v>
      </c>
      <c r="AV45" s="700"/>
      <c r="AW45" s="700"/>
      <c r="AX45" s="694"/>
      <c r="AY45" s="692" t="e">
        <f t="shared" si="8"/>
        <v>#DIV/0!</v>
      </c>
      <c r="AZ45" s="700">
        <f t="shared" si="9"/>
        <v>6320925</v>
      </c>
      <c r="BA45" s="700">
        <f t="shared" si="10"/>
        <v>3041660</v>
      </c>
      <c r="BB45" s="694">
        <f t="shared" si="11"/>
        <v>7500000</v>
      </c>
      <c r="BC45" s="697">
        <f t="shared" si="14"/>
        <v>0.84279000000000004</v>
      </c>
      <c r="BD45" s="701">
        <f t="shared" si="22"/>
        <v>1264185</v>
      </c>
    </row>
    <row r="46" spans="1:56" s="268" customFormat="1" ht="42.95" customHeight="1">
      <c r="A46" s="281">
        <v>33</v>
      </c>
      <c r="B46" s="299" t="s">
        <v>311</v>
      </c>
      <c r="C46" s="300" t="s">
        <v>232</v>
      </c>
      <c r="D46" s="339" t="s">
        <v>239</v>
      </c>
      <c r="E46" s="764">
        <v>45411</v>
      </c>
      <c r="F46" s="700">
        <v>865075</v>
      </c>
      <c r="G46" s="700">
        <v>865075</v>
      </c>
      <c r="H46" s="303">
        <v>550000</v>
      </c>
      <c r="I46" s="692">
        <f t="shared" si="0"/>
        <v>1.5728636363636364</v>
      </c>
      <c r="J46" s="700">
        <v>91970</v>
      </c>
      <c r="K46" s="744">
        <v>91970</v>
      </c>
      <c r="L46" s="694">
        <v>550000</v>
      </c>
      <c r="M46" s="692">
        <v>0.17</v>
      </c>
      <c r="N46" s="695">
        <v>620960</v>
      </c>
      <c r="O46" s="695">
        <v>620960</v>
      </c>
      <c r="P46" s="696">
        <v>550000</v>
      </c>
      <c r="Q46" s="697">
        <v>1.1299999999999999</v>
      </c>
      <c r="R46" s="695">
        <v>484595</v>
      </c>
      <c r="S46" s="698">
        <v>550000</v>
      </c>
      <c r="T46" s="699">
        <v>0.88</v>
      </c>
      <c r="U46" s="695">
        <v>203430</v>
      </c>
      <c r="V46" s="698">
        <v>550000</v>
      </c>
      <c r="W46" s="699">
        <f>U46/V46</f>
        <v>0.3698727272727273</v>
      </c>
      <c r="X46" s="691"/>
      <c r="Y46" s="691"/>
      <c r="Z46" s="694"/>
      <c r="AA46" s="692" t="e">
        <f t="shared" si="2"/>
        <v>#DIV/0!</v>
      </c>
      <c r="AB46" s="700"/>
      <c r="AC46" s="700"/>
      <c r="AD46" s="694"/>
      <c r="AE46" s="692" t="e">
        <f t="shared" si="3"/>
        <v>#DIV/0!</v>
      </c>
      <c r="AF46" s="700"/>
      <c r="AG46" s="700"/>
      <c r="AH46" s="694"/>
      <c r="AI46" s="692" t="e">
        <f t="shared" si="4"/>
        <v>#DIV/0!</v>
      </c>
      <c r="AJ46" s="700"/>
      <c r="AK46" s="700"/>
      <c r="AL46" s="694"/>
      <c r="AM46" s="692" t="e">
        <f t="shared" si="5"/>
        <v>#DIV/0!</v>
      </c>
      <c r="AN46" s="700"/>
      <c r="AO46" s="700"/>
      <c r="AP46" s="694"/>
      <c r="AQ46" s="692" t="e">
        <f t="shared" si="6"/>
        <v>#DIV/0!</v>
      </c>
      <c r="AR46" s="700"/>
      <c r="AS46" s="700"/>
      <c r="AT46" s="694"/>
      <c r="AU46" s="692" t="e">
        <f t="shared" si="7"/>
        <v>#DIV/0!</v>
      </c>
      <c r="AV46" s="700"/>
      <c r="AW46" s="700"/>
      <c r="AX46" s="694"/>
      <c r="AY46" s="692" t="e">
        <f t="shared" si="8"/>
        <v>#DIV/0!</v>
      </c>
      <c r="AZ46" s="700">
        <f t="shared" si="9"/>
        <v>2266030</v>
      </c>
      <c r="BA46" s="700">
        <f t="shared" si="10"/>
        <v>1578005</v>
      </c>
      <c r="BB46" s="694">
        <f t="shared" si="11"/>
        <v>2750000</v>
      </c>
      <c r="BC46" s="697">
        <f t="shared" si="14"/>
        <v>0.82401090909090913</v>
      </c>
      <c r="BD46" s="701">
        <f t="shared" si="22"/>
        <v>453206</v>
      </c>
    </row>
    <row r="47" spans="1:56" s="336" customFormat="1" ht="42.95" hidden="1" customHeight="1">
      <c r="A47" s="337">
        <v>31</v>
      </c>
      <c r="B47" s="736" t="s">
        <v>311</v>
      </c>
      <c r="C47" s="330" t="s">
        <v>233</v>
      </c>
      <c r="D47" s="331" t="s">
        <v>240</v>
      </c>
      <c r="E47" s="765">
        <v>45411</v>
      </c>
      <c r="F47" s="754">
        <v>577200</v>
      </c>
      <c r="G47" s="754">
        <v>577200</v>
      </c>
      <c r="H47" s="321">
        <v>800000</v>
      </c>
      <c r="I47" s="760">
        <f t="shared" si="0"/>
        <v>0.72150000000000003</v>
      </c>
      <c r="J47" s="754">
        <v>670705</v>
      </c>
      <c r="K47" s="761">
        <v>670705</v>
      </c>
      <c r="L47" s="754">
        <v>800000</v>
      </c>
      <c r="M47" s="760">
        <v>0.84</v>
      </c>
      <c r="N47" s="755">
        <v>362525</v>
      </c>
      <c r="O47" s="755">
        <v>362525</v>
      </c>
      <c r="P47" s="755">
        <v>750000</v>
      </c>
      <c r="Q47" s="766">
        <v>0.48</v>
      </c>
      <c r="R47" s="754">
        <v>0</v>
      </c>
      <c r="S47" s="754">
        <v>0</v>
      </c>
      <c r="T47" s="726">
        <v>0</v>
      </c>
      <c r="U47" s="754"/>
      <c r="V47" s="754"/>
      <c r="W47" s="726" t="e">
        <f>U47/V47</f>
        <v>#DIV/0!</v>
      </c>
      <c r="X47" s="754"/>
      <c r="Y47" s="754"/>
      <c r="Z47" s="754"/>
      <c r="AA47" s="760" t="e">
        <f t="shared" si="2"/>
        <v>#DIV/0!</v>
      </c>
      <c r="AB47" s="754"/>
      <c r="AC47" s="754"/>
      <c r="AD47" s="754"/>
      <c r="AE47" s="760" t="e">
        <f t="shared" si="3"/>
        <v>#DIV/0!</v>
      </c>
      <c r="AF47" s="754"/>
      <c r="AG47" s="754"/>
      <c r="AH47" s="754"/>
      <c r="AI47" s="760" t="e">
        <f t="shared" si="4"/>
        <v>#DIV/0!</v>
      </c>
      <c r="AJ47" s="754"/>
      <c r="AK47" s="754"/>
      <c r="AL47" s="754"/>
      <c r="AM47" s="760" t="e">
        <f t="shared" si="5"/>
        <v>#DIV/0!</v>
      </c>
      <c r="AN47" s="754"/>
      <c r="AO47" s="754"/>
      <c r="AP47" s="754"/>
      <c r="AQ47" s="760" t="e">
        <f t="shared" si="6"/>
        <v>#DIV/0!</v>
      </c>
      <c r="AR47" s="754"/>
      <c r="AS47" s="754"/>
      <c r="AT47" s="754"/>
      <c r="AU47" s="760" t="e">
        <f t="shared" si="7"/>
        <v>#DIV/0!</v>
      </c>
      <c r="AV47" s="754"/>
      <c r="AW47" s="754"/>
      <c r="AX47" s="754"/>
      <c r="AY47" s="760" t="e">
        <f t="shared" si="8"/>
        <v>#DIV/0!</v>
      </c>
      <c r="AZ47" s="700">
        <f t="shared" si="9"/>
        <v>1610430</v>
      </c>
      <c r="BA47" s="700">
        <f t="shared" si="10"/>
        <v>1610430</v>
      </c>
      <c r="BB47" s="694">
        <f t="shared" si="11"/>
        <v>2350000</v>
      </c>
      <c r="BC47" s="697">
        <f t="shared" si="14"/>
        <v>0.68528936170212762</v>
      </c>
      <c r="BD47" s="740">
        <f t="shared" ref="BD36:BD57" si="23">AZ47/3</f>
        <v>536810</v>
      </c>
    </row>
    <row r="48" spans="1:56" s="772" customFormat="1" ht="42.95" customHeight="1">
      <c r="A48" s="716">
        <v>34</v>
      </c>
      <c r="B48" s="717" t="s">
        <v>311</v>
      </c>
      <c r="C48" s="718" t="s">
        <v>233</v>
      </c>
      <c r="D48" s="767" t="s">
        <v>273</v>
      </c>
      <c r="E48" s="720" t="s">
        <v>318</v>
      </c>
      <c r="F48" s="768">
        <v>0</v>
      </c>
      <c r="G48" s="768">
        <v>0</v>
      </c>
      <c r="H48" s="722">
        <v>0</v>
      </c>
      <c r="I48" s="756">
        <v>0</v>
      </c>
      <c r="J48" s="768">
        <v>0</v>
      </c>
      <c r="K48" s="769">
        <v>0</v>
      </c>
      <c r="L48" s="768">
        <v>0</v>
      </c>
      <c r="M48" s="756">
        <v>0</v>
      </c>
      <c r="N48" s="770">
        <v>0</v>
      </c>
      <c r="O48" s="770">
        <v>0</v>
      </c>
      <c r="P48" s="770">
        <v>0</v>
      </c>
      <c r="Q48" s="756">
        <v>0</v>
      </c>
      <c r="R48" s="770">
        <v>137975</v>
      </c>
      <c r="S48" s="755">
        <v>128333</v>
      </c>
      <c r="T48" s="697">
        <v>1.08</v>
      </c>
      <c r="U48" s="770">
        <v>1067955</v>
      </c>
      <c r="V48" s="755">
        <v>550000</v>
      </c>
      <c r="W48" s="742">
        <f>U48/V48</f>
        <v>1.9417363636363636</v>
      </c>
      <c r="X48" s="768"/>
      <c r="Y48" s="768"/>
      <c r="Z48" s="768"/>
      <c r="AA48" s="756"/>
      <c r="AB48" s="768"/>
      <c r="AC48" s="768"/>
      <c r="AD48" s="768"/>
      <c r="AE48" s="756"/>
      <c r="AF48" s="768"/>
      <c r="AG48" s="768"/>
      <c r="AH48" s="768"/>
      <c r="AI48" s="756"/>
      <c r="AJ48" s="768"/>
      <c r="AK48" s="768"/>
      <c r="AL48" s="768"/>
      <c r="AM48" s="756"/>
      <c r="AN48" s="768"/>
      <c r="AO48" s="768"/>
      <c r="AP48" s="768"/>
      <c r="AQ48" s="756"/>
      <c r="AR48" s="768"/>
      <c r="AS48" s="768"/>
      <c r="AT48" s="768"/>
      <c r="AU48" s="756"/>
      <c r="AV48" s="768"/>
      <c r="AW48" s="768"/>
      <c r="AX48" s="768"/>
      <c r="AY48" s="756"/>
      <c r="AZ48" s="700">
        <f t="shared" si="9"/>
        <v>1205930</v>
      </c>
      <c r="BA48" s="700">
        <f t="shared" si="10"/>
        <v>0</v>
      </c>
      <c r="BB48" s="694">
        <f t="shared" si="11"/>
        <v>678333</v>
      </c>
      <c r="BC48" s="697">
        <f t="shared" si="14"/>
        <v>1.777784657388038</v>
      </c>
      <c r="BD48" s="771">
        <f>AZ48/2</f>
        <v>602965</v>
      </c>
    </row>
    <row r="49" spans="1:56" s="268" customFormat="1" ht="42.95" customHeight="1">
      <c r="A49" s="281">
        <v>35</v>
      </c>
      <c r="B49" s="299" t="s">
        <v>311</v>
      </c>
      <c r="C49" s="300" t="s">
        <v>242</v>
      </c>
      <c r="D49" s="268" t="s">
        <v>280</v>
      </c>
      <c r="E49" s="764">
        <v>45588</v>
      </c>
      <c r="F49" s="700">
        <v>94985</v>
      </c>
      <c r="G49" s="700">
        <v>94985</v>
      </c>
      <c r="H49" s="303">
        <v>550000</v>
      </c>
      <c r="I49" s="692">
        <f t="shared" si="0"/>
        <v>0.17269999999999999</v>
      </c>
      <c r="J49" s="700">
        <v>110685</v>
      </c>
      <c r="K49" s="744">
        <v>110685</v>
      </c>
      <c r="L49" s="694">
        <v>550000</v>
      </c>
      <c r="M49" s="692">
        <v>0.2</v>
      </c>
      <c r="N49" s="773">
        <v>0</v>
      </c>
      <c r="O49" s="773">
        <v>0</v>
      </c>
      <c r="P49" s="755">
        <v>550000</v>
      </c>
      <c r="Q49" s="756">
        <v>0</v>
      </c>
      <c r="R49" s="747">
        <v>247645</v>
      </c>
      <c r="S49" s="748">
        <v>550000</v>
      </c>
      <c r="T49" s="699">
        <v>0.45</v>
      </c>
      <c r="U49" s="747">
        <v>53475</v>
      </c>
      <c r="V49" s="748">
        <v>550000</v>
      </c>
      <c r="W49" s="699">
        <f>U49/V49</f>
        <v>9.7227272727272732E-2</v>
      </c>
      <c r="X49" s="700"/>
      <c r="Y49" s="700"/>
      <c r="Z49" s="694"/>
      <c r="AA49" s="692" t="e">
        <f t="shared" si="2"/>
        <v>#DIV/0!</v>
      </c>
      <c r="AB49" s="700"/>
      <c r="AC49" s="700"/>
      <c r="AD49" s="694"/>
      <c r="AE49" s="692" t="e">
        <f t="shared" si="3"/>
        <v>#DIV/0!</v>
      </c>
      <c r="AF49" s="700"/>
      <c r="AG49" s="700"/>
      <c r="AH49" s="694"/>
      <c r="AI49" s="692" t="e">
        <f t="shared" si="4"/>
        <v>#DIV/0!</v>
      </c>
      <c r="AJ49" s="700"/>
      <c r="AK49" s="700"/>
      <c r="AL49" s="694"/>
      <c r="AM49" s="692" t="e">
        <f t="shared" si="5"/>
        <v>#DIV/0!</v>
      </c>
      <c r="AN49" s="700"/>
      <c r="AO49" s="700"/>
      <c r="AP49" s="694"/>
      <c r="AQ49" s="692" t="e">
        <f t="shared" si="6"/>
        <v>#DIV/0!</v>
      </c>
      <c r="AR49" s="700"/>
      <c r="AS49" s="700"/>
      <c r="AT49" s="694"/>
      <c r="AU49" s="692" t="e">
        <f t="shared" si="7"/>
        <v>#DIV/0!</v>
      </c>
      <c r="AV49" s="700"/>
      <c r="AW49" s="700"/>
      <c r="AX49" s="694"/>
      <c r="AY49" s="692" t="e">
        <f t="shared" si="8"/>
        <v>#DIV/0!</v>
      </c>
      <c r="AZ49" s="700">
        <f t="shared" si="9"/>
        <v>506790</v>
      </c>
      <c r="BA49" s="700">
        <f t="shared" si="10"/>
        <v>205670</v>
      </c>
      <c r="BB49" s="694">
        <f t="shared" si="11"/>
        <v>2750000</v>
      </c>
      <c r="BC49" s="697">
        <f t="shared" si="14"/>
        <v>0.18428727272727272</v>
      </c>
      <c r="BD49" s="701">
        <f>AZ49/5</f>
        <v>101358</v>
      </c>
    </row>
    <row r="50" spans="1:56" s="268" customFormat="1" ht="42.95" customHeight="1">
      <c r="A50" s="281">
        <v>36</v>
      </c>
      <c r="B50" s="299" t="s">
        <v>311</v>
      </c>
      <c r="C50" s="300" t="s">
        <v>243</v>
      </c>
      <c r="D50" s="300" t="s">
        <v>281</v>
      </c>
      <c r="E50" s="301">
        <v>45588</v>
      </c>
      <c r="F50" s="700">
        <v>46590</v>
      </c>
      <c r="G50" s="700">
        <v>46590</v>
      </c>
      <c r="H50" s="303">
        <v>550000</v>
      </c>
      <c r="I50" s="692">
        <f t="shared" si="0"/>
        <v>8.4709090909090914E-2</v>
      </c>
      <c r="J50" s="700">
        <v>29995</v>
      </c>
      <c r="K50" s="744">
        <v>60395</v>
      </c>
      <c r="L50" s="694">
        <v>550000</v>
      </c>
      <c r="M50" s="692">
        <v>0.05</v>
      </c>
      <c r="N50" s="695">
        <v>155180</v>
      </c>
      <c r="O50" s="695">
        <v>155180</v>
      </c>
      <c r="P50" s="696">
        <v>550000</v>
      </c>
      <c r="Q50" s="697">
        <v>0.28000000000000003</v>
      </c>
      <c r="R50" s="695">
        <v>115980</v>
      </c>
      <c r="S50" s="698">
        <v>550000</v>
      </c>
      <c r="T50" s="699">
        <v>0.21</v>
      </c>
      <c r="U50" s="695">
        <v>325355</v>
      </c>
      <c r="V50" s="698">
        <v>550000</v>
      </c>
      <c r="W50" s="699">
        <f>U50/V50</f>
        <v>0.59155454545454544</v>
      </c>
      <c r="X50" s="691"/>
      <c r="Y50" s="691"/>
      <c r="Z50" s="694"/>
      <c r="AA50" s="692" t="e">
        <f t="shared" si="2"/>
        <v>#DIV/0!</v>
      </c>
      <c r="AB50" s="700"/>
      <c r="AC50" s="700"/>
      <c r="AD50" s="694"/>
      <c r="AE50" s="692" t="e">
        <f t="shared" si="3"/>
        <v>#DIV/0!</v>
      </c>
      <c r="AF50" s="700"/>
      <c r="AG50" s="700"/>
      <c r="AH50" s="694"/>
      <c r="AI50" s="692" t="e">
        <f t="shared" si="4"/>
        <v>#DIV/0!</v>
      </c>
      <c r="AJ50" s="700"/>
      <c r="AK50" s="700"/>
      <c r="AL50" s="694"/>
      <c r="AM50" s="692" t="e">
        <f t="shared" si="5"/>
        <v>#DIV/0!</v>
      </c>
      <c r="AN50" s="700"/>
      <c r="AO50" s="700"/>
      <c r="AP50" s="694"/>
      <c r="AQ50" s="692" t="e">
        <f t="shared" si="6"/>
        <v>#DIV/0!</v>
      </c>
      <c r="AR50" s="700"/>
      <c r="AS50" s="700"/>
      <c r="AT50" s="694"/>
      <c r="AU50" s="692" t="e">
        <f t="shared" si="7"/>
        <v>#DIV/0!</v>
      </c>
      <c r="AV50" s="700"/>
      <c r="AW50" s="700"/>
      <c r="AX50" s="694"/>
      <c r="AY50" s="692" t="e">
        <f t="shared" si="8"/>
        <v>#DIV/0!</v>
      </c>
      <c r="AZ50" s="700">
        <f t="shared" si="9"/>
        <v>673100</v>
      </c>
      <c r="BA50" s="700">
        <f t="shared" si="10"/>
        <v>262165</v>
      </c>
      <c r="BB50" s="694">
        <f t="shared" si="11"/>
        <v>2750000</v>
      </c>
      <c r="BC50" s="697">
        <f t="shared" si="14"/>
        <v>0.24476363636363635</v>
      </c>
      <c r="BD50" s="701">
        <f t="shared" ref="BD50:BD52" si="24">AZ50/5</f>
        <v>134620</v>
      </c>
    </row>
    <row r="51" spans="1:56" s="268" customFormat="1" ht="42.95" customHeight="1">
      <c r="A51" s="281">
        <v>37</v>
      </c>
      <c r="B51" s="299" t="s">
        <v>311</v>
      </c>
      <c r="C51" s="300" t="s">
        <v>244</v>
      </c>
      <c r="D51" s="300" t="s">
        <v>248</v>
      </c>
      <c r="E51" s="301">
        <v>45554</v>
      </c>
      <c r="F51" s="700">
        <v>154175</v>
      </c>
      <c r="G51" s="700">
        <v>154175</v>
      </c>
      <c r="H51" s="303">
        <v>550000</v>
      </c>
      <c r="I51" s="692">
        <f t="shared" si="0"/>
        <v>0.2803181818181818</v>
      </c>
      <c r="J51" s="700">
        <v>134375</v>
      </c>
      <c r="K51" s="744">
        <v>134375</v>
      </c>
      <c r="L51" s="694">
        <v>550000</v>
      </c>
      <c r="M51" s="692">
        <v>0.24</v>
      </c>
      <c r="N51" s="695">
        <v>217455</v>
      </c>
      <c r="O51" s="695">
        <v>187460</v>
      </c>
      <c r="P51" s="696">
        <v>550000</v>
      </c>
      <c r="Q51" s="697">
        <v>0.4</v>
      </c>
      <c r="R51" s="695">
        <v>223958</v>
      </c>
      <c r="S51" s="698">
        <v>550000</v>
      </c>
      <c r="T51" s="699">
        <v>0.41</v>
      </c>
      <c r="U51" s="695">
        <v>551560</v>
      </c>
      <c r="V51" s="698">
        <v>550000</v>
      </c>
      <c r="W51" s="699">
        <f>U51/V51</f>
        <v>1.0028363636363635</v>
      </c>
      <c r="X51" s="691"/>
      <c r="Y51" s="691"/>
      <c r="Z51" s="694"/>
      <c r="AA51" s="692" t="e">
        <f t="shared" si="2"/>
        <v>#DIV/0!</v>
      </c>
      <c r="AB51" s="700"/>
      <c r="AC51" s="700"/>
      <c r="AD51" s="694"/>
      <c r="AE51" s="692" t="e">
        <f t="shared" si="3"/>
        <v>#DIV/0!</v>
      </c>
      <c r="AF51" s="700"/>
      <c r="AG51" s="700"/>
      <c r="AH51" s="694"/>
      <c r="AI51" s="692" t="e">
        <f t="shared" si="4"/>
        <v>#DIV/0!</v>
      </c>
      <c r="AJ51" s="700"/>
      <c r="AK51" s="700"/>
      <c r="AL51" s="694"/>
      <c r="AM51" s="692" t="e">
        <f t="shared" si="5"/>
        <v>#DIV/0!</v>
      </c>
      <c r="AN51" s="700"/>
      <c r="AO51" s="700"/>
      <c r="AP51" s="694"/>
      <c r="AQ51" s="692" t="e">
        <f t="shared" si="6"/>
        <v>#DIV/0!</v>
      </c>
      <c r="AR51" s="700"/>
      <c r="AS51" s="700"/>
      <c r="AT51" s="694"/>
      <c r="AU51" s="692" t="e">
        <f t="shared" si="7"/>
        <v>#DIV/0!</v>
      </c>
      <c r="AV51" s="700"/>
      <c r="AW51" s="700"/>
      <c r="AX51" s="694"/>
      <c r="AY51" s="692" t="e">
        <f t="shared" si="8"/>
        <v>#DIV/0!</v>
      </c>
      <c r="AZ51" s="700">
        <f t="shared" si="9"/>
        <v>1281523</v>
      </c>
      <c r="BA51" s="700">
        <f t="shared" si="10"/>
        <v>476010</v>
      </c>
      <c r="BB51" s="694">
        <f t="shared" si="11"/>
        <v>2750000</v>
      </c>
      <c r="BC51" s="697">
        <f t="shared" si="14"/>
        <v>0.46600836363636361</v>
      </c>
      <c r="BD51" s="701">
        <f t="shared" si="24"/>
        <v>256304.6</v>
      </c>
    </row>
    <row r="52" spans="1:56" s="268" customFormat="1" ht="42.95" customHeight="1">
      <c r="A52" s="281">
        <v>38</v>
      </c>
      <c r="B52" s="299" t="s">
        <v>311</v>
      </c>
      <c r="C52" s="300" t="s">
        <v>245</v>
      </c>
      <c r="D52" s="300" t="s">
        <v>249</v>
      </c>
      <c r="E52" s="301">
        <v>45189</v>
      </c>
      <c r="F52" s="700">
        <v>685330</v>
      </c>
      <c r="G52" s="700">
        <v>685330</v>
      </c>
      <c r="H52" s="303">
        <v>550000</v>
      </c>
      <c r="I52" s="692">
        <f t="shared" si="0"/>
        <v>1.2460545454545455</v>
      </c>
      <c r="J52" s="700">
        <v>238955</v>
      </c>
      <c r="K52" s="744">
        <v>238955</v>
      </c>
      <c r="L52" s="694">
        <v>550000</v>
      </c>
      <c r="M52" s="692">
        <v>0.43</v>
      </c>
      <c r="N52" s="695">
        <v>169355</v>
      </c>
      <c r="O52" s="695">
        <v>169355</v>
      </c>
      <c r="P52" s="696">
        <v>550000</v>
      </c>
      <c r="Q52" s="697">
        <v>0.31</v>
      </c>
      <c r="R52" s="695">
        <v>140670</v>
      </c>
      <c r="S52" s="698">
        <v>550000</v>
      </c>
      <c r="T52" s="699">
        <v>0.26</v>
      </c>
      <c r="U52" s="695">
        <v>561165</v>
      </c>
      <c r="V52" s="698">
        <v>550000</v>
      </c>
      <c r="W52" s="699">
        <f>U52/V52</f>
        <v>1.0203</v>
      </c>
      <c r="X52" s="691"/>
      <c r="Y52" s="691"/>
      <c r="Z52" s="694"/>
      <c r="AA52" s="692" t="e">
        <f t="shared" si="2"/>
        <v>#DIV/0!</v>
      </c>
      <c r="AB52" s="700"/>
      <c r="AC52" s="700"/>
      <c r="AD52" s="694"/>
      <c r="AE52" s="692" t="e">
        <f t="shared" si="3"/>
        <v>#DIV/0!</v>
      </c>
      <c r="AF52" s="700"/>
      <c r="AG52" s="700"/>
      <c r="AH52" s="694"/>
      <c r="AI52" s="692" t="e">
        <f t="shared" si="4"/>
        <v>#DIV/0!</v>
      </c>
      <c r="AJ52" s="700"/>
      <c r="AK52" s="700"/>
      <c r="AL52" s="694"/>
      <c r="AM52" s="692" t="e">
        <f t="shared" si="5"/>
        <v>#DIV/0!</v>
      </c>
      <c r="AN52" s="700"/>
      <c r="AO52" s="700"/>
      <c r="AP52" s="694"/>
      <c r="AQ52" s="692" t="e">
        <f t="shared" si="6"/>
        <v>#DIV/0!</v>
      </c>
      <c r="AR52" s="700"/>
      <c r="AS52" s="700"/>
      <c r="AT52" s="694"/>
      <c r="AU52" s="692" t="e">
        <f t="shared" si="7"/>
        <v>#DIV/0!</v>
      </c>
      <c r="AV52" s="700"/>
      <c r="AW52" s="700"/>
      <c r="AX52" s="694"/>
      <c r="AY52" s="692" t="e">
        <f t="shared" si="8"/>
        <v>#DIV/0!</v>
      </c>
      <c r="AZ52" s="700">
        <f t="shared" si="9"/>
        <v>1795475</v>
      </c>
      <c r="BA52" s="700">
        <f t="shared" si="10"/>
        <v>1093640</v>
      </c>
      <c r="BB52" s="694">
        <f t="shared" si="11"/>
        <v>2750000</v>
      </c>
      <c r="BC52" s="697">
        <f t="shared" si="14"/>
        <v>0.65290000000000004</v>
      </c>
      <c r="BD52" s="701">
        <f t="shared" si="24"/>
        <v>359095</v>
      </c>
    </row>
    <row r="53" spans="1:56" s="336" customFormat="1" ht="42.95" hidden="1" customHeight="1">
      <c r="A53" s="337">
        <v>36</v>
      </c>
      <c r="B53" s="736" t="s">
        <v>311</v>
      </c>
      <c r="C53" s="330" t="s">
        <v>246</v>
      </c>
      <c r="D53" s="330" t="s">
        <v>250</v>
      </c>
      <c r="E53" s="340">
        <v>45506</v>
      </c>
      <c r="F53" s="754">
        <v>133470</v>
      </c>
      <c r="G53" s="754">
        <v>133470</v>
      </c>
      <c r="H53" s="321">
        <v>550000</v>
      </c>
      <c r="I53" s="760">
        <f t="shared" si="0"/>
        <v>0.24267272727272726</v>
      </c>
      <c r="J53" s="754">
        <v>36085</v>
      </c>
      <c r="K53" s="761">
        <v>36085</v>
      </c>
      <c r="L53" s="754">
        <v>550000</v>
      </c>
      <c r="M53" s="760">
        <v>7.0000000000000007E-2</v>
      </c>
      <c r="N53" s="696">
        <v>105980</v>
      </c>
      <c r="O53" s="696">
        <v>105980</v>
      </c>
      <c r="P53" s="696">
        <v>550000</v>
      </c>
      <c r="Q53" s="739">
        <v>0.19</v>
      </c>
      <c r="R53" s="737">
        <v>0</v>
      </c>
      <c r="S53" s="737">
        <v>36666</v>
      </c>
      <c r="T53" s="726">
        <f>R53/S53</f>
        <v>0</v>
      </c>
      <c r="U53" s="737"/>
      <c r="V53" s="737"/>
      <c r="W53" s="726" t="e">
        <f>U53/V53</f>
        <v>#DIV/0!</v>
      </c>
      <c r="X53" s="737"/>
      <c r="Y53" s="737"/>
      <c r="Z53" s="754"/>
      <c r="AA53" s="760" t="e">
        <f t="shared" si="2"/>
        <v>#DIV/0!</v>
      </c>
      <c r="AB53" s="754"/>
      <c r="AC53" s="754"/>
      <c r="AD53" s="754"/>
      <c r="AE53" s="760" t="e">
        <f t="shared" si="3"/>
        <v>#DIV/0!</v>
      </c>
      <c r="AF53" s="754"/>
      <c r="AG53" s="754"/>
      <c r="AH53" s="754"/>
      <c r="AI53" s="760" t="e">
        <f t="shared" si="4"/>
        <v>#DIV/0!</v>
      </c>
      <c r="AJ53" s="754"/>
      <c r="AK53" s="754"/>
      <c r="AL53" s="754"/>
      <c r="AM53" s="760" t="e">
        <f t="shared" si="5"/>
        <v>#DIV/0!</v>
      </c>
      <c r="AN53" s="754"/>
      <c r="AO53" s="754"/>
      <c r="AP53" s="754"/>
      <c r="AQ53" s="760" t="e">
        <f t="shared" si="6"/>
        <v>#DIV/0!</v>
      </c>
      <c r="AR53" s="754"/>
      <c r="AS53" s="754"/>
      <c r="AT53" s="754"/>
      <c r="AU53" s="760" t="e">
        <f t="shared" si="7"/>
        <v>#DIV/0!</v>
      </c>
      <c r="AV53" s="754"/>
      <c r="AW53" s="754"/>
      <c r="AX53" s="754"/>
      <c r="AY53" s="760" t="e">
        <f t="shared" si="8"/>
        <v>#DIV/0!</v>
      </c>
      <c r="AZ53" s="700">
        <f t="shared" si="9"/>
        <v>275535</v>
      </c>
      <c r="BA53" s="700">
        <f t="shared" si="10"/>
        <v>275535</v>
      </c>
      <c r="BB53" s="694">
        <f t="shared" si="11"/>
        <v>1686666</v>
      </c>
      <c r="BC53" s="697">
        <f t="shared" si="14"/>
        <v>0.16336073650621996</v>
      </c>
      <c r="BD53" s="740">
        <f>AZ53/4</f>
        <v>68883.75</v>
      </c>
    </row>
    <row r="54" spans="1:56" s="772" customFormat="1" ht="42.95" customHeight="1">
      <c r="A54" s="716">
        <v>39</v>
      </c>
      <c r="B54" s="717" t="s">
        <v>311</v>
      </c>
      <c r="C54" s="718" t="s">
        <v>246</v>
      </c>
      <c r="D54" s="718" t="s">
        <v>320</v>
      </c>
      <c r="E54" s="741" t="s">
        <v>319</v>
      </c>
      <c r="F54" s="768"/>
      <c r="G54" s="768"/>
      <c r="H54" s="722"/>
      <c r="I54" s="756"/>
      <c r="J54" s="768"/>
      <c r="K54" s="769"/>
      <c r="L54" s="768"/>
      <c r="M54" s="756"/>
      <c r="N54" s="724"/>
      <c r="O54" s="724"/>
      <c r="P54" s="724"/>
      <c r="Q54" s="697"/>
      <c r="R54" s="724">
        <v>118180</v>
      </c>
      <c r="S54" s="696">
        <v>36666</v>
      </c>
      <c r="T54" s="697">
        <v>3.22</v>
      </c>
      <c r="U54" s="724">
        <v>140445</v>
      </c>
      <c r="V54" s="696">
        <v>550000</v>
      </c>
      <c r="W54" s="742">
        <f>U54/V54</f>
        <v>0.25535454545454545</v>
      </c>
      <c r="X54" s="721"/>
      <c r="Y54" s="721"/>
      <c r="Z54" s="768"/>
      <c r="AA54" s="756"/>
      <c r="AB54" s="768"/>
      <c r="AC54" s="768"/>
      <c r="AD54" s="768"/>
      <c r="AE54" s="756"/>
      <c r="AF54" s="768"/>
      <c r="AG54" s="768"/>
      <c r="AH54" s="768"/>
      <c r="AI54" s="756"/>
      <c r="AJ54" s="768"/>
      <c r="AK54" s="768"/>
      <c r="AL54" s="768"/>
      <c r="AM54" s="756"/>
      <c r="AN54" s="768"/>
      <c r="AO54" s="768"/>
      <c r="AP54" s="768"/>
      <c r="AQ54" s="756"/>
      <c r="AR54" s="768"/>
      <c r="AS54" s="768"/>
      <c r="AT54" s="768"/>
      <c r="AU54" s="756"/>
      <c r="AV54" s="768"/>
      <c r="AW54" s="768"/>
      <c r="AX54" s="768"/>
      <c r="AY54" s="756"/>
      <c r="AZ54" s="700">
        <f t="shared" si="9"/>
        <v>258625</v>
      </c>
      <c r="BA54" s="700">
        <f t="shared" si="10"/>
        <v>0</v>
      </c>
      <c r="BB54" s="694">
        <f t="shared" si="11"/>
        <v>586666</v>
      </c>
      <c r="BC54" s="697">
        <f t="shared" si="14"/>
        <v>0.44083856913473768</v>
      </c>
      <c r="BD54" s="771">
        <f>AZ54/2</f>
        <v>129312.5</v>
      </c>
    </row>
    <row r="55" spans="1:56" s="268" customFormat="1" ht="42.95" customHeight="1">
      <c r="A55" s="281">
        <v>40</v>
      </c>
      <c r="B55" s="299" t="s">
        <v>311</v>
      </c>
      <c r="C55" s="300" t="s">
        <v>247</v>
      </c>
      <c r="D55" s="300" t="s">
        <v>282</v>
      </c>
      <c r="E55" s="301" t="s">
        <v>251</v>
      </c>
      <c r="F55" s="700">
        <v>1130730</v>
      </c>
      <c r="G55" s="700">
        <v>1119735</v>
      </c>
      <c r="H55" s="303">
        <v>1800000</v>
      </c>
      <c r="I55" s="692">
        <f t="shared" si="0"/>
        <v>0.62818333333333332</v>
      </c>
      <c r="J55" s="700">
        <v>1572380</v>
      </c>
      <c r="K55" s="744">
        <v>1572380</v>
      </c>
      <c r="L55" s="694">
        <v>1500000</v>
      </c>
      <c r="M55" s="692">
        <v>1.05</v>
      </c>
      <c r="N55" s="695">
        <v>1959190</v>
      </c>
      <c r="O55" s="695">
        <v>1991275</v>
      </c>
      <c r="P55" s="696">
        <v>1400000</v>
      </c>
      <c r="Q55" s="697">
        <v>1.4</v>
      </c>
      <c r="R55" s="695">
        <v>2043525</v>
      </c>
      <c r="S55" s="698">
        <v>1550000</v>
      </c>
      <c r="T55" s="699">
        <v>1.32</v>
      </c>
      <c r="U55" s="695">
        <v>2032465</v>
      </c>
      <c r="V55" s="698">
        <v>1550000</v>
      </c>
      <c r="W55" s="699">
        <f>U55/V55</f>
        <v>1.3112677419354839</v>
      </c>
      <c r="X55" s="691"/>
      <c r="Y55" s="691"/>
      <c r="Z55" s="694"/>
      <c r="AA55" s="692" t="e">
        <f t="shared" si="2"/>
        <v>#DIV/0!</v>
      </c>
      <c r="AB55" s="700"/>
      <c r="AC55" s="700"/>
      <c r="AD55" s="694"/>
      <c r="AE55" s="692" t="e">
        <f t="shared" si="3"/>
        <v>#DIV/0!</v>
      </c>
      <c r="AF55" s="700"/>
      <c r="AG55" s="700"/>
      <c r="AH55" s="694"/>
      <c r="AI55" s="692" t="e">
        <f t="shared" si="4"/>
        <v>#DIV/0!</v>
      </c>
      <c r="AJ55" s="700"/>
      <c r="AK55" s="700"/>
      <c r="AL55" s="694"/>
      <c r="AM55" s="692" t="e">
        <f t="shared" si="5"/>
        <v>#DIV/0!</v>
      </c>
      <c r="AN55" s="700"/>
      <c r="AO55" s="700"/>
      <c r="AP55" s="694"/>
      <c r="AQ55" s="692" t="e">
        <f t="shared" si="6"/>
        <v>#DIV/0!</v>
      </c>
      <c r="AR55" s="700"/>
      <c r="AS55" s="700"/>
      <c r="AT55" s="694"/>
      <c r="AU55" s="692" t="e">
        <f t="shared" si="7"/>
        <v>#DIV/0!</v>
      </c>
      <c r="AV55" s="700"/>
      <c r="AW55" s="700"/>
      <c r="AX55" s="694"/>
      <c r="AY55" s="692" t="e">
        <f t="shared" si="8"/>
        <v>#DIV/0!</v>
      </c>
      <c r="AZ55" s="700">
        <f t="shared" si="9"/>
        <v>8738290</v>
      </c>
      <c r="BA55" s="700">
        <f t="shared" si="10"/>
        <v>4683390</v>
      </c>
      <c r="BB55" s="694">
        <f t="shared" si="11"/>
        <v>7800000</v>
      </c>
      <c r="BC55" s="697">
        <f t="shared" si="14"/>
        <v>1.1202935897435897</v>
      </c>
      <c r="BD55" s="701">
        <f t="shared" si="23"/>
        <v>2912763.3333333335</v>
      </c>
    </row>
    <row r="56" spans="1:56" s="268" customFormat="1" ht="42.95" customHeight="1">
      <c r="A56" s="281">
        <v>41</v>
      </c>
      <c r="B56" s="299" t="s">
        <v>311</v>
      </c>
      <c r="C56" s="300" t="s">
        <v>252</v>
      </c>
      <c r="D56" s="300" t="s">
        <v>253</v>
      </c>
      <c r="E56" s="301">
        <v>45307</v>
      </c>
      <c r="F56" s="700">
        <v>189665</v>
      </c>
      <c r="G56" s="700">
        <v>189665</v>
      </c>
      <c r="H56" s="303">
        <v>550000</v>
      </c>
      <c r="I56" s="692">
        <f t="shared" si="0"/>
        <v>0.34484545454545457</v>
      </c>
      <c r="J56" s="700">
        <v>234450</v>
      </c>
      <c r="K56" s="744">
        <v>234450</v>
      </c>
      <c r="L56" s="694">
        <v>550000</v>
      </c>
      <c r="M56" s="692">
        <v>0.43</v>
      </c>
      <c r="N56" s="695">
        <v>146975</v>
      </c>
      <c r="O56" s="695">
        <v>146975</v>
      </c>
      <c r="P56" s="696">
        <v>550000</v>
      </c>
      <c r="Q56" s="697">
        <v>0.27</v>
      </c>
      <c r="R56" s="695">
        <v>577380</v>
      </c>
      <c r="S56" s="698">
        <v>550000</v>
      </c>
      <c r="T56" s="699">
        <v>1.05</v>
      </c>
      <c r="U56" s="695">
        <v>356230</v>
      </c>
      <c r="V56" s="698">
        <v>550000</v>
      </c>
      <c r="W56" s="699">
        <f>U56/V56</f>
        <v>0.64769090909090909</v>
      </c>
      <c r="X56" s="691"/>
      <c r="Y56" s="691"/>
      <c r="Z56" s="694"/>
      <c r="AA56" s="692" t="e">
        <f t="shared" si="2"/>
        <v>#DIV/0!</v>
      </c>
      <c r="AB56" s="700"/>
      <c r="AC56" s="700"/>
      <c r="AD56" s="694"/>
      <c r="AE56" s="692" t="e">
        <f t="shared" si="3"/>
        <v>#DIV/0!</v>
      </c>
      <c r="AF56" s="700"/>
      <c r="AG56" s="700"/>
      <c r="AH56" s="694"/>
      <c r="AI56" s="692" t="e">
        <f t="shared" si="4"/>
        <v>#DIV/0!</v>
      </c>
      <c r="AJ56" s="700"/>
      <c r="AK56" s="700"/>
      <c r="AL56" s="694"/>
      <c r="AM56" s="692" t="e">
        <f t="shared" si="5"/>
        <v>#DIV/0!</v>
      </c>
      <c r="AN56" s="700"/>
      <c r="AO56" s="700"/>
      <c r="AP56" s="694"/>
      <c r="AQ56" s="692" t="e">
        <f t="shared" si="6"/>
        <v>#DIV/0!</v>
      </c>
      <c r="AR56" s="700"/>
      <c r="AS56" s="700"/>
      <c r="AT56" s="694"/>
      <c r="AU56" s="692" t="e">
        <f t="shared" si="7"/>
        <v>#DIV/0!</v>
      </c>
      <c r="AV56" s="700"/>
      <c r="AW56" s="700"/>
      <c r="AX56" s="694"/>
      <c r="AY56" s="692" t="e">
        <f t="shared" si="8"/>
        <v>#DIV/0!</v>
      </c>
      <c r="AZ56" s="700">
        <f t="shared" si="9"/>
        <v>1504700</v>
      </c>
      <c r="BA56" s="700">
        <f t="shared" si="10"/>
        <v>571090</v>
      </c>
      <c r="BB56" s="694">
        <f t="shared" si="11"/>
        <v>2750000</v>
      </c>
      <c r="BC56" s="697">
        <f t="shared" si="14"/>
        <v>0.54716363636363641</v>
      </c>
      <c r="BD56" s="701">
        <f>AZ56/5</f>
        <v>300940</v>
      </c>
    </row>
    <row r="57" spans="1:56" s="268" customFormat="1" ht="42.95" customHeight="1">
      <c r="A57" s="281">
        <v>42</v>
      </c>
      <c r="B57" s="299" t="s">
        <v>311</v>
      </c>
      <c r="C57" s="300" t="s">
        <v>254</v>
      </c>
      <c r="D57" s="300" t="s">
        <v>255</v>
      </c>
      <c r="E57" s="301">
        <v>45193</v>
      </c>
      <c r="F57" s="700">
        <v>624300</v>
      </c>
      <c r="G57" s="700">
        <v>634300</v>
      </c>
      <c r="H57" s="303">
        <v>2100000</v>
      </c>
      <c r="I57" s="692">
        <f t="shared" si="0"/>
        <v>0.29728571428571426</v>
      </c>
      <c r="J57" s="700">
        <v>695575</v>
      </c>
      <c r="K57" s="744">
        <v>695575</v>
      </c>
      <c r="L57" s="694">
        <v>1900000</v>
      </c>
      <c r="M57" s="692">
        <v>0.37</v>
      </c>
      <c r="N57" s="695">
        <v>1236600</v>
      </c>
      <c r="O57" s="695">
        <v>1236600</v>
      </c>
      <c r="P57" s="696">
        <v>1800000</v>
      </c>
      <c r="Q57" s="697">
        <v>0.69</v>
      </c>
      <c r="R57" s="695">
        <v>220140</v>
      </c>
      <c r="S57" s="698">
        <v>1800000</v>
      </c>
      <c r="T57" s="699">
        <v>0.12</v>
      </c>
      <c r="U57" s="695">
        <v>1097995</v>
      </c>
      <c r="V57" s="698">
        <v>1600000</v>
      </c>
      <c r="W57" s="699">
        <f>U57/V57</f>
        <v>0.68624687500000003</v>
      </c>
      <c r="X57" s="691"/>
      <c r="Y57" s="691"/>
      <c r="Z57" s="694"/>
      <c r="AA57" s="692" t="e">
        <f t="shared" si="2"/>
        <v>#DIV/0!</v>
      </c>
      <c r="AB57" s="700"/>
      <c r="AC57" s="700"/>
      <c r="AD57" s="694"/>
      <c r="AE57" s="692" t="e">
        <f t="shared" si="3"/>
        <v>#DIV/0!</v>
      </c>
      <c r="AF57" s="700"/>
      <c r="AG57" s="700"/>
      <c r="AH57" s="694"/>
      <c r="AI57" s="692" t="e">
        <f>AF57/AH57</f>
        <v>#DIV/0!</v>
      </c>
      <c r="AJ57" s="700"/>
      <c r="AK57" s="700"/>
      <c r="AL57" s="694"/>
      <c r="AM57" s="692" t="e">
        <f t="shared" si="5"/>
        <v>#DIV/0!</v>
      </c>
      <c r="AN57" s="700"/>
      <c r="AO57" s="700"/>
      <c r="AP57" s="694"/>
      <c r="AQ57" s="692" t="e">
        <f t="shared" si="6"/>
        <v>#DIV/0!</v>
      </c>
      <c r="AR57" s="700"/>
      <c r="AS57" s="700"/>
      <c r="AT57" s="694"/>
      <c r="AU57" s="692" t="e">
        <f t="shared" si="7"/>
        <v>#DIV/0!</v>
      </c>
      <c r="AV57" s="700"/>
      <c r="AW57" s="700"/>
      <c r="AX57" s="694"/>
      <c r="AY57" s="692" t="e">
        <f t="shared" si="8"/>
        <v>#DIV/0!</v>
      </c>
      <c r="AZ57" s="700">
        <f t="shared" si="9"/>
        <v>3874610</v>
      </c>
      <c r="BA57" s="700">
        <f t="shared" si="10"/>
        <v>2566475</v>
      </c>
      <c r="BB57" s="694">
        <f t="shared" si="11"/>
        <v>9200000</v>
      </c>
      <c r="BC57" s="697">
        <f t="shared" si="14"/>
        <v>0.42115326086956523</v>
      </c>
      <c r="BD57" s="701">
        <f>AZ57/5</f>
        <v>774922</v>
      </c>
    </row>
    <row r="58" spans="1:56" s="776" customFormat="1" ht="42.95" customHeight="1">
      <c r="A58" s="730"/>
      <c r="B58" s="774" t="s">
        <v>28</v>
      </c>
      <c r="C58" s="774"/>
      <c r="D58" s="774"/>
      <c r="E58" s="774"/>
      <c r="F58" s="347">
        <f>SUM(F8:F57)</f>
        <v>23480100</v>
      </c>
      <c r="G58" s="347">
        <v>23431220</v>
      </c>
      <c r="H58" s="352">
        <f>SUM(H8:H57)</f>
        <v>30400000</v>
      </c>
      <c r="I58" s="349">
        <f t="shared" si="0"/>
        <v>0.77237171052631581</v>
      </c>
      <c r="J58" s="347">
        <f>SUM(J8:J57)</f>
        <v>20019895</v>
      </c>
      <c r="K58" s="775">
        <f>SUM(K8:K57)</f>
        <v>19962035</v>
      </c>
      <c r="L58" s="348">
        <f>SUM(L8:L57)</f>
        <v>29078571</v>
      </c>
      <c r="M58" s="349">
        <f>J58/L58</f>
        <v>0.68847588830964213</v>
      </c>
      <c r="N58" s="347">
        <f>SUM(N8:N57)</f>
        <v>22330135</v>
      </c>
      <c r="O58" s="347">
        <f>SUM(O8:O57)</f>
        <v>22165670</v>
      </c>
      <c r="P58" s="352">
        <f>SUM(P8:P57)</f>
        <v>29046774</v>
      </c>
      <c r="Q58" s="349">
        <f>N58/P58</f>
        <v>0.76876471721093709</v>
      </c>
      <c r="R58" s="347">
        <f>SUM(R8:R57)</f>
        <v>27834413</v>
      </c>
      <c r="S58" s="352">
        <f>SUM(S8:S57)</f>
        <v>27643329</v>
      </c>
      <c r="T58" s="349">
        <f t="shared" ref="T58" si="25">R58/S58</f>
        <v>1.0069124814887527</v>
      </c>
      <c r="U58" s="347">
        <f>SUM(U8:U57)</f>
        <v>28523680</v>
      </c>
      <c r="V58" s="347">
        <f>SUM(V8:V57)</f>
        <v>29803223</v>
      </c>
      <c r="W58" s="349">
        <f>U58/V58</f>
        <v>0.95706695883193571</v>
      </c>
      <c r="X58" s="347">
        <f>SUM(X8:X57)</f>
        <v>0</v>
      </c>
      <c r="Y58" s="347"/>
      <c r="Z58" s="347">
        <f>SUM(Z8:Z57)</f>
        <v>0</v>
      </c>
      <c r="AA58" s="349" t="e">
        <f>X58/Z58</f>
        <v>#DIV/0!</v>
      </c>
      <c r="AB58" s="347">
        <f>SUM(AB8:AB57)</f>
        <v>0</v>
      </c>
      <c r="AC58" s="347"/>
      <c r="AD58" s="347">
        <f>SUM(AD8:AD57)</f>
        <v>0</v>
      </c>
      <c r="AE58" s="349" t="e">
        <f>AB58/AD58</f>
        <v>#DIV/0!</v>
      </c>
      <c r="AF58" s="347">
        <f>SUM(AF8:AF57)</f>
        <v>0</v>
      </c>
      <c r="AG58" s="347"/>
      <c r="AH58" s="347">
        <f>SUM(AH8:AH57)</f>
        <v>0</v>
      </c>
      <c r="AI58" s="349" t="e">
        <f>AF58/AH58</f>
        <v>#DIV/0!</v>
      </c>
      <c r="AJ58" s="347">
        <f>SUM(AJ8:AJ57)</f>
        <v>0</v>
      </c>
      <c r="AK58" s="347"/>
      <c r="AL58" s="347">
        <f>SUM(AL8:AL57)</f>
        <v>0</v>
      </c>
      <c r="AM58" s="349" t="e">
        <f>AJ58/AL58</f>
        <v>#DIV/0!</v>
      </c>
      <c r="AN58" s="347">
        <f>SUM(AN8:AN57)</f>
        <v>0</v>
      </c>
      <c r="AO58" s="347"/>
      <c r="AP58" s="347">
        <f>SUM(AP8:AP57)</f>
        <v>0</v>
      </c>
      <c r="AQ58" s="349" t="e">
        <f>AN58/AP58</f>
        <v>#DIV/0!</v>
      </c>
      <c r="AR58" s="347">
        <f>SUM(AR8:AR57)</f>
        <v>0</v>
      </c>
      <c r="AS58" s="347"/>
      <c r="AT58" s="347">
        <f>SUM(AT8:AT57)</f>
        <v>0</v>
      </c>
      <c r="AU58" s="349" t="e">
        <f>AR58/AT58</f>
        <v>#DIV/0!</v>
      </c>
      <c r="AV58" s="347">
        <f>SUM(AV8:AV57)</f>
        <v>0</v>
      </c>
      <c r="AW58" s="347"/>
      <c r="AX58" s="347">
        <f>SUM(AX8:AX57)</f>
        <v>0</v>
      </c>
      <c r="AY58" s="349" t="e">
        <f>AV58/AX58</f>
        <v>#DIV/0!</v>
      </c>
      <c r="AZ58" s="347">
        <f>F58+J58+N58+R58+U58</f>
        <v>122188223</v>
      </c>
      <c r="BA58" s="347">
        <f>SUM(BA8:BA57)</f>
        <v>65558925</v>
      </c>
      <c r="BB58" s="348">
        <f>H58+L58+P58+S58+V58</f>
        <v>145971897</v>
      </c>
      <c r="BC58" s="349">
        <f>AZ58/BB58</f>
        <v>0.8370667608711011</v>
      </c>
      <c r="BD58" s="347">
        <f>AZ58/3</f>
        <v>40729407.666666664</v>
      </c>
    </row>
    <row r="60" spans="1:56">
      <c r="F60" s="80"/>
      <c r="G60" s="80"/>
      <c r="H60" s="80"/>
    </row>
    <row r="61" spans="1:56" s="511" customFormat="1" ht="20.100000000000001" customHeight="1">
      <c r="A61" s="509"/>
      <c r="B61" s="516" t="s">
        <v>29</v>
      </c>
      <c r="C61" s="516"/>
      <c r="E61" s="656" t="s">
        <v>30</v>
      </c>
      <c r="F61" s="656"/>
      <c r="G61" s="605"/>
      <c r="H61" s="513"/>
      <c r="I61" s="514"/>
      <c r="L61" s="513"/>
      <c r="P61" s="513"/>
      <c r="S61" s="513"/>
      <c r="V61" s="513"/>
      <c r="Z61" s="513"/>
      <c r="AD61" s="513"/>
      <c r="AH61" s="513"/>
      <c r="AL61" s="513"/>
      <c r="AP61" s="513"/>
      <c r="AT61" s="513"/>
      <c r="AX61" s="513"/>
      <c r="BB61" s="656" t="s">
        <v>30</v>
      </c>
      <c r="BC61" s="656"/>
    </row>
    <row r="62" spans="1:56">
      <c r="B62" s="63"/>
      <c r="C62" s="63"/>
      <c r="E62" s="66"/>
      <c r="F62" s="67"/>
      <c r="G62" s="67"/>
      <c r="BB62" s="68"/>
      <c r="BC62" s="69"/>
    </row>
    <row r="63" spans="1:56" s="268" customFormat="1" ht="20.100000000000001" customHeight="1">
      <c r="A63" s="267"/>
      <c r="B63" s="196" t="s">
        <v>103</v>
      </c>
      <c r="C63" s="196"/>
      <c r="E63" s="606" t="s">
        <v>31</v>
      </c>
      <c r="F63" s="270"/>
      <c r="G63" s="270"/>
      <c r="H63" s="271"/>
      <c r="I63" s="272"/>
      <c r="L63" s="271"/>
      <c r="P63" s="271"/>
      <c r="S63" s="271"/>
      <c r="V63" s="271"/>
      <c r="Z63" s="271"/>
      <c r="AD63" s="271"/>
      <c r="AH63" s="271"/>
      <c r="AL63" s="271"/>
      <c r="AP63" s="271"/>
      <c r="AT63" s="271"/>
      <c r="AX63" s="271"/>
      <c r="BB63" s="657" t="s">
        <v>32</v>
      </c>
      <c r="BC63" s="657"/>
      <c r="BD63" s="657"/>
    </row>
    <row r="64" spans="1:56" s="511" customFormat="1" ht="20.100000000000001" customHeight="1">
      <c r="A64" s="509"/>
      <c r="B64" s="510" t="s">
        <v>101</v>
      </c>
      <c r="C64" s="510"/>
      <c r="E64" s="605" t="s">
        <v>33</v>
      </c>
      <c r="F64" s="605"/>
      <c r="G64" s="605"/>
      <c r="H64" s="513"/>
      <c r="I64" s="514"/>
      <c r="L64" s="513"/>
      <c r="P64" s="513"/>
      <c r="S64" s="513"/>
      <c r="V64" s="513"/>
      <c r="Z64" s="513"/>
      <c r="AD64" s="513"/>
      <c r="AH64" s="513"/>
      <c r="AL64" s="513"/>
      <c r="AP64" s="513"/>
      <c r="AT64" s="513"/>
      <c r="AX64" s="513"/>
      <c r="BB64" s="656" t="s">
        <v>315</v>
      </c>
      <c r="BC64" s="656"/>
      <c r="BD64" s="656"/>
    </row>
    <row r="66" spans="18:55">
      <c r="AZ66" s="80"/>
      <c r="BA66" s="80">
        <f t="shared" ref="BA66" si="26">SUM(BA8:BA38)</f>
        <v>39743590</v>
      </c>
      <c r="BB66" s="80"/>
      <c r="BC66" s="65"/>
    </row>
    <row r="67" spans="18:55">
      <c r="AZ67" s="80"/>
      <c r="BA67" s="80">
        <f t="shared" ref="BA67" si="27">SUM(BA41:BA47)</f>
        <v>14573655</v>
      </c>
      <c r="BB67" s="80"/>
      <c r="BC67" s="65"/>
    </row>
    <row r="68" spans="18:55">
      <c r="R68" s="571"/>
      <c r="S68" s="571"/>
      <c r="AZ68" s="80"/>
      <c r="BA68" s="80">
        <f t="shared" ref="BA68" si="28">SUM(BA56:BA57)</f>
        <v>3137565</v>
      </c>
      <c r="BB68" s="80"/>
      <c r="BC68" s="65"/>
    </row>
    <row r="69" spans="18:55">
      <c r="R69" s="571"/>
      <c r="S69" s="575"/>
    </row>
    <row r="70" spans="18:55">
      <c r="R70" s="571"/>
      <c r="S70" s="571"/>
    </row>
    <row r="71" spans="18:55">
      <c r="R71" s="571"/>
      <c r="S71" s="571"/>
    </row>
    <row r="72" spans="18:55">
      <c r="R72" s="571"/>
      <c r="S72" s="571"/>
    </row>
    <row r="74" spans="18:55">
      <c r="R74" s="571"/>
      <c r="S74" s="571"/>
    </row>
  </sheetData>
  <mergeCells count="25">
    <mergeCell ref="BB63:BD63"/>
    <mergeCell ref="BB64:BD64"/>
    <mergeCell ref="AR5:AU6"/>
    <mergeCell ref="AV5:AY6"/>
    <mergeCell ref="AZ5:BC6"/>
    <mergeCell ref="BD5:BD7"/>
    <mergeCell ref="B58:E58"/>
    <mergeCell ref="E61:F61"/>
    <mergeCell ref="BB61:BC61"/>
    <mergeCell ref="U5:W6"/>
    <mergeCell ref="X5:AA6"/>
    <mergeCell ref="AB5:AE6"/>
    <mergeCell ref="AF5:AI6"/>
    <mergeCell ref="AJ5:AM6"/>
    <mergeCell ref="AN5:AQ6"/>
    <mergeCell ref="AZ2:BB2"/>
    <mergeCell ref="C4:D4"/>
    <mergeCell ref="B5:B7"/>
    <mergeCell ref="C5:C7"/>
    <mergeCell ref="D5:D7"/>
    <mergeCell ref="E5:E7"/>
    <mergeCell ref="F5:I6"/>
    <mergeCell ref="J5:M6"/>
    <mergeCell ref="N5:Q6"/>
    <mergeCell ref="R5:T6"/>
  </mergeCells>
  <pageMargins left="0.39370078740157483" right="0.15748031496062992" top="1.1417322834645669" bottom="0.57999999999999996" header="0.78740157480314965" footer="0.64"/>
  <pageSetup paperSize="9" scale="4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0">
    <tabColor indexed="57"/>
  </sheetPr>
  <dimension ref="A1:BC52"/>
  <sheetViews>
    <sheetView view="pageBreakPreview" zoomScale="55" zoomScaleNormal="70" zoomScaleSheetLayoutView="55" workbookViewId="0">
      <selection activeCell="N31" sqref="N31"/>
    </sheetView>
  </sheetViews>
  <sheetFormatPr defaultColWidth="46.85546875" defaultRowHeight="16.5"/>
  <cols>
    <col min="1" max="1" width="5.7109375" style="73" customWidth="1"/>
    <col min="2" max="2" width="58.85546875" style="52" customWidth="1"/>
    <col min="3" max="3" width="43.42578125" style="52" bestFit="1" customWidth="1"/>
    <col min="4" max="4" width="38.5703125" style="52" bestFit="1" customWidth="1"/>
    <col min="5" max="6" width="21.7109375" style="52" hidden="1" customWidth="1"/>
    <col min="7" max="7" width="21.7109375" style="64" hidden="1" customWidth="1"/>
    <col min="8" max="8" width="10.7109375" style="65" hidden="1" customWidth="1"/>
    <col min="9" max="10" width="23.7109375" style="52" hidden="1" customWidth="1"/>
    <col min="11" max="11" width="23.7109375" style="64" hidden="1" customWidth="1"/>
    <col min="12" max="12" width="10.7109375" style="52" hidden="1" customWidth="1"/>
    <col min="13" max="13" width="20.7109375" style="52" customWidth="1"/>
    <col min="14" max="14" width="20.7109375" style="64" customWidth="1"/>
    <col min="15" max="15" width="14.28515625" style="52" bestFit="1" customWidth="1"/>
    <col min="16" max="16" width="20.7109375" style="52" hidden="1" customWidth="1"/>
    <col min="17" max="17" width="20.7109375" style="64" hidden="1" customWidth="1"/>
    <col min="18" max="18" width="10.7109375" style="52" hidden="1" customWidth="1"/>
    <col min="19" max="19" width="20.7109375" style="52" hidden="1" customWidth="1"/>
    <col min="20" max="20" width="20.7109375" style="64" hidden="1" customWidth="1"/>
    <col min="21" max="21" width="10.7109375" style="52" hidden="1" customWidth="1"/>
    <col min="22" max="22" width="20.7109375" style="52" hidden="1" customWidth="1"/>
    <col min="23" max="23" width="20.7109375" style="64" hidden="1" customWidth="1"/>
    <col min="24" max="24" width="10.7109375" style="52" hidden="1" customWidth="1"/>
    <col min="25" max="25" width="20.7109375" style="52" hidden="1" customWidth="1"/>
    <col min="26" max="26" width="20.7109375" style="64" hidden="1" customWidth="1"/>
    <col min="27" max="27" width="10.7109375" style="52" hidden="1" customWidth="1"/>
    <col min="28" max="28" width="20.7109375" style="52" hidden="1" customWidth="1"/>
    <col min="29" max="29" width="20.7109375" style="64" hidden="1" customWidth="1"/>
    <col min="30" max="30" width="10.7109375" style="52" hidden="1" customWidth="1"/>
    <col min="31" max="31" width="20.7109375" style="52" hidden="1" customWidth="1"/>
    <col min="32" max="32" width="20.7109375" style="64" hidden="1" customWidth="1"/>
    <col min="33" max="33" width="10.7109375" style="52" hidden="1" customWidth="1"/>
    <col min="34" max="34" width="20.7109375" style="52" hidden="1" customWidth="1"/>
    <col min="35" max="35" width="20.7109375" style="64" hidden="1" customWidth="1"/>
    <col min="36" max="36" width="10.7109375" style="52" hidden="1" customWidth="1"/>
    <col min="37" max="37" width="20.7109375" style="52" hidden="1" customWidth="1"/>
    <col min="38" max="38" width="20.7109375" style="64" hidden="1" customWidth="1"/>
    <col min="39" max="39" width="10.5703125" style="52" hidden="1" customWidth="1"/>
    <col min="40" max="40" width="20.7109375" style="52" hidden="1" customWidth="1"/>
    <col min="41" max="41" width="20.7109375" style="64" hidden="1" customWidth="1"/>
    <col min="42" max="42" width="10.7109375" style="52" hidden="1" customWidth="1"/>
    <col min="43" max="43" width="25.7109375" style="52" customWidth="1"/>
    <col min="44" max="44" width="25.7109375" style="52" hidden="1" customWidth="1"/>
    <col min="45" max="45" width="25.7109375" style="64" customWidth="1"/>
    <col min="46" max="46" width="26.5703125" style="52" bestFit="1" customWidth="1"/>
    <col min="47" max="47" width="25.7109375" style="52" customWidth="1"/>
    <col min="48" max="48" width="35.7109375" style="52" hidden="1" customWidth="1"/>
    <col min="49" max="49" width="37.28515625" style="52" hidden="1" customWidth="1"/>
    <col min="50" max="50" width="19.140625" style="52" hidden="1" customWidth="1"/>
    <col min="51" max="16384" width="46.85546875" style="52"/>
  </cols>
  <sheetData>
    <row r="1" spans="1:5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6"/>
      <c r="AA1" s="5"/>
      <c r="AB1" s="5"/>
      <c r="AC1" s="6"/>
      <c r="AD1" s="5"/>
      <c r="AE1" s="5"/>
      <c r="AF1" s="6"/>
      <c r="AG1" s="5"/>
      <c r="AH1" s="5"/>
      <c r="AI1" s="6"/>
      <c r="AJ1" s="5"/>
      <c r="AK1" s="5"/>
      <c r="AL1" s="6"/>
      <c r="AM1" s="5"/>
      <c r="AN1" s="5"/>
      <c r="AO1" s="6"/>
      <c r="AP1" s="5"/>
      <c r="AQ1" s="5"/>
      <c r="AR1" s="5"/>
      <c r="AS1" s="6"/>
      <c r="AT1" s="5"/>
      <c r="AU1" s="5"/>
      <c r="AV1" s="8"/>
      <c r="AW1" s="9"/>
      <c r="AX1" s="9"/>
      <c r="BC1" s="11"/>
    </row>
    <row r="2" spans="1:55" s="10" customFormat="1" ht="27.75" customHeight="1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6"/>
      <c r="O2" s="5"/>
      <c r="P2" s="5"/>
      <c r="Q2" s="6"/>
      <c r="R2" s="5"/>
      <c r="S2" s="5"/>
      <c r="T2" s="6"/>
      <c r="U2" s="5"/>
      <c r="V2" s="5"/>
      <c r="W2" s="6"/>
      <c r="X2" s="5"/>
      <c r="Y2" s="5"/>
      <c r="Z2" s="6"/>
      <c r="AA2" s="5"/>
      <c r="AB2" s="5"/>
      <c r="AC2" s="6"/>
      <c r="AD2" s="5"/>
      <c r="AE2" s="5"/>
      <c r="AF2" s="6"/>
      <c r="AG2" s="5"/>
      <c r="AH2" s="5"/>
      <c r="AI2" s="6"/>
      <c r="AJ2" s="5"/>
      <c r="AK2" s="5"/>
      <c r="AL2" s="6"/>
      <c r="AM2" s="5"/>
      <c r="AN2" s="5"/>
      <c r="AO2" s="6"/>
      <c r="AP2" s="5"/>
      <c r="AQ2" s="618"/>
      <c r="AR2" s="618"/>
      <c r="AS2" s="618"/>
      <c r="AT2" s="5"/>
      <c r="AU2" s="5"/>
      <c r="AV2" s="8"/>
      <c r="AW2" s="9"/>
      <c r="AX2" s="9"/>
      <c r="BC2" s="11"/>
    </row>
    <row r="3" spans="1:55" s="10" customFormat="1" ht="36" customHeight="1">
      <c r="A3" s="1"/>
      <c r="B3" s="13" t="s">
        <v>177</v>
      </c>
      <c r="C3" s="3"/>
      <c r="D3" s="4"/>
      <c r="E3" s="5"/>
      <c r="F3" s="5"/>
      <c r="G3" s="6"/>
      <c r="H3" s="7"/>
      <c r="I3" s="131"/>
      <c r="J3" s="5"/>
      <c r="K3" s="6"/>
      <c r="L3" s="5"/>
      <c r="M3" s="5"/>
      <c r="N3" s="6"/>
      <c r="O3" s="5"/>
      <c r="P3" s="5"/>
      <c r="Q3" s="6"/>
      <c r="R3" s="5"/>
      <c r="S3" s="5"/>
      <c r="T3" s="6"/>
      <c r="U3" s="5"/>
      <c r="V3" s="5"/>
      <c r="W3" s="6"/>
      <c r="X3" s="5"/>
      <c r="Y3" s="5"/>
      <c r="Z3" s="6"/>
      <c r="AA3" s="5"/>
      <c r="AB3" s="5"/>
      <c r="AC3" s="6"/>
      <c r="AD3" s="5"/>
      <c r="AE3" s="5"/>
      <c r="AF3" s="6"/>
      <c r="AG3" s="5"/>
      <c r="AH3" s="5"/>
      <c r="AI3" s="6"/>
      <c r="AJ3" s="5"/>
      <c r="AK3" s="5"/>
      <c r="AL3" s="6"/>
      <c r="AM3" s="5"/>
      <c r="AN3" s="5"/>
      <c r="AO3" s="6"/>
      <c r="AP3" s="5"/>
      <c r="AQ3" s="663" t="s">
        <v>300</v>
      </c>
      <c r="AR3" s="663"/>
      <c r="AS3" s="663"/>
      <c r="AT3" s="663"/>
      <c r="AU3" s="5"/>
      <c r="AV3" s="8"/>
      <c r="AW3" s="9"/>
      <c r="AX3" s="9"/>
      <c r="BC3" s="11"/>
    </row>
    <row r="4" spans="1:55" s="23" customFormat="1" ht="30" customHeight="1" thickBot="1">
      <c r="A4" s="14"/>
      <c r="B4" s="623"/>
      <c r="C4" s="623"/>
      <c r="D4" s="15"/>
      <c r="E4" s="16"/>
      <c r="F4" s="16"/>
      <c r="G4" s="17"/>
      <c r="H4" s="18"/>
      <c r="I4" s="132"/>
      <c r="J4" s="19"/>
      <c r="K4" s="17"/>
      <c r="L4" s="16"/>
      <c r="M4" s="16"/>
      <c r="N4" s="17"/>
      <c r="O4" s="16"/>
      <c r="P4" s="16"/>
      <c r="Q4" s="17"/>
      <c r="R4" s="16"/>
      <c r="S4" s="16"/>
      <c r="T4" s="17"/>
      <c r="U4" s="16"/>
      <c r="V4" s="16"/>
      <c r="W4" s="17"/>
      <c r="X4" s="16"/>
      <c r="Y4" s="16"/>
      <c r="Z4" s="17"/>
      <c r="AA4" s="16"/>
      <c r="AB4" s="16"/>
      <c r="AC4" s="17"/>
      <c r="AD4" s="16"/>
      <c r="AE4" s="16"/>
      <c r="AF4" s="17"/>
      <c r="AG4" s="16"/>
      <c r="AH4" s="16"/>
      <c r="AI4" s="17"/>
      <c r="AJ4" s="16"/>
      <c r="AK4" s="16"/>
      <c r="AL4" s="17"/>
      <c r="AM4" s="16"/>
      <c r="AN4" s="16"/>
      <c r="AO4" s="17"/>
      <c r="AP4" s="16"/>
      <c r="AQ4" s="220"/>
      <c r="AR4" s="220"/>
      <c r="AS4" s="221"/>
      <c r="AT4" s="220"/>
      <c r="AU4" s="16"/>
      <c r="AV4" s="20"/>
      <c r="AW4" s="21"/>
      <c r="AX4" s="22"/>
      <c r="BC4" s="24"/>
    </row>
    <row r="5" spans="1:55" s="23" customFormat="1" ht="35.1" customHeight="1">
      <c r="A5" s="14"/>
      <c r="B5" s="616" t="s">
        <v>2</v>
      </c>
      <c r="C5" s="616" t="s">
        <v>3</v>
      </c>
      <c r="D5" s="619" t="s">
        <v>4</v>
      </c>
      <c r="E5" s="608" t="s">
        <v>5</v>
      </c>
      <c r="F5" s="608"/>
      <c r="G5" s="608"/>
      <c r="H5" s="608"/>
      <c r="I5" s="608" t="s">
        <v>6</v>
      </c>
      <c r="J5" s="608"/>
      <c r="K5" s="609"/>
      <c r="L5" s="609"/>
      <c r="M5" s="608" t="s">
        <v>7</v>
      </c>
      <c r="N5" s="609"/>
      <c r="O5" s="609"/>
      <c r="P5" s="608" t="s">
        <v>8</v>
      </c>
      <c r="Q5" s="609"/>
      <c r="R5" s="609"/>
      <c r="S5" s="608" t="s">
        <v>9</v>
      </c>
      <c r="T5" s="609"/>
      <c r="U5" s="609"/>
      <c r="V5" s="608" t="s">
        <v>10</v>
      </c>
      <c r="W5" s="609"/>
      <c r="X5" s="609"/>
      <c r="Y5" s="608" t="s">
        <v>11</v>
      </c>
      <c r="Z5" s="609"/>
      <c r="AA5" s="609"/>
      <c r="AB5" s="608" t="s">
        <v>12</v>
      </c>
      <c r="AC5" s="609"/>
      <c r="AD5" s="609"/>
      <c r="AE5" s="608" t="s">
        <v>13</v>
      </c>
      <c r="AF5" s="609"/>
      <c r="AG5" s="609"/>
      <c r="AH5" s="608" t="s">
        <v>14</v>
      </c>
      <c r="AI5" s="609"/>
      <c r="AJ5" s="609"/>
      <c r="AK5" s="608" t="s">
        <v>15</v>
      </c>
      <c r="AL5" s="609"/>
      <c r="AM5" s="609"/>
      <c r="AN5" s="608" t="s">
        <v>16</v>
      </c>
      <c r="AO5" s="609"/>
      <c r="AP5" s="609"/>
      <c r="AQ5" s="612" t="s">
        <v>17</v>
      </c>
      <c r="AR5" s="612"/>
      <c r="AS5" s="613"/>
      <c r="AT5" s="613"/>
      <c r="AU5" s="614" t="s">
        <v>18</v>
      </c>
      <c r="AV5" s="25" t="s">
        <v>19</v>
      </c>
      <c r="AW5" s="25" t="s">
        <v>18</v>
      </c>
      <c r="AX5" s="26" t="s">
        <v>20</v>
      </c>
      <c r="BC5" s="24"/>
    </row>
    <row r="6" spans="1:55" s="23" customFormat="1" ht="35.1" customHeight="1">
      <c r="A6" s="14"/>
      <c r="B6" s="616"/>
      <c r="C6" s="616"/>
      <c r="D6" s="620"/>
      <c r="E6" s="608"/>
      <c r="F6" s="608"/>
      <c r="G6" s="608"/>
      <c r="H6" s="608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13"/>
      <c r="AR6" s="613"/>
      <c r="AS6" s="613"/>
      <c r="AT6" s="613"/>
      <c r="AU6" s="615"/>
      <c r="AV6" s="27" t="s">
        <v>21</v>
      </c>
      <c r="AW6" s="28" t="s">
        <v>22</v>
      </c>
      <c r="AX6" s="29">
        <v>2021</v>
      </c>
      <c r="BC6" s="24"/>
    </row>
    <row r="7" spans="1:55" s="23" customFormat="1" ht="34.5" customHeight="1" thickBot="1">
      <c r="A7" s="14"/>
      <c r="B7" s="616"/>
      <c r="C7" s="616"/>
      <c r="D7" s="621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1" t="s">
        <v>24</v>
      </c>
      <c r="R7" s="33" t="s">
        <v>25</v>
      </c>
      <c r="S7" s="30" t="s">
        <v>23</v>
      </c>
      <c r="T7" s="31" t="s">
        <v>24</v>
      </c>
      <c r="U7" s="33" t="s">
        <v>25</v>
      </c>
      <c r="V7" s="30" t="s">
        <v>23</v>
      </c>
      <c r="W7" s="31" t="s">
        <v>24</v>
      </c>
      <c r="X7" s="33" t="s">
        <v>25</v>
      </c>
      <c r="Y7" s="30" t="s">
        <v>23</v>
      </c>
      <c r="Z7" s="31" t="s">
        <v>24</v>
      </c>
      <c r="AA7" s="33" t="s">
        <v>25</v>
      </c>
      <c r="AB7" s="30" t="s">
        <v>23</v>
      </c>
      <c r="AC7" s="31" t="s">
        <v>24</v>
      </c>
      <c r="AD7" s="33" t="s">
        <v>25</v>
      </c>
      <c r="AE7" s="30" t="s">
        <v>23</v>
      </c>
      <c r="AF7" s="31" t="s">
        <v>24</v>
      </c>
      <c r="AG7" s="33" t="s">
        <v>25</v>
      </c>
      <c r="AH7" s="30" t="s">
        <v>23</v>
      </c>
      <c r="AI7" s="31" t="s">
        <v>24</v>
      </c>
      <c r="AJ7" s="33" t="s">
        <v>25</v>
      </c>
      <c r="AK7" s="30" t="s">
        <v>23</v>
      </c>
      <c r="AL7" s="31" t="s">
        <v>24</v>
      </c>
      <c r="AM7" s="33" t="s">
        <v>25</v>
      </c>
      <c r="AN7" s="30" t="s">
        <v>23</v>
      </c>
      <c r="AO7" s="31" t="s">
        <v>24</v>
      </c>
      <c r="AP7" s="33" t="s">
        <v>25</v>
      </c>
      <c r="AQ7" s="34" t="s">
        <v>23</v>
      </c>
      <c r="AR7" s="34" t="s">
        <v>257</v>
      </c>
      <c r="AS7" s="35" t="s">
        <v>24</v>
      </c>
      <c r="AT7" s="36" t="s">
        <v>25</v>
      </c>
      <c r="AU7" s="615"/>
      <c r="AV7" s="37" t="s">
        <v>26</v>
      </c>
      <c r="AW7" s="38" t="s">
        <v>27</v>
      </c>
      <c r="AX7" s="39" t="s">
        <v>24</v>
      </c>
      <c r="BC7" s="24"/>
    </row>
    <row r="8" spans="1:55" ht="21.75">
      <c r="A8" s="133">
        <v>1</v>
      </c>
      <c r="B8" s="134" t="s">
        <v>70</v>
      </c>
      <c r="C8" s="135" t="s">
        <v>104</v>
      </c>
      <c r="D8" s="136" t="s">
        <v>137</v>
      </c>
      <c r="E8" s="137">
        <v>846165</v>
      </c>
      <c r="F8" s="137">
        <v>846165</v>
      </c>
      <c r="G8" s="138">
        <v>600000</v>
      </c>
      <c r="H8" s="139">
        <f>E8/G8</f>
        <v>1.4102749999999999</v>
      </c>
      <c r="I8" s="137">
        <v>1147825</v>
      </c>
      <c r="J8" s="137">
        <v>1147825</v>
      </c>
      <c r="K8" s="140">
        <v>600000</v>
      </c>
      <c r="L8" s="139">
        <v>1.9130416666666668</v>
      </c>
      <c r="M8" s="164">
        <v>934740</v>
      </c>
      <c r="N8" s="165">
        <v>700000</v>
      </c>
      <c r="O8" s="142">
        <v>1.34</v>
      </c>
      <c r="P8" s="137"/>
      <c r="Q8" s="141"/>
      <c r="R8" s="142" t="e">
        <f>P8/Q8</f>
        <v>#DIV/0!</v>
      </c>
      <c r="S8" s="137"/>
      <c r="T8" s="141"/>
      <c r="U8" s="142" t="e">
        <f>S8/T8</f>
        <v>#DIV/0!</v>
      </c>
      <c r="V8" s="137"/>
      <c r="W8" s="140"/>
      <c r="X8" s="139" t="e">
        <f>V8/W8</f>
        <v>#DIV/0!</v>
      </c>
      <c r="Y8" s="143"/>
      <c r="Z8" s="140"/>
      <c r="AA8" s="139" t="e">
        <f>Y8/Z8</f>
        <v>#DIV/0!</v>
      </c>
      <c r="AB8" s="143"/>
      <c r="AC8" s="140"/>
      <c r="AD8" s="139" t="e">
        <f>AB8/AC8</f>
        <v>#DIV/0!</v>
      </c>
      <c r="AE8" s="143"/>
      <c r="AF8" s="140"/>
      <c r="AG8" s="139" t="e">
        <f>AE8/AF8</f>
        <v>#DIV/0!</v>
      </c>
      <c r="AH8" s="143"/>
      <c r="AI8" s="140"/>
      <c r="AJ8" s="139" t="e">
        <f>AH8/AI8</f>
        <v>#DIV/0!</v>
      </c>
      <c r="AK8" s="143"/>
      <c r="AL8" s="140"/>
      <c r="AM8" s="139" t="e">
        <f>AK8/AL8</f>
        <v>#DIV/0!</v>
      </c>
      <c r="AN8" s="143"/>
      <c r="AO8" s="140"/>
      <c r="AP8" s="139" t="e">
        <f>AN8/AO8</f>
        <v>#DIV/0!</v>
      </c>
      <c r="AQ8" s="143">
        <f>E8+I8+M8</f>
        <v>2928730</v>
      </c>
      <c r="AR8" s="143">
        <f>F8+J8</f>
        <v>1993990</v>
      </c>
      <c r="AS8" s="140">
        <f>G8+K8+N8</f>
        <v>1900000</v>
      </c>
      <c r="AT8" s="139">
        <f>AQ8/AS8</f>
        <v>1.5414368421052631</v>
      </c>
      <c r="AU8" s="144">
        <f>AQ8/3</f>
        <v>976243.33333333337</v>
      </c>
    </row>
    <row r="9" spans="1:55" ht="21.75">
      <c r="A9" s="133">
        <v>2</v>
      </c>
      <c r="B9" s="134" t="s">
        <v>71</v>
      </c>
      <c r="C9" s="135" t="s">
        <v>105</v>
      </c>
      <c r="D9" s="136">
        <v>44242</v>
      </c>
      <c r="E9" s="143">
        <v>62990</v>
      </c>
      <c r="F9" s="143">
        <v>62990</v>
      </c>
      <c r="G9" s="138">
        <v>500000</v>
      </c>
      <c r="H9" s="139">
        <f t="shared" ref="H9:H44" si="0">E9/G9</f>
        <v>0.12598000000000001</v>
      </c>
      <c r="I9" s="137">
        <v>29995</v>
      </c>
      <c r="J9" s="137">
        <v>29995</v>
      </c>
      <c r="K9" s="140">
        <v>550000</v>
      </c>
      <c r="L9" s="139">
        <v>5.453636363636364E-2</v>
      </c>
      <c r="M9" s="164">
        <v>107690</v>
      </c>
      <c r="N9" s="165">
        <v>600000</v>
      </c>
      <c r="O9" s="142">
        <v>0.18</v>
      </c>
      <c r="P9" s="137"/>
      <c r="Q9" s="141"/>
      <c r="R9" s="142" t="e">
        <f t="shared" ref="R9:R44" si="1">P9/Q9</f>
        <v>#DIV/0!</v>
      </c>
      <c r="S9" s="137"/>
      <c r="T9" s="141"/>
      <c r="U9" s="142" t="e">
        <f t="shared" ref="U9:U44" si="2">S9/T9</f>
        <v>#DIV/0!</v>
      </c>
      <c r="V9" s="137"/>
      <c r="W9" s="140"/>
      <c r="X9" s="139" t="e">
        <f t="shared" ref="X9:X44" si="3">V9/W9</f>
        <v>#DIV/0!</v>
      </c>
      <c r="Y9" s="143"/>
      <c r="Z9" s="140"/>
      <c r="AA9" s="139" t="e">
        <f t="shared" ref="AA9:AA44" si="4">Y9/Z9</f>
        <v>#DIV/0!</v>
      </c>
      <c r="AB9" s="143"/>
      <c r="AC9" s="140"/>
      <c r="AD9" s="139" t="e">
        <f t="shared" ref="AD9:AD44" si="5">AB9/AC9</f>
        <v>#DIV/0!</v>
      </c>
      <c r="AE9" s="143"/>
      <c r="AF9" s="140"/>
      <c r="AG9" s="139" t="e">
        <f t="shared" ref="AG9:AG44" si="6">AE9/AF9</f>
        <v>#DIV/0!</v>
      </c>
      <c r="AH9" s="143"/>
      <c r="AI9" s="140"/>
      <c r="AJ9" s="139" t="e">
        <f t="shared" ref="AJ9:AJ44" si="7">AH9/AI9</f>
        <v>#DIV/0!</v>
      </c>
      <c r="AK9" s="143"/>
      <c r="AL9" s="140"/>
      <c r="AM9" s="139" t="e">
        <f t="shared" ref="AM9:AM44" si="8">AK9/AL9</f>
        <v>#DIV/0!</v>
      </c>
      <c r="AN9" s="143"/>
      <c r="AO9" s="140"/>
      <c r="AP9" s="139" t="e">
        <f t="shared" ref="AP9:AP44" si="9">AN9/AO9</f>
        <v>#DIV/0!</v>
      </c>
      <c r="AQ9" s="143">
        <f t="shared" ref="AQ9:AQ45" si="10">E9+I9+M9</f>
        <v>200675</v>
      </c>
      <c r="AR9" s="143">
        <f t="shared" ref="AR9:AR44" si="11">F9+J9</f>
        <v>92985</v>
      </c>
      <c r="AS9" s="140">
        <f t="shared" ref="AS9:AS45" si="12">G9+K9+N9</f>
        <v>1650000</v>
      </c>
      <c r="AT9" s="139">
        <f t="shared" ref="AT9:AT44" si="13">AQ9/AS9</f>
        <v>0.12162121212121212</v>
      </c>
      <c r="AU9" s="144">
        <f t="shared" ref="AU9:AU31" si="14">AQ9/3</f>
        <v>66891.666666666672</v>
      </c>
    </row>
    <row r="10" spans="1:55" ht="21.75">
      <c r="A10" s="133">
        <v>3</v>
      </c>
      <c r="B10" s="134" t="s">
        <v>72</v>
      </c>
      <c r="C10" s="135" t="s">
        <v>106</v>
      </c>
      <c r="D10" s="136">
        <v>44344</v>
      </c>
      <c r="E10" s="143">
        <v>362430</v>
      </c>
      <c r="F10" s="143">
        <v>362430</v>
      </c>
      <c r="G10" s="138">
        <v>600000</v>
      </c>
      <c r="H10" s="139">
        <f t="shared" si="0"/>
        <v>0.60404999999999998</v>
      </c>
      <c r="I10" s="137">
        <v>863230</v>
      </c>
      <c r="J10" s="137">
        <v>863230</v>
      </c>
      <c r="K10" s="140">
        <v>600000</v>
      </c>
      <c r="L10" s="139">
        <v>1.4387166666666666</v>
      </c>
      <c r="M10" s="164">
        <v>611210</v>
      </c>
      <c r="N10" s="165">
        <v>600000</v>
      </c>
      <c r="O10" s="142">
        <v>1.02</v>
      </c>
      <c r="P10" s="137"/>
      <c r="Q10" s="141"/>
      <c r="R10" s="142" t="e">
        <f t="shared" si="1"/>
        <v>#DIV/0!</v>
      </c>
      <c r="S10" s="137"/>
      <c r="T10" s="141"/>
      <c r="U10" s="142" t="e">
        <f t="shared" si="2"/>
        <v>#DIV/0!</v>
      </c>
      <c r="V10" s="137"/>
      <c r="W10" s="140"/>
      <c r="X10" s="139" t="e">
        <f t="shared" si="3"/>
        <v>#DIV/0!</v>
      </c>
      <c r="Y10" s="143"/>
      <c r="Z10" s="140"/>
      <c r="AA10" s="139" t="e">
        <f t="shared" si="4"/>
        <v>#DIV/0!</v>
      </c>
      <c r="AB10" s="143"/>
      <c r="AC10" s="140"/>
      <c r="AD10" s="139" t="e">
        <f t="shared" si="5"/>
        <v>#DIV/0!</v>
      </c>
      <c r="AE10" s="143"/>
      <c r="AF10" s="140"/>
      <c r="AG10" s="139" t="e">
        <f t="shared" si="6"/>
        <v>#DIV/0!</v>
      </c>
      <c r="AH10" s="143"/>
      <c r="AI10" s="140"/>
      <c r="AJ10" s="139" t="e">
        <f t="shared" si="7"/>
        <v>#DIV/0!</v>
      </c>
      <c r="AK10" s="143"/>
      <c r="AL10" s="140"/>
      <c r="AM10" s="139" t="e">
        <f t="shared" si="8"/>
        <v>#DIV/0!</v>
      </c>
      <c r="AN10" s="143"/>
      <c r="AO10" s="140"/>
      <c r="AP10" s="139" t="e">
        <f t="shared" si="9"/>
        <v>#DIV/0!</v>
      </c>
      <c r="AQ10" s="143">
        <f t="shared" si="10"/>
        <v>1836870</v>
      </c>
      <c r="AR10" s="143">
        <f t="shared" si="11"/>
        <v>1225660</v>
      </c>
      <c r="AS10" s="140">
        <f t="shared" si="12"/>
        <v>1800000</v>
      </c>
      <c r="AT10" s="139">
        <f t="shared" si="13"/>
        <v>1.0204833333333334</v>
      </c>
      <c r="AU10" s="144">
        <f t="shared" si="14"/>
        <v>612290</v>
      </c>
    </row>
    <row r="11" spans="1:55" ht="21.75">
      <c r="A11" s="133">
        <v>4</v>
      </c>
      <c r="B11" s="134" t="s">
        <v>73</v>
      </c>
      <c r="C11" s="135" t="s">
        <v>107</v>
      </c>
      <c r="D11" s="136">
        <v>45251</v>
      </c>
      <c r="E11" s="143">
        <v>980545</v>
      </c>
      <c r="F11" s="143">
        <v>980545</v>
      </c>
      <c r="G11" s="138">
        <v>750000</v>
      </c>
      <c r="H11" s="139">
        <f t="shared" si="0"/>
        <v>1.3073933333333334</v>
      </c>
      <c r="I11" s="137">
        <v>980045</v>
      </c>
      <c r="J11" s="137">
        <v>980045</v>
      </c>
      <c r="K11" s="140">
        <v>750000</v>
      </c>
      <c r="L11" s="139">
        <v>1.3067266666666666</v>
      </c>
      <c r="M11" s="164">
        <v>1102310</v>
      </c>
      <c r="N11" s="165">
        <v>800000</v>
      </c>
      <c r="O11" s="142">
        <v>1.38</v>
      </c>
      <c r="P11" s="137"/>
      <c r="Q11" s="141"/>
      <c r="R11" s="142" t="e">
        <f t="shared" si="1"/>
        <v>#DIV/0!</v>
      </c>
      <c r="S11" s="137"/>
      <c r="T11" s="141"/>
      <c r="U11" s="142" t="e">
        <f t="shared" si="2"/>
        <v>#DIV/0!</v>
      </c>
      <c r="V11" s="137"/>
      <c r="W11" s="140"/>
      <c r="X11" s="139" t="e">
        <f t="shared" si="3"/>
        <v>#DIV/0!</v>
      </c>
      <c r="Y11" s="143"/>
      <c r="Z11" s="140"/>
      <c r="AA11" s="139" t="e">
        <f t="shared" si="4"/>
        <v>#DIV/0!</v>
      </c>
      <c r="AB11" s="143"/>
      <c r="AC11" s="140"/>
      <c r="AD11" s="139" t="e">
        <f t="shared" si="5"/>
        <v>#DIV/0!</v>
      </c>
      <c r="AE11" s="143"/>
      <c r="AF11" s="140"/>
      <c r="AG11" s="139" t="e">
        <f t="shared" si="6"/>
        <v>#DIV/0!</v>
      </c>
      <c r="AH11" s="143"/>
      <c r="AI11" s="140"/>
      <c r="AJ11" s="139" t="e">
        <f t="shared" si="7"/>
        <v>#DIV/0!</v>
      </c>
      <c r="AK11" s="143"/>
      <c r="AL11" s="140"/>
      <c r="AM11" s="139" t="e">
        <f t="shared" si="8"/>
        <v>#DIV/0!</v>
      </c>
      <c r="AN11" s="143"/>
      <c r="AO11" s="140"/>
      <c r="AP11" s="139" t="e">
        <f t="shared" si="9"/>
        <v>#DIV/0!</v>
      </c>
      <c r="AQ11" s="143">
        <f t="shared" si="10"/>
        <v>3062900</v>
      </c>
      <c r="AR11" s="143">
        <f t="shared" si="11"/>
        <v>1960590</v>
      </c>
      <c r="AS11" s="140">
        <f t="shared" si="12"/>
        <v>2300000</v>
      </c>
      <c r="AT11" s="139">
        <f t="shared" si="13"/>
        <v>1.3316956521739129</v>
      </c>
      <c r="AU11" s="144">
        <f t="shared" si="14"/>
        <v>1020966.6666666666</v>
      </c>
    </row>
    <row r="12" spans="1:55" ht="21.75">
      <c r="A12" s="133">
        <v>5</v>
      </c>
      <c r="B12" s="134" t="s">
        <v>74</v>
      </c>
      <c r="C12" s="135" t="s">
        <v>109</v>
      </c>
      <c r="D12" s="136">
        <v>45187</v>
      </c>
      <c r="E12" s="143">
        <v>254080</v>
      </c>
      <c r="F12" s="143">
        <v>254080</v>
      </c>
      <c r="G12" s="138">
        <v>550000</v>
      </c>
      <c r="H12" s="139">
        <f t="shared" si="0"/>
        <v>0.46196363636363635</v>
      </c>
      <c r="I12" s="137">
        <v>303050</v>
      </c>
      <c r="J12" s="137">
        <v>303050</v>
      </c>
      <c r="K12" s="140">
        <v>550000</v>
      </c>
      <c r="L12" s="139">
        <v>0.55100000000000005</v>
      </c>
      <c r="M12" s="164">
        <v>796370</v>
      </c>
      <c r="N12" s="165">
        <v>550000</v>
      </c>
      <c r="O12" s="142">
        <v>1.45</v>
      </c>
      <c r="P12" s="137"/>
      <c r="Q12" s="141"/>
      <c r="R12" s="142" t="e">
        <f t="shared" si="1"/>
        <v>#DIV/0!</v>
      </c>
      <c r="S12" s="137"/>
      <c r="T12" s="141"/>
      <c r="U12" s="142" t="e">
        <f t="shared" si="2"/>
        <v>#DIV/0!</v>
      </c>
      <c r="V12" s="137"/>
      <c r="W12" s="140"/>
      <c r="X12" s="139" t="e">
        <f t="shared" si="3"/>
        <v>#DIV/0!</v>
      </c>
      <c r="Y12" s="143"/>
      <c r="Z12" s="140"/>
      <c r="AA12" s="139" t="e">
        <f t="shared" si="4"/>
        <v>#DIV/0!</v>
      </c>
      <c r="AB12" s="143"/>
      <c r="AC12" s="140"/>
      <c r="AD12" s="139" t="e">
        <f t="shared" si="5"/>
        <v>#DIV/0!</v>
      </c>
      <c r="AE12" s="143"/>
      <c r="AF12" s="140"/>
      <c r="AG12" s="139" t="e">
        <f t="shared" si="6"/>
        <v>#DIV/0!</v>
      </c>
      <c r="AH12" s="143"/>
      <c r="AI12" s="140"/>
      <c r="AJ12" s="139" t="e">
        <f t="shared" si="7"/>
        <v>#DIV/0!</v>
      </c>
      <c r="AK12" s="143"/>
      <c r="AL12" s="140"/>
      <c r="AM12" s="139" t="e">
        <f t="shared" si="8"/>
        <v>#DIV/0!</v>
      </c>
      <c r="AN12" s="143"/>
      <c r="AO12" s="140"/>
      <c r="AP12" s="139" t="e">
        <f t="shared" si="9"/>
        <v>#DIV/0!</v>
      </c>
      <c r="AQ12" s="143">
        <f t="shared" si="10"/>
        <v>1353500</v>
      </c>
      <c r="AR12" s="143">
        <f t="shared" si="11"/>
        <v>557130</v>
      </c>
      <c r="AS12" s="140">
        <f t="shared" si="12"/>
        <v>1650000</v>
      </c>
      <c r="AT12" s="139">
        <f t="shared" si="13"/>
        <v>0.82030303030303031</v>
      </c>
      <c r="AU12" s="144">
        <f t="shared" si="14"/>
        <v>451166.66666666669</v>
      </c>
    </row>
    <row r="13" spans="1:55" s="93" customFormat="1" ht="21.75" hidden="1">
      <c r="A13" s="153">
        <v>6</v>
      </c>
      <c r="B13" s="145" t="s">
        <v>75</v>
      </c>
      <c r="C13" s="146" t="s">
        <v>110</v>
      </c>
      <c r="D13" s="147">
        <v>45355</v>
      </c>
      <c r="E13" s="148">
        <v>189970</v>
      </c>
      <c r="F13" s="148">
        <v>189970</v>
      </c>
      <c r="G13" s="149">
        <v>550000</v>
      </c>
      <c r="H13" s="150">
        <f t="shared" si="0"/>
        <v>0.34539999999999998</v>
      </c>
      <c r="I13" s="148">
        <v>0</v>
      </c>
      <c r="J13" s="148">
        <v>0</v>
      </c>
      <c r="K13" s="151">
        <v>0</v>
      </c>
      <c r="L13" s="150">
        <v>0</v>
      </c>
      <c r="M13" s="148"/>
      <c r="N13" s="148"/>
      <c r="O13" s="150"/>
      <c r="P13" s="148"/>
      <c r="Q13" s="148"/>
      <c r="R13" s="150" t="e">
        <f t="shared" si="1"/>
        <v>#DIV/0!</v>
      </c>
      <c r="S13" s="148"/>
      <c r="T13" s="148"/>
      <c r="U13" s="150" t="e">
        <f t="shared" si="2"/>
        <v>#DIV/0!</v>
      </c>
      <c r="V13" s="148"/>
      <c r="W13" s="148"/>
      <c r="X13" s="150" t="e">
        <f t="shared" si="3"/>
        <v>#DIV/0!</v>
      </c>
      <c r="Y13" s="148"/>
      <c r="Z13" s="148"/>
      <c r="AA13" s="150" t="e">
        <f t="shared" si="4"/>
        <v>#DIV/0!</v>
      </c>
      <c r="AB13" s="148"/>
      <c r="AC13" s="148"/>
      <c r="AD13" s="150" t="e">
        <f t="shared" si="5"/>
        <v>#DIV/0!</v>
      </c>
      <c r="AE13" s="148"/>
      <c r="AF13" s="148"/>
      <c r="AG13" s="150" t="e">
        <f t="shared" si="6"/>
        <v>#DIV/0!</v>
      </c>
      <c r="AH13" s="148"/>
      <c r="AI13" s="148"/>
      <c r="AJ13" s="150" t="e">
        <f t="shared" si="7"/>
        <v>#DIV/0!</v>
      </c>
      <c r="AK13" s="148"/>
      <c r="AL13" s="148"/>
      <c r="AM13" s="150" t="e">
        <f t="shared" si="8"/>
        <v>#DIV/0!</v>
      </c>
      <c r="AN13" s="148"/>
      <c r="AO13" s="148"/>
      <c r="AP13" s="150" t="e">
        <f t="shared" si="9"/>
        <v>#DIV/0!</v>
      </c>
      <c r="AQ13" s="143">
        <f t="shared" si="10"/>
        <v>189970</v>
      </c>
      <c r="AR13" s="143">
        <f t="shared" si="11"/>
        <v>189970</v>
      </c>
      <c r="AS13" s="140">
        <f t="shared" si="12"/>
        <v>550000</v>
      </c>
      <c r="AT13" s="142">
        <f t="shared" si="13"/>
        <v>0.34539999999999998</v>
      </c>
      <c r="AU13" s="144">
        <f t="shared" si="14"/>
        <v>63323.333333333336</v>
      </c>
    </row>
    <row r="14" spans="1:55" s="188" customFormat="1" ht="21.75" hidden="1">
      <c r="A14" s="189">
        <v>7</v>
      </c>
      <c r="B14" s="145" t="s">
        <v>76</v>
      </c>
      <c r="C14" s="146" t="s">
        <v>111</v>
      </c>
      <c r="D14" s="147">
        <v>45559</v>
      </c>
      <c r="E14" s="184">
        <v>10695</v>
      </c>
      <c r="F14" s="184">
        <v>10695</v>
      </c>
      <c r="G14" s="185">
        <v>550000</v>
      </c>
      <c r="H14" s="186">
        <f t="shared" si="0"/>
        <v>1.9445454545454547E-2</v>
      </c>
      <c r="I14" s="184">
        <v>58990</v>
      </c>
      <c r="J14" s="184">
        <v>58990</v>
      </c>
      <c r="K14" s="148">
        <v>550000</v>
      </c>
      <c r="L14" s="186">
        <v>0.10725454545454545</v>
      </c>
      <c r="M14" s="148"/>
      <c r="N14" s="148"/>
      <c r="O14" s="150"/>
      <c r="P14" s="148"/>
      <c r="Q14" s="148"/>
      <c r="R14" s="150" t="e">
        <f t="shared" si="1"/>
        <v>#DIV/0!</v>
      </c>
      <c r="S14" s="148"/>
      <c r="T14" s="148"/>
      <c r="U14" s="150" t="e">
        <f t="shared" si="2"/>
        <v>#DIV/0!</v>
      </c>
      <c r="V14" s="148"/>
      <c r="W14" s="184"/>
      <c r="X14" s="186" t="e">
        <f t="shared" si="3"/>
        <v>#DIV/0!</v>
      </c>
      <c r="Y14" s="184"/>
      <c r="Z14" s="184"/>
      <c r="AA14" s="186" t="e">
        <f t="shared" si="4"/>
        <v>#DIV/0!</v>
      </c>
      <c r="AB14" s="184"/>
      <c r="AC14" s="184"/>
      <c r="AD14" s="186" t="e">
        <f t="shared" si="5"/>
        <v>#DIV/0!</v>
      </c>
      <c r="AE14" s="184"/>
      <c r="AF14" s="184"/>
      <c r="AG14" s="186" t="e">
        <f t="shared" si="6"/>
        <v>#DIV/0!</v>
      </c>
      <c r="AH14" s="184"/>
      <c r="AI14" s="184"/>
      <c r="AJ14" s="186" t="e">
        <f t="shared" si="7"/>
        <v>#DIV/0!</v>
      </c>
      <c r="AK14" s="184"/>
      <c r="AL14" s="184"/>
      <c r="AM14" s="186" t="e">
        <f t="shared" si="8"/>
        <v>#DIV/0!</v>
      </c>
      <c r="AN14" s="184"/>
      <c r="AO14" s="184"/>
      <c r="AP14" s="186" t="e">
        <f t="shared" si="9"/>
        <v>#DIV/0!</v>
      </c>
      <c r="AQ14" s="184">
        <f t="shared" si="10"/>
        <v>69685</v>
      </c>
      <c r="AR14" s="184">
        <f t="shared" si="11"/>
        <v>69685</v>
      </c>
      <c r="AS14" s="184">
        <f t="shared" si="12"/>
        <v>1100000</v>
      </c>
      <c r="AT14" s="186">
        <f t="shared" si="13"/>
        <v>6.3350000000000004E-2</v>
      </c>
      <c r="AU14" s="187">
        <f t="shared" si="14"/>
        <v>23228.333333333332</v>
      </c>
    </row>
    <row r="15" spans="1:55" s="92" customFormat="1" ht="21.75" hidden="1">
      <c r="A15" s="153">
        <v>8</v>
      </c>
      <c r="B15" s="134" t="s">
        <v>258</v>
      </c>
      <c r="C15" s="135" t="s">
        <v>112</v>
      </c>
      <c r="D15" s="136">
        <v>45509</v>
      </c>
      <c r="E15" s="137">
        <v>43690</v>
      </c>
      <c r="F15" s="137">
        <v>43690</v>
      </c>
      <c r="G15" s="138">
        <v>500000</v>
      </c>
      <c r="H15" s="142">
        <f t="shared" si="0"/>
        <v>8.7379999999999999E-2</v>
      </c>
      <c r="I15" s="137">
        <v>0</v>
      </c>
      <c r="J15" s="137">
        <v>0</v>
      </c>
      <c r="K15" s="151">
        <v>0</v>
      </c>
      <c r="L15" s="142">
        <v>0</v>
      </c>
      <c r="M15" s="137"/>
      <c r="N15" s="141"/>
      <c r="O15" s="142"/>
      <c r="P15" s="137"/>
      <c r="Q15" s="141"/>
      <c r="R15" s="142" t="e">
        <f t="shared" si="1"/>
        <v>#DIV/0!</v>
      </c>
      <c r="S15" s="137"/>
      <c r="T15" s="141"/>
      <c r="U15" s="142" t="e">
        <f t="shared" si="2"/>
        <v>#DIV/0!</v>
      </c>
      <c r="V15" s="137"/>
      <c r="W15" s="141"/>
      <c r="X15" s="142" t="e">
        <f t="shared" si="3"/>
        <v>#DIV/0!</v>
      </c>
      <c r="Y15" s="137"/>
      <c r="Z15" s="141"/>
      <c r="AA15" s="142" t="e">
        <f t="shared" si="4"/>
        <v>#DIV/0!</v>
      </c>
      <c r="AB15" s="137"/>
      <c r="AC15" s="141"/>
      <c r="AD15" s="142" t="e">
        <f t="shared" si="5"/>
        <v>#DIV/0!</v>
      </c>
      <c r="AE15" s="137"/>
      <c r="AF15" s="141"/>
      <c r="AG15" s="142" t="e">
        <f t="shared" si="6"/>
        <v>#DIV/0!</v>
      </c>
      <c r="AH15" s="137"/>
      <c r="AI15" s="141"/>
      <c r="AJ15" s="142" t="e">
        <f t="shared" si="7"/>
        <v>#DIV/0!</v>
      </c>
      <c r="AK15" s="137"/>
      <c r="AL15" s="141"/>
      <c r="AM15" s="142" t="e">
        <f t="shared" si="8"/>
        <v>#DIV/0!</v>
      </c>
      <c r="AN15" s="137"/>
      <c r="AO15" s="141"/>
      <c r="AP15" s="142" t="e">
        <f t="shared" si="9"/>
        <v>#DIV/0!</v>
      </c>
      <c r="AQ15" s="143">
        <f t="shared" si="10"/>
        <v>43690</v>
      </c>
      <c r="AR15" s="143">
        <f t="shared" si="11"/>
        <v>43690</v>
      </c>
      <c r="AS15" s="140">
        <f t="shared" si="12"/>
        <v>500000</v>
      </c>
      <c r="AT15" s="142">
        <f t="shared" si="13"/>
        <v>8.7379999999999999E-2</v>
      </c>
      <c r="AU15" s="144">
        <f t="shared" si="14"/>
        <v>14563.333333333334</v>
      </c>
    </row>
    <row r="16" spans="1:55" s="213" customFormat="1" ht="21.75">
      <c r="A16" s="202">
        <v>6</v>
      </c>
      <c r="B16" s="203" t="s">
        <v>258</v>
      </c>
      <c r="C16" s="204" t="s">
        <v>259</v>
      </c>
      <c r="D16" s="205" t="s">
        <v>260</v>
      </c>
      <c r="E16" s="206">
        <v>0</v>
      </c>
      <c r="F16" s="206">
        <v>0</v>
      </c>
      <c r="G16" s="207">
        <v>0</v>
      </c>
      <c r="H16" s="208" t="e">
        <f t="shared" si="0"/>
        <v>#DIV/0!</v>
      </c>
      <c r="I16" s="206">
        <v>0</v>
      </c>
      <c r="J16" s="206">
        <v>0</v>
      </c>
      <c r="K16" s="209">
        <v>235714</v>
      </c>
      <c r="L16" s="208">
        <v>0</v>
      </c>
      <c r="M16" s="210">
        <v>376635</v>
      </c>
      <c r="N16" s="211">
        <v>550000</v>
      </c>
      <c r="O16" s="208">
        <v>0.68</v>
      </c>
      <c r="P16" s="206"/>
      <c r="Q16" s="209"/>
      <c r="R16" s="208"/>
      <c r="S16" s="206"/>
      <c r="T16" s="209"/>
      <c r="U16" s="208"/>
      <c r="V16" s="206"/>
      <c r="W16" s="209"/>
      <c r="X16" s="208"/>
      <c r="Y16" s="206"/>
      <c r="Z16" s="209"/>
      <c r="AA16" s="208"/>
      <c r="AB16" s="206"/>
      <c r="AC16" s="209"/>
      <c r="AD16" s="208"/>
      <c r="AE16" s="206"/>
      <c r="AF16" s="209"/>
      <c r="AG16" s="208"/>
      <c r="AH16" s="206"/>
      <c r="AI16" s="209"/>
      <c r="AJ16" s="208"/>
      <c r="AK16" s="206"/>
      <c r="AL16" s="209"/>
      <c r="AM16" s="208"/>
      <c r="AN16" s="206"/>
      <c r="AO16" s="209"/>
      <c r="AP16" s="208"/>
      <c r="AQ16" s="206">
        <f t="shared" si="10"/>
        <v>376635</v>
      </c>
      <c r="AR16" s="206">
        <f t="shared" si="11"/>
        <v>0</v>
      </c>
      <c r="AS16" s="209">
        <f t="shared" si="12"/>
        <v>785714</v>
      </c>
      <c r="AT16" s="208">
        <f t="shared" si="13"/>
        <v>0.47935381067411298</v>
      </c>
      <c r="AU16" s="212">
        <f>AQ16/2</f>
        <v>188317.5</v>
      </c>
    </row>
    <row r="17" spans="1:47" ht="22.5" customHeight="1">
      <c r="A17" s="154">
        <v>7</v>
      </c>
      <c r="B17" s="134" t="s">
        <v>77</v>
      </c>
      <c r="C17" s="135" t="s">
        <v>113</v>
      </c>
      <c r="D17" s="136">
        <v>45324</v>
      </c>
      <c r="E17" s="143">
        <v>365640</v>
      </c>
      <c r="F17" s="143">
        <v>365640</v>
      </c>
      <c r="G17" s="138">
        <v>550000</v>
      </c>
      <c r="H17" s="139">
        <f t="shared" si="0"/>
        <v>0.66479999999999995</v>
      </c>
      <c r="I17" s="143">
        <v>133275</v>
      </c>
      <c r="J17" s="143">
        <v>133275</v>
      </c>
      <c r="K17" s="140">
        <v>550000</v>
      </c>
      <c r="L17" s="139">
        <f t="shared" ref="L17:L19" si="15">I17/K17</f>
        <v>0.24231818181818182</v>
      </c>
      <c r="M17" s="137">
        <v>724285</v>
      </c>
      <c r="N17" s="141">
        <v>550000</v>
      </c>
      <c r="O17" s="142">
        <v>1.32</v>
      </c>
      <c r="P17" s="137"/>
      <c r="Q17" s="141"/>
      <c r="R17" s="142" t="e">
        <f t="shared" si="1"/>
        <v>#DIV/0!</v>
      </c>
      <c r="S17" s="137"/>
      <c r="T17" s="141"/>
      <c r="U17" s="142" t="e">
        <f t="shared" si="2"/>
        <v>#DIV/0!</v>
      </c>
      <c r="V17" s="137"/>
      <c r="W17" s="140"/>
      <c r="X17" s="139" t="e">
        <f t="shared" si="3"/>
        <v>#DIV/0!</v>
      </c>
      <c r="Y17" s="143"/>
      <c r="Z17" s="140"/>
      <c r="AA17" s="139" t="e">
        <f t="shared" si="4"/>
        <v>#DIV/0!</v>
      </c>
      <c r="AB17" s="143"/>
      <c r="AC17" s="140"/>
      <c r="AD17" s="139" t="e">
        <f t="shared" si="5"/>
        <v>#DIV/0!</v>
      </c>
      <c r="AE17" s="143"/>
      <c r="AF17" s="140"/>
      <c r="AG17" s="139" t="e">
        <f t="shared" si="6"/>
        <v>#DIV/0!</v>
      </c>
      <c r="AH17" s="143"/>
      <c r="AI17" s="140"/>
      <c r="AJ17" s="139" t="e">
        <f t="shared" si="7"/>
        <v>#DIV/0!</v>
      </c>
      <c r="AK17" s="143"/>
      <c r="AL17" s="140"/>
      <c r="AM17" s="139" t="e">
        <f t="shared" si="8"/>
        <v>#DIV/0!</v>
      </c>
      <c r="AN17" s="143"/>
      <c r="AO17" s="140"/>
      <c r="AP17" s="139" t="e">
        <f t="shared" si="9"/>
        <v>#DIV/0!</v>
      </c>
      <c r="AQ17" s="143">
        <f t="shared" si="10"/>
        <v>1223200</v>
      </c>
      <c r="AR17" s="143">
        <f t="shared" si="11"/>
        <v>498915</v>
      </c>
      <c r="AS17" s="140">
        <f t="shared" si="12"/>
        <v>1650000</v>
      </c>
      <c r="AT17" s="139">
        <f t="shared" si="13"/>
        <v>0.74133333333333329</v>
      </c>
      <c r="AU17" s="144">
        <f t="shared" si="14"/>
        <v>407733.33333333331</v>
      </c>
    </row>
    <row r="18" spans="1:47" ht="21.75">
      <c r="A18" s="154">
        <v>8</v>
      </c>
      <c r="B18" s="134" t="s">
        <v>78</v>
      </c>
      <c r="C18" s="135" t="s">
        <v>114</v>
      </c>
      <c r="D18" s="136">
        <v>45352</v>
      </c>
      <c r="E18" s="143">
        <v>669400</v>
      </c>
      <c r="F18" s="143">
        <v>669400</v>
      </c>
      <c r="G18" s="138">
        <v>600000</v>
      </c>
      <c r="H18" s="139">
        <f t="shared" si="0"/>
        <v>1.1156666666666666</v>
      </c>
      <c r="I18" s="143">
        <v>437330</v>
      </c>
      <c r="J18" s="143">
        <v>437330</v>
      </c>
      <c r="K18" s="140">
        <v>600000</v>
      </c>
      <c r="L18" s="139">
        <f t="shared" si="15"/>
        <v>0.72888333333333333</v>
      </c>
      <c r="M18" s="166">
        <v>1055025</v>
      </c>
      <c r="N18" s="167">
        <v>600000</v>
      </c>
      <c r="O18" s="142">
        <v>1.76</v>
      </c>
      <c r="P18" s="143"/>
      <c r="Q18" s="140"/>
      <c r="R18" s="142" t="e">
        <f t="shared" si="1"/>
        <v>#DIV/0!</v>
      </c>
      <c r="S18" s="143"/>
      <c r="T18" s="140"/>
      <c r="U18" s="142" t="e">
        <f t="shared" si="2"/>
        <v>#DIV/0!</v>
      </c>
      <c r="V18" s="143"/>
      <c r="W18" s="140"/>
      <c r="X18" s="139" t="e">
        <f t="shared" si="3"/>
        <v>#DIV/0!</v>
      </c>
      <c r="Y18" s="143"/>
      <c r="Z18" s="140"/>
      <c r="AA18" s="139" t="e">
        <f t="shared" si="4"/>
        <v>#DIV/0!</v>
      </c>
      <c r="AB18" s="143"/>
      <c r="AC18" s="140"/>
      <c r="AD18" s="139" t="e">
        <f t="shared" si="5"/>
        <v>#DIV/0!</v>
      </c>
      <c r="AE18" s="143"/>
      <c r="AF18" s="140"/>
      <c r="AG18" s="139" t="e">
        <f t="shared" si="6"/>
        <v>#DIV/0!</v>
      </c>
      <c r="AH18" s="143"/>
      <c r="AI18" s="140"/>
      <c r="AJ18" s="139" t="e">
        <f t="shared" si="7"/>
        <v>#DIV/0!</v>
      </c>
      <c r="AK18" s="143"/>
      <c r="AL18" s="140"/>
      <c r="AM18" s="139" t="e">
        <f t="shared" si="8"/>
        <v>#DIV/0!</v>
      </c>
      <c r="AN18" s="143"/>
      <c r="AO18" s="140"/>
      <c r="AP18" s="139" t="e">
        <f t="shared" si="9"/>
        <v>#DIV/0!</v>
      </c>
      <c r="AQ18" s="143">
        <f t="shared" si="10"/>
        <v>2161755</v>
      </c>
      <c r="AR18" s="143">
        <f t="shared" si="11"/>
        <v>1106730</v>
      </c>
      <c r="AS18" s="140">
        <f t="shared" si="12"/>
        <v>1800000</v>
      </c>
      <c r="AT18" s="139">
        <f t="shared" si="13"/>
        <v>1.2009749999999999</v>
      </c>
      <c r="AU18" s="144">
        <f t="shared" si="14"/>
        <v>720585</v>
      </c>
    </row>
    <row r="19" spans="1:47" s="92" customFormat="1" ht="21.75">
      <c r="A19" s="154">
        <v>9</v>
      </c>
      <c r="B19" s="134" t="s">
        <v>79</v>
      </c>
      <c r="C19" s="135" t="s">
        <v>115</v>
      </c>
      <c r="D19" s="155">
        <v>44715</v>
      </c>
      <c r="E19" s="137">
        <v>118180</v>
      </c>
      <c r="F19" s="137">
        <v>118180</v>
      </c>
      <c r="G19" s="138">
        <v>550000</v>
      </c>
      <c r="H19" s="142">
        <f t="shared" si="0"/>
        <v>0.21487272727272727</v>
      </c>
      <c r="I19" s="137">
        <v>570990</v>
      </c>
      <c r="J19" s="137">
        <v>570990</v>
      </c>
      <c r="K19" s="141">
        <v>550000</v>
      </c>
      <c r="L19" s="142">
        <f t="shared" si="15"/>
        <v>1.0381636363636364</v>
      </c>
      <c r="M19" s="137">
        <v>801455</v>
      </c>
      <c r="N19" s="141">
        <v>550000</v>
      </c>
      <c r="O19" s="142">
        <v>1.46</v>
      </c>
      <c r="P19" s="137"/>
      <c r="Q19" s="141"/>
      <c r="R19" s="142" t="e">
        <f t="shared" si="1"/>
        <v>#DIV/0!</v>
      </c>
      <c r="S19" s="137"/>
      <c r="T19" s="141"/>
      <c r="U19" s="142" t="e">
        <f t="shared" si="2"/>
        <v>#DIV/0!</v>
      </c>
      <c r="V19" s="156"/>
      <c r="W19" s="157"/>
      <c r="X19" s="142" t="e">
        <f t="shared" si="3"/>
        <v>#DIV/0!</v>
      </c>
      <c r="Y19" s="137"/>
      <c r="Z19" s="141"/>
      <c r="AA19" s="142" t="e">
        <f t="shared" si="4"/>
        <v>#DIV/0!</v>
      </c>
      <c r="AB19" s="137"/>
      <c r="AC19" s="141"/>
      <c r="AD19" s="142" t="e">
        <f t="shared" si="5"/>
        <v>#DIV/0!</v>
      </c>
      <c r="AE19" s="137"/>
      <c r="AF19" s="141"/>
      <c r="AG19" s="142" t="e">
        <f t="shared" si="6"/>
        <v>#DIV/0!</v>
      </c>
      <c r="AH19" s="137"/>
      <c r="AI19" s="141"/>
      <c r="AJ19" s="142" t="e">
        <f t="shared" si="7"/>
        <v>#DIV/0!</v>
      </c>
      <c r="AK19" s="137"/>
      <c r="AL19" s="141"/>
      <c r="AM19" s="142" t="e">
        <f t="shared" si="8"/>
        <v>#DIV/0!</v>
      </c>
      <c r="AN19" s="137"/>
      <c r="AO19" s="141"/>
      <c r="AP19" s="142" t="e">
        <f t="shared" si="9"/>
        <v>#DIV/0!</v>
      </c>
      <c r="AQ19" s="143">
        <f t="shared" si="10"/>
        <v>1490625</v>
      </c>
      <c r="AR19" s="143">
        <f t="shared" si="11"/>
        <v>689170</v>
      </c>
      <c r="AS19" s="140">
        <f t="shared" si="12"/>
        <v>1650000</v>
      </c>
      <c r="AT19" s="139">
        <f t="shared" si="13"/>
        <v>0.90340909090909094</v>
      </c>
      <c r="AU19" s="144">
        <f t="shared" si="14"/>
        <v>496875</v>
      </c>
    </row>
    <row r="20" spans="1:47" s="92" customFormat="1" ht="21.75" hidden="1">
      <c r="A20" s="153">
        <v>13</v>
      </c>
      <c r="B20" s="134" t="s">
        <v>80</v>
      </c>
      <c r="C20" s="135" t="s">
        <v>116</v>
      </c>
      <c r="D20" s="158">
        <v>44872</v>
      </c>
      <c r="E20" s="137">
        <v>0</v>
      </c>
      <c r="F20" s="137">
        <v>0</v>
      </c>
      <c r="G20" s="138">
        <v>550000</v>
      </c>
      <c r="H20" s="142">
        <f t="shared" si="0"/>
        <v>0</v>
      </c>
      <c r="I20" s="137">
        <v>0</v>
      </c>
      <c r="J20" s="137"/>
      <c r="K20" s="151">
        <v>0</v>
      </c>
      <c r="L20" s="142">
        <v>0</v>
      </c>
      <c r="M20" s="137"/>
      <c r="N20" s="141"/>
      <c r="O20" s="142" t="e">
        <f t="shared" ref="O20" si="16">M20/N20</f>
        <v>#DIV/0!</v>
      </c>
      <c r="P20" s="137"/>
      <c r="Q20" s="141"/>
      <c r="R20" s="142" t="e">
        <f t="shared" si="1"/>
        <v>#DIV/0!</v>
      </c>
      <c r="S20" s="137"/>
      <c r="T20" s="141"/>
      <c r="U20" s="142" t="e">
        <f t="shared" si="2"/>
        <v>#DIV/0!</v>
      </c>
      <c r="V20" s="156"/>
      <c r="W20" s="157"/>
      <c r="X20" s="142" t="e">
        <f t="shared" si="3"/>
        <v>#DIV/0!</v>
      </c>
      <c r="Y20" s="137"/>
      <c r="Z20" s="141"/>
      <c r="AA20" s="142" t="e">
        <f t="shared" si="4"/>
        <v>#DIV/0!</v>
      </c>
      <c r="AB20" s="137"/>
      <c r="AC20" s="141"/>
      <c r="AD20" s="142" t="e">
        <f t="shared" si="5"/>
        <v>#DIV/0!</v>
      </c>
      <c r="AE20" s="137"/>
      <c r="AF20" s="141"/>
      <c r="AG20" s="142" t="e">
        <f t="shared" si="6"/>
        <v>#DIV/0!</v>
      </c>
      <c r="AH20" s="137"/>
      <c r="AI20" s="141"/>
      <c r="AJ20" s="142" t="e">
        <f t="shared" si="7"/>
        <v>#DIV/0!</v>
      </c>
      <c r="AK20" s="137"/>
      <c r="AL20" s="141"/>
      <c r="AM20" s="142" t="e">
        <f t="shared" si="8"/>
        <v>#DIV/0!</v>
      </c>
      <c r="AN20" s="137"/>
      <c r="AO20" s="141"/>
      <c r="AP20" s="142" t="e">
        <f t="shared" si="9"/>
        <v>#DIV/0!</v>
      </c>
      <c r="AQ20" s="143">
        <f t="shared" si="10"/>
        <v>0</v>
      </c>
      <c r="AR20" s="143">
        <f t="shared" si="11"/>
        <v>0</v>
      </c>
      <c r="AS20" s="140">
        <f t="shared" si="12"/>
        <v>550000</v>
      </c>
      <c r="AT20" s="142">
        <f t="shared" si="13"/>
        <v>0</v>
      </c>
      <c r="AU20" s="144">
        <f t="shared" si="14"/>
        <v>0</v>
      </c>
    </row>
    <row r="21" spans="1:47" ht="21.75">
      <c r="A21" s="154">
        <v>10</v>
      </c>
      <c r="B21" s="134" t="s">
        <v>81</v>
      </c>
      <c r="C21" s="135" t="s">
        <v>117</v>
      </c>
      <c r="D21" s="136">
        <v>44583</v>
      </c>
      <c r="E21" s="143">
        <v>508830</v>
      </c>
      <c r="F21" s="143">
        <v>508830</v>
      </c>
      <c r="G21" s="138">
        <v>550000</v>
      </c>
      <c r="H21" s="139">
        <f t="shared" si="0"/>
        <v>0.92514545454545449</v>
      </c>
      <c r="I21" s="143">
        <v>653785</v>
      </c>
      <c r="J21" s="143">
        <v>620790</v>
      </c>
      <c r="K21" s="140">
        <v>550000</v>
      </c>
      <c r="L21" s="139">
        <f t="shared" ref="L21:L46" si="17">I21/K21</f>
        <v>1.1887000000000001</v>
      </c>
      <c r="M21" s="164">
        <v>1004215</v>
      </c>
      <c r="N21" s="165">
        <v>550000</v>
      </c>
      <c r="O21" s="142">
        <v>1.83</v>
      </c>
      <c r="P21" s="137"/>
      <c r="Q21" s="141"/>
      <c r="R21" s="142" t="e">
        <f t="shared" si="1"/>
        <v>#DIV/0!</v>
      </c>
      <c r="S21" s="137"/>
      <c r="T21" s="141"/>
      <c r="U21" s="142" t="e">
        <f t="shared" si="2"/>
        <v>#DIV/0!</v>
      </c>
      <c r="V21" s="137"/>
      <c r="W21" s="140"/>
      <c r="X21" s="139" t="e">
        <f t="shared" si="3"/>
        <v>#DIV/0!</v>
      </c>
      <c r="Y21" s="143"/>
      <c r="Z21" s="140"/>
      <c r="AA21" s="139" t="e">
        <f t="shared" si="4"/>
        <v>#DIV/0!</v>
      </c>
      <c r="AB21" s="143"/>
      <c r="AC21" s="140"/>
      <c r="AD21" s="139" t="e">
        <f t="shared" si="5"/>
        <v>#DIV/0!</v>
      </c>
      <c r="AE21" s="143"/>
      <c r="AF21" s="140"/>
      <c r="AG21" s="139" t="e">
        <f t="shared" si="6"/>
        <v>#DIV/0!</v>
      </c>
      <c r="AH21" s="143"/>
      <c r="AI21" s="140"/>
      <c r="AJ21" s="139" t="e">
        <f t="shared" si="7"/>
        <v>#DIV/0!</v>
      </c>
      <c r="AK21" s="143"/>
      <c r="AL21" s="140"/>
      <c r="AM21" s="139" t="e">
        <f t="shared" si="8"/>
        <v>#DIV/0!</v>
      </c>
      <c r="AN21" s="143"/>
      <c r="AO21" s="140"/>
      <c r="AP21" s="139" t="e">
        <f t="shared" si="9"/>
        <v>#DIV/0!</v>
      </c>
      <c r="AQ21" s="143">
        <f t="shared" si="10"/>
        <v>2166830</v>
      </c>
      <c r="AR21" s="143">
        <f t="shared" si="11"/>
        <v>1129620</v>
      </c>
      <c r="AS21" s="140">
        <f t="shared" si="12"/>
        <v>1650000</v>
      </c>
      <c r="AT21" s="139">
        <f t="shared" si="13"/>
        <v>1.313230303030303</v>
      </c>
      <c r="AU21" s="144">
        <f t="shared" si="14"/>
        <v>722276.66666666663</v>
      </c>
    </row>
    <row r="22" spans="1:47" s="213" customFormat="1" ht="21.75">
      <c r="A22" s="202">
        <v>11</v>
      </c>
      <c r="B22" s="203" t="s">
        <v>261</v>
      </c>
      <c r="C22" s="204" t="s">
        <v>262</v>
      </c>
      <c r="D22" s="205">
        <v>45694</v>
      </c>
      <c r="E22" s="206">
        <v>0</v>
      </c>
      <c r="F22" s="206">
        <v>0</v>
      </c>
      <c r="G22" s="207">
        <v>0</v>
      </c>
      <c r="H22" s="208">
        <v>0</v>
      </c>
      <c r="I22" s="206">
        <v>93685</v>
      </c>
      <c r="J22" s="206">
        <v>93685</v>
      </c>
      <c r="K22" s="209">
        <v>451785</v>
      </c>
      <c r="L22" s="208">
        <f t="shared" si="17"/>
        <v>0.20736633575705257</v>
      </c>
      <c r="M22" s="210">
        <v>396150</v>
      </c>
      <c r="N22" s="211">
        <v>550000</v>
      </c>
      <c r="O22" s="208">
        <v>0.72</v>
      </c>
      <c r="P22" s="206"/>
      <c r="Q22" s="209"/>
      <c r="R22" s="208"/>
      <c r="S22" s="206"/>
      <c r="T22" s="209"/>
      <c r="U22" s="208"/>
      <c r="V22" s="206"/>
      <c r="W22" s="209"/>
      <c r="X22" s="208"/>
      <c r="Y22" s="206"/>
      <c r="Z22" s="209"/>
      <c r="AA22" s="208"/>
      <c r="AB22" s="206"/>
      <c r="AC22" s="209"/>
      <c r="AD22" s="208"/>
      <c r="AE22" s="206"/>
      <c r="AF22" s="209"/>
      <c r="AG22" s="208"/>
      <c r="AH22" s="206"/>
      <c r="AI22" s="209"/>
      <c r="AJ22" s="208"/>
      <c r="AK22" s="206"/>
      <c r="AL22" s="209"/>
      <c r="AM22" s="208"/>
      <c r="AN22" s="206"/>
      <c r="AO22" s="209"/>
      <c r="AP22" s="208"/>
      <c r="AQ22" s="206">
        <f t="shared" si="10"/>
        <v>489835</v>
      </c>
      <c r="AR22" s="206">
        <f t="shared" si="11"/>
        <v>93685</v>
      </c>
      <c r="AS22" s="209">
        <f t="shared" si="12"/>
        <v>1001785</v>
      </c>
      <c r="AT22" s="208">
        <f t="shared" si="13"/>
        <v>0.48896220246859357</v>
      </c>
      <c r="AU22" s="212">
        <f>AQ22/2</f>
        <v>244917.5</v>
      </c>
    </row>
    <row r="23" spans="1:47" ht="21.75">
      <c r="A23" s="154">
        <v>12</v>
      </c>
      <c r="B23" s="134" t="s">
        <v>82</v>
      </c>
      <c r="C23" s="135" t="s">
        <v>118</v>
      </c>
      <c r="D23" s="136">
        <v>45267</v>
      </c>
      <c r="E23" s="143">
        <v>1667105</v>
      </c>
      <c r="F23" s="143">
        <v>1667105</v>
      </c>
      <c r="G23" s="138">
        <v>1150000</v>
      </c>
      <c r="H23" s="139">
        <f t="shared" si="0"/>
        <v>1.4496565217391304</v>
      </c>
      <c r="I23" s="143">
        <v>799485</v>
      </c>
      <c r="J23" s="143">
        <v>799485</v>
      </c>
      <c r="K23" s="140">
        <v>1200000</v>
      </c>
      <c r="L23" s="139">
        <f t="shared" si="17"/>
        <v>0.66623750000000004</v>
      </c>
      <c r="M23" s="164">
        <v>3456085</v>
      </c>
      <c r="N23" s="165">
        <v>1200000</v>
      </c>
      <c r="O23" s="142">
        <v>2.88</v>
      </c>
      <c r="P23" s="137"/>
      <c r="Q23" s="141"/>
      <c r="R23" s="142" t="e">
        <f t="shared" si="1"/>
        <v>#DIV/0!</v>
      </c>
      <c r="S23" s="137"/>
      <c r="T23" s="141"/>
      <c r="U23" s="142" t="e">
        <f t="shared" si="2"/>
        <v>#DIV/0!</v>
      </c>
      <c r="V23" s="137"/>
      <c r="W23" s="140"/>
      <c r="X23" s="139" t="e">
        <f t="shared" si="3"/>
        <v>#DIV/0!</v>
      </c>
      <c r="Y23" s="143"/>
      <c r="Z23" s="140"/>
      <c r="AA23" s="139" t="e">
        <f t="shared" si="4"/>
        <v>#DIV/0!</v>
      </c>
      <c r="AB23" s="143"/>
      <c r="AC23" s="140"/>
      <c r="AD23" s="139" t="e">
        <f t="shared" si="5"/>
        <v>#DIV/0!</v>
      </c>
      <c r="AE23" s="143"/>
      <c r="AF23" s="140"/>
      <c r="AG23" s="139" t="e">
        <f t="shared" si="6"/>
        <v>#DIV/0!</v>
      </c>
      <c r="AH23" s="143"/>
      <c r="AI23" s="140"/>
      <c r="AJ23" s="139" t="e">
        <f t="shared" si="7"/>
        <v>#DIV/0!</v>
      </c>
      <c r="AK23" s="143"/>
      <c r="AL23" s="140"/>
      <c r="AM23" s="139" t="e">
        <f t="shared" si="8"/>
        <v>#DIV/0!</v>
      </c>
      <c r="AN23" s="143"/>
      <c r="AO23" s="140"/>
      <c r="AP23" s="139" t="e">
        <f t="shared" si="9"/>
        <v>#DIV/0!</v>
      </c>
      <c r="AQ23" s="143">
        <f t="shared" si="10"/>
        <v>5922675</v>
      </c>
      <c r="AR23" s="143">
        <f t="shared" si="11"/>
        <v>2466590</v>
      </c>
      <c r="AS23" s="140">
        <f t="shared" si="12"/>
        <v>3550000</v>
      </c>
      <c r="AT23" s="139">
        <f t="shared" si="13"/>
        <v>1.6683591549295775</v>
      </c>
      <c r="AU23" s="144">
        <f t="shared" si="14"/>
        <v>1974225</v>
      </c>
    </row>
    <row r="24" spans="1:47" ht="21.75">
      <c r="A24" s="154">
        <v>13</v>
      </c>
      <c r="B24" s="134" t="s">
        <v>83</v>
      </c>
      <c r="C24" s="135" t="s">
        <v>119</v>
      </c>
      <c r="D24" s="136">
        <v>43717</v>
      </c>
      <c r="E24" s="143">
        <v>976050</v>
      </c>
      <c r="F24" s="143">
        <v>976050</v>
      </c>
      <c r="G24" s="138">
        <v>550000</v>
      </c>
      <c r="H24" s="139">
        <f t="shared" si="0"/>
        <v>1.7746363636363636</v>
      </c>
      <c r="I24" s="143">
        <v>439315</v>
      </c>
      <c r="J24" s="143">
        <v>439315</v>
      </c>
      <c r="K24" s="140">
        <v>600000</v>
      </c>
      <c r="L24" s="139">
        <f t="shared" si="17"/>
        <v>0.73219166666666669</v>
      </c>
      <c r="M24" s="164">
        <v>823860</v>
      </c>
      <c r="N24" s="165">
        <v>600000</v>
      </c>
      <c r="O24" s="142">
        <v>1.37</v>
      </c>
      <c r="P24" s="137"/>
      <c r="Q24" s="141"/>
      <c r="R24" s="142" t="e">
        <f t="shared" si="1"/>
        <v>#DIV/0!</v>
      </c>
      <c r="S24" s="137"/>
      <c r="T24" s="141"/>
      <c r="U24" s="142" t="e">
        <f t="shared" si="2"/>
        <v>#DIV/0!</v>
      </c>
      <c r="V24" s="137"/>
      <c r="W24" s="140"/>
      <c r="X24" s="139" t="e">
        <f t="shared" si="3"/>
        <v>#DIV/0!</v>
      </c>
      <c r="Y24" s="143"/>
      <c r="Z24" s="140"/>
      <c r="AA24" s="139" t="e">
        <f t="shared" si="4"/>
        <v>#DIV/0!</v>
      </c>
      <c r="AB24" s="143"/>
      <c r="AC24" s="140"/>
      <c r="AD24" s="139" t="e">
        <f t="shared" si="5"/>
        <v>#DIV/0!</v>
      </c>
      <c r="AE24" s="143"/>
      <c r="AF24" s="140"/>
      <c r="AG24" s="139" t="e">
        <f t="shared" si="6"/>
        <v>#DIV/0!</v>
      </c>
      <c r="AH24" s="143"/>
      <c r="AI24" s="140"/>
      <c r="AJ24" s="139" t="e">
        <f t="shared" si="7"/>
        <v>#DIV/0!</v>
      </c>
      <c r="AK24" s="143"/>
      <c r="AL24" s="140"/>
      <c r="AM24" s="139" t="e">
        <f t="shared" si="8"/>
        <v>#DIV/0!</v>
      </c>
      <c r="AN24" s="143"/>
      <c r="AO24" s="140"/>
      <c r="AP24" s="139" t="e">
        <f t="shared" si="9"/>
        <v>#DIV/0!</v>
      </c>
      <c r="AQ24" s="143">
        <f t="shared" si="10"/>
        <v>2239225</v>
      </c>
      <c r="AR24" s="143">
        <f t="shared" si="11"/>
        <v>1415365</v>
      </c>
      <c r="AS24" s="140">
        <f t="shared" si="12"/>
        <v>1750000</v>
      </c>
      <c r="AT24" s="139">
        <f t="shared" si="13"/>
        <v>1.2795571428571428</v>
      </c>
      <c r="AU24" s="144">
        <f t="shared" si="14"/>
        <v>746408.33333333337</v>
      </c>
    </row>
    <row r="25" spans="1:47" ht="21.75">
      <c r="A25" s="154">
        <v>14</v>
      </c>
      <c r="B25" s="134" t="s">
        <v>84</v>
      </c>
      <c r="C25" s="135" t="s">
        <v>120</v>
      </c>
      <c r="D25" s="136">
        <v>45020</v>
      </c>
      <c r="E25" s="143">
        <v>468210</v>
      </c>
      <c r="F25" s="143">
        <v>468210</v>
      </c>
      <c r="G25" s="138">
        <v>550000</v>
      </c>
      <c r="H25" s="139">
        <f t="shared" si="0"/>
        <v>0.8512909090909091</v>
      </c>
      <c r="I25" s="143">
        <v>571220</v>
      </c>
      <c r="J25" s="143">
        <v>571220</v>
      </c>
      <c r="K25" s="140">
        <v>550000</v>
      </c>
      <c r="L25" s="139">
        <f t="shared" si="17"/>
        <v>1.0385818181818183</v>
      </c>
      <c r="M25" s="166">
        <v>719050</v>
      </c>
      <c r="N25" s="167">
        <v>600000</v>
      </c>
      <c r="O25" s="142">
        <v>1.2</v>
      </c>
      <c r="P25" s="143"/>
      <c r="Q25" s="140"/>
      <c r="R25" s="142" t="e">
        <f t="shared" si="1"/>
        <v>#DIV/0!</v>
      </c>
      <c r="S25" s="143"/>
      <c r="T25" s="140"/>
      <c r="U25" s="142" t="e">
        <f t="shared" si="2"/>
        <v>#DIV/0!</v>
      </c>
      <c r="V25" s="143"/>
      <c r="W25" s="140"/>
      <c r="X25" s="139" t="e">
        <f t="shared" si="3"/>
        <v>#DIV/0!</v>
      </c>
      <c r="Y25" s="143"/>
      <c r="Z25" s="140"/>
      <c r="AA25" s="139" t="e">
        <f t="shared" si="4"/>
        <v>#DIV/0!</v>
      </c>
      <c r="AB25" s="143"/>
      <c r="AC25" s="140"/>
      <c r="AD25" s="139" t="e">
        <f t="shared" si="5"/>
        <v>#DIV/0!</v>
      </c>
      <c r="AE25" s="143"/>
      <c r="AF25" s="140"/>
      <c r="AG25" s="139" t="e">
        <f t="shared" si="6"/>
        <v>#DIV/0!</v>
      </c>
      <c r="AH25" s="143"/>
      <c r="AI25" s="140"/>
      <c r="AJ25" s="139" t="e">
        <f t="shared" si="7"/>
        <v>#DIV/0!</v>
      </c>
      <c r="AK25" s="143"/>
      <c r="AL25" s="140"/>
      <c r="AM25" s="139" t="e">
        <f t="shared" si="8"/>
        <v>#DIV/0!</v>
      </c>
      <c r="AN25" s="143"/>
      <c r="AO25" s="140"/>
      <c r="AP25" s="139" t="e">
        <f t="shared" si="9"/>
        <v>#DIV/0!</v>
      </c>
      <c r="AQ25" s="143">
        <f t="shared" si="10"/>
        <v>1758480</v>
      </c>
      <c r="AR25" s="143">
        <f t="shared" si="11"/>
        <v>1039430</v>
      </c>
      <c r="AS25" s="140">
        <f t="shared" si="12"/>
        <v>1700000</v>
      </c>
      <c r="AT25" s="139">
        <f t="shared" si="13"/>
        <v>1.0344</v>
      </c>
      <c r="AU25" s="144">
        <f t="shared" si="14"/>
        <v>586160</v>
      </c>
    </row>
    <row r="26" spans="1:47" ht="21.75">
      <c r="A26" s="154">
        <v>15</v>
      </c>
      <c r="B26" s="134" t="s">
        <v>85</v>
      </c>
      <c r="C26" s="135" t="s">
        <v>121</v>
      </c>
      <c r="D26" s="155">
        <v>43519</v>
      </c>
      <c r="E26" s="143">
        <v>1503430</v>
      </c>
      <c r="F26" s="143">
        <v>1503430</v>
      </c>
      <c r="G26" s="138">
        <v>1500000</v>
      </c>
      <c r="H26" s="139">
        <f t="shared" si="0"/>
        <v>1.0022866666666668</v>
      </c>
      <c r="I26" s="143">
        <v>1011460</v>
      </c>
      <c r="J26" s="143">
        <v>1011460</v>
      </c>
      <c r="K26" s="140">
        <v>1500000</v>
      </c>
      <c r="L26" s="139">
        <f t="shared" si="17"/>
        <v>0.67430666666666672</v>
      </c>
      <c r="M26" s="166">
        <v>2840710</v>
      </c>
      <c r="N26" s="167">
        <v>1400000</v>
      </c>
      <c r="O26" s="142">
        <v>2.0299999999999998</v>
      </c>
      <c r="P26" s="143"/>
      <c r="Q26" s="140"/>
      <c r="R26" s="142" t="e">
        <f t="shared" si="1"/>
        <v>#DIV/0!</v>
      </c>
      <c r="S26" s="143"/>
      <c r="T26" s="140"/>
      <c r="U26" s="142" t="e">
        <f t="shared" si="2"/>
        <v>#DIV/0!</v>
      </c>
      <c r="V26" s="159"/>
      <c r="W26" s="160"/>
      <c r="X26" s="139" t="e">
        <f t="shared" si="3"/>
        <v>#DIV/0!</v>
      </c>
      <c r="Y26" s="143"/>
      <c r="Z26" s="140"/>
      <c r="AA26" s="139" t="e">
        <f t="shared" si="4"/>
        <v>#DIV/0!</v>
      </c>
      <c r="AB26" s="143"/>
      <c r="AC26" s="140"/>
      <c r="AD26" s="139" t="e">
        <f t="shared" si="5"/>
        <v>#DIV/0!</v>
      </c>
      <c r="AE26" s="143"/>
      <c r="AF26" s="140"/>
      <c r="AG26" s="139" t="e">
        <f t="shared" si="6"/>
        <v>#DIV/0!</v>
      </c>
      <c r="AH26" s="143"/>
      <c r="AI26" s="140"/>
      <c r="AJ26" s="139" t="e">
        <f t="shared" si="7"/>
        <v>#DIV/0!</v>
      </c>
      <c r="AK26" s="143"/>
      <c r="AL26" s="140"/>
      <c r="AM26" s="139" t="e">
        <f t="shared" si="8"/>
        <v>#DIV/0!</v>
      </c>
      <c r="AN26" s="143"/>
      <c r="AO26" s="140"/>
      <c r="AP26" s="139" t="e">
        <f t="shared" si="9"/>
        <v>#DIV/0!</v>
      </c>
      <c r="AQ26" s="143">
        <f t="shared" si="10"/>
        <v>5355600</v>
      </c>
      <c r="AR26" s="143">
        <f t="shared" si="11"/>
        <v>2514890</v>
      </c>
      <c r="AS26" s="140">
        <f t="shared" si="12"/>
        <v>4400000</v>
      </c>
      <c r="AT26" s="139">
        <f t="shared" si="13"/>
        <v>1.2171818181818181</v>
      </c>
      <c r="AU26" s="144">
        <f t="shared" si="14"/>
        <v>1785200</v>
      </c>
    </row>
    <row r="27" spans="1:47" ht="21.75">
      <c r="A27" s="154">
        <v>16</v>
      </c>
      <c r="B27" s="134" t="s">
        <v>86</v>
      </c>
      <c r="C27" s="135" t="s">
        <v>122</v>
      </c>
      <c r="D27" s="136">
        <v>45404</v>
      </c>
      <c r="E27" s="143">
        <v>555110</v>
      </c>
      <c r="F27" s="143">
        <v>555110</v>
      </c>
      <c r="G27" s="138">
        <v>550000</v>
      </c>
      <c r="H27" s="139">
        <f t="shared" si="0"/>
        <v>1.009290909090909</v>
      </c>
      <c r="I27" s="143">
        <v>553105</v>
      </c>
      <c r="J27" s="143">
        <v>553105</v>
      </c>
      <c r="K27" s="140">
        <v>550000</v>
      </c>
      <c r="L27" s="139">
        <f t="shared" si="17"/>
        <v>1.0056454545454545</v>
      </c>
      <c r="M27" s="164">
        <v>730440</v>
      </c>
      <c r="N27" s="165">
        <v>550000</v>
      </c>
      <c r="O27" s="142">
        <v>1.33</v>
      </c>
      <c r="P27" s="137"/>
      <c r="Q27" s="141"/>
      <c r="R27" s="142" t="e">
        <f t="shared" si="1"/>
        <v>#DIV/0!</v>
      </c>
      <c r="S27" s="137"/>
      <c r="T27" s="141"/>
      <c r="U27" s="142" t="e">
        <f t="shared" si="2"/>
        <v>#DIV/0!</v>
      </c>
      <c r="V27" s="137"/>
      <c r="W27" s="140"/>
      <c r="X27" s="139" t="e">
        <f t="shared" si="3"/>
        <v>#DIV/0!</v>
      </c>
      <c r="Y27" s="143"/>
      <c r="Z27" s="140"/>
      <c r="AA27" s="139" t="e">
        <f t="shared" si="4"/>
        <v>#DIV/0!</v>
      </c>
      <c r="AB27" s="143"/>
      <c r="AC27" s="140"/>
      <c r="AD27" s="139" t="e">
        <f t="shared" si="5"/>
        <v>#DIV/0!</v>
      </c>
      <c r="AE27" s="143"/>
      <c r="AF27" s="140"/>
      <c r="AG27" s="139" t="e">
        <f t="shared" si="6"/>
        <v>#DIV/0!</v>
      </c>
      <c r="AH27" s="143"/>
      <c r="AI27" s="140"/>
      <c r="AJ27" s="139" t="e">
        <f t="shared" si="7"/>
        <v>#DIV/0!</v>
      </c>
      <c r="AK27" s="143"/>
      <c r="AL27" s="140"/>
      <c r="AM27" s="139" t="e">
        <f t="shared" si="8"/>
        <v>#DIV/0!</v>
      </c>
      <c r="AN27" s="143"/>
      <c r="AO27" s="140"/>
      <c r="AP27" s="139" t="e">
        <f t="shared" si="9"/>
        <v>#DIV/0!</v>
      </c>
      <c r="AQ27" s="143">
        <f t="shared" si="10"/>
        <v>1838655</v>
      </c>
      <c r="AR27" s="143">
        <f t="shared" si="11"/>
        <v>1108215</v>
      </c>
      <c r="AS27" s="140">
        <f t="shared" si="12"/>
        <v>1650000</v>
      </c>
      <c r="AT27" s="139">
        <f t="shared" si="13"/>
        <v>1.1143363636363637</v>
      </c>
      <c r="AU27" s="144">
        <f t="shared" si="14"/>
        <v>612885</v>
      </c>
    </row>
    <row r="28" spans="1:47" ht="21.75">
      <c r="A28" s="154">
        <v>17</v>
      </c>
      <c r="B28" s="134" t="s">
        <v>87</v>
      </c>
      <c r="C28" s="135" t="s">
        <v>123</v>
      </c>
      <c r="D28" s="136">
        <v>44693</v>
      </c>
      <c r="E28" s="143">
        <v>582115</v>
      </c>
      <c r="F28" s="143">
        <v>582115</v>
      </c>
      <c r="G28" s="138">
        <v>550000</v>
      </c>
      <c r="H28" s="139">
        <f t="shared" si="0"/>
        <v>1.0583909090909092</v>
      </c>
      <c r="I28" s="143">
        <v>176465</v>
      </c>
      <c r="J28" s="143">
        <v>176465</v>
      </c>
      <c r="K28" s="140">
        <v>550000</v>
      </c>
      <c r="L28" s="139">
        <f t="shared" si="17"/>
        <v>0.32084545454545454</v>
      </c>
      <c r="M28" s="164">
        <v>851250</v>
      </c>
      <c r="N28" s="165">
        <v>550000</v>
      </c>
      <c r="O28" s="142">
        <v>1.55</v>
      </c>
      <c r="P28" s="137"/>
      <c r="Q28" s="141"/>
      <c r="R28" s="142" t="e">
        <f t="shared" si="1"/>
        <v>#DIV/0!</v>
      </c>
      <c r="S28" s="137"/>
      <c r="T28" s="141"/>
      <c r="U28" s="142" t="e">
        <f t="shared" si="2"/>
        <v>#DIV/0!</v>
      </c>
      <c r="V28" s="137"/>
      <c r="W28" s="140"/>
      <c r="X28" s="139" t="e">
        <f t="shared" si="3"/>
        <v>#DIV/0!</v>
      </c>
      <c r="Y28" s="143"/>
      <c r="Z28" s="140"/>
      <c r="AA28" s="139" t="e">
        <f t="shared" si="4"/>
        <v>#DIV/0!</v>
      </c>
      <c r="AB28" s="143"/>
      <c r="AC28" s="140"/>
      <c r="AD28" s="139" t="e">
        <f t="shared" si="5"/>
        <v>#DIV/0!</v>
      </c>
      <c r="AE28" s="143"/>
      <c r="AF28" s="140"/>
      <c r="AG28" s="139" t="e">
        <f t="shared" si="6"/>
        <v>#DIV/0!</v>
      </c>
      <c r="AH28" s="143"/>
      <c r="AI28" s="140"/>
      <c r="AJ28" s="139" t="e">
        <f t="shared" si="7"/>
        <v>#DIV/0!</v>
      </c>
      <c r="AK28" s="143"/>
      <c r="AL28" s="140"/>
      <c r="AM28" s="139" t="e">
        <f t="shared" si="8"/>
        <v>#DIV/0!</v>
      </c>
      <c r="AN28" s="143"/>
      <c r="AO28" s="140"/>
      <c r="AP28" s="139" t="e">
        <f t="shared" si="9"/>
        <v>#DIV/0!</v>
      </c>
      <c r="AQ28" s="143">
        <f t="shared" si="10"/>
        <v>1609830</v>
      </c>
      <c r="AR28" s="143">
        <f t="shared" si="11"/>
        <v>758580</v>
      </c>
      <c r="AS28" s="140">
        <f t="shared" si="12"/>
        <v>1650000</v>
      </c>
      <c r="AT28" s="139">
        <f t="shared" si="13"/>
        <v>0.97565454545454544</v>
      </c>
      <c r="AU28" s="144">
        <f t="shared" si="14"/>
        <v>536610</v>
      </c>
    </row>
    <row r="29" spans="1:47" ht="21.75">
      <c r="A29" s="154">
        <v>18</v>
      </c>
      <c r="B29" s="134" t="s">
        <v>88</v>
      </c>
      <c r="C29" s="135" t="s">
        <v>124</v>
      </c>
      <c r="D29" s="136">
        <v>44552</v>
      </c>
      <c r="E29" s="143">
        <v>328255</v>
      </c>
      <c r="F29" s="143">
        <v>328255</v>
      </c>
      <c r="G29" s="138">
        <v>550000</v>
      </c>
      <c r="H29" s="139">
        <f t="shared" si="0"/>
        <v>0.59682727272727276</v>
      </c>
      <c r="I29" s="143">
        <v>58990</v>
      </c>
      <c r="J29" s="143">
        <v>58990</v>
      </c>
      <c r="K29" s="140">
        <v>550000</v>
      </c>
      <c r="L29" s="139">
        <f t="shared" si="17"/>
        <v>0.10725454545454545</v>
      </c>
      <c r="M29" s="164">
        <v>952745</v>
      </c>
      <c r="N29" s="165">
        <v>550000</v>
      </c>
      <c r="O29" s="142">
        <v>1.73</v>
      </c>
      <c r="P29" s="137"/>
      <c r="Q29" s="141"/>
      <c r="R29" s="142" t="e">
        <f t="shared" si="1"/>
        <v>#DIV/0!</v>
      </c>
      <c r="S29" s="137"/>
      <c r="T29" s="141"/>
      <c r="U29" s="142" t="e">
        <f t="shared" si="2"/>
        <v>#DIV/0!</v>
      </c>
      <c r="V29" s="137"/>
      <c r="W29" s="140"/>
      <c r="X29" s="139" t="e">
        <f t="shared" si="3"/>
        <v>#DIV/0!</v>
      </c>
      <c r="Y29" s="143"/>
      <c r="Z29" s="140"/>
      <c r="AA29" s="139" t="e">
        <f t="shared" si="4"/>
        <v>#DIV/0!</v>
      </c>
      <c r="AB29" s="143"/>
      <c r="AC29" s="140"/>
      <c r="AD29" s="139" t="e">
        <f t="shared" si="5"/>
        <v>#DIV/0!</v>
      </c>
      <c r="AE29" s="143"/>
      <c r="AF29" s="140"/>
      <c r="AG29" s="139" t="e">
        <f t="shared" si="6"/>
        <v>#DIV/0!</v>
      </c>
      <c r="AH29" s="143"/>
      <c r="AI29" s="140"/>
      <c r="AJ29" s="139" t="e">
        <f t="shared" si="7"/>
        <v>#DIV/0!</v>
      </c>
      <c r="AK29" s="143"/>
      <c r="AL29" s="140"/>
      <c r="AM29" s="139" t="e">
        <f t="shared" si="8"/>
        <v>#DIV/0!</v>
      </c>
      <c r="AN29" s="143"/>
      <c r="AO29" s="140"/>
      <c r="AP29" s="139" t="e">
        <f t="shared" si="9"/>
        <v>#DIV/0!</v>
      </c>
      <c r="AQ29" s="143">
        <f t="shared" si="10"/>
        <v>1339990</v>
      </c>
      <c r="AR29" s="143">
        <f t="shared" si="11"/>
        <v>387245</v>
      </c>
      <c r="AS29" s="140">
        <f t="shared" si="12"/>
        <v>1650000</v>
      </c>
      <c r="AT29" s="139">
        <f t="shared" si="13"/>
        <v>0.81211515151515157</v>
      </c>
      <c r="AU29" s="144">
        <f t="shared" si="14"/>
        <v>446663.33333333331</v>
      </c>
    </row>
    <row r="30" spans="1:47" ht="21.75">
      <c r="A30" s="154">
        <v>19</v>
      </c>
      <c r="B30" s="134" t="s">
        <v>89</v>
      </c>
      <c r="C30" s="135" t="s">
        <v>125</v>
      </c>
      <c r="D30" s="158">
        <v>44733</v>
      </c>
      <c r="E30" s="143">
        <v>4065645</v>
      </c>
      <c r="F30" s="143">
        <v>4065645</v>
      </c>
      <c r="G30" s="138">
        <v>1500000</v>
      </c>
      <c r="H30" s="139">
        <f t="shared" si="0"/>
        <v>2.7104300000000001</v>
      </c>
      <c r="I30" s="143">
        <v>1823670</v>
      </c>
      <c r="J30" s="143">
        <v>1823670</v>
      </c>
      <c r="K30" s="140">
        <v>1650000</v>
      </c>
      <c r="L30" s="139">
        <f t="shared" si="17"/>
        <v>1.1052545454545455</v>
      </c>
      <c r="M30" s="166">
        <v>1881440</v>
      </c>
      <c r="N30" s="167">
        <v>1650000</v>
      </c>
      <c r="O30" s="142">
        <v>1.1399999999999999</v>
      </c>
      <c r="P30" s="143"/>
      <c r="Q30" s="140"/>
      <c r="R30" s="142" t="e">
        <f t="shared" si="1"/>
        <v>#DIV/0!</v>
      </c>
      <c r="S30" s="143"/>
      <c r="T30" s="140"/>
      <c r="U30" s="142" t="e">
        <f t="shared" si="2"/>
        <v>#DIV/0!</v>
      </c>
      <c r="V30" s="159"/>
      <c r="W30" s="160"/>
      <c r="X30" s="139" t="e">
        <f t="shared" si="3"/>
        <v>#DIV/0!</v>
      </c>
      <c r="Y30" s="143"/>
      <c r="Z30" s="140"/>
      <c r="AA30" s="139" t="e">
        <f t="shared" si="4"/>
        <v>#DIV/0!</v>
      </c>
      <c r="AB30" s="143"/>
      <c r="AC30" s="140"/>
      <c r="AD30" s="139" t="e">
        <f t="shared" si="5"/>
        <v>#DIV/0!</v>
      </c>
      <c r="AE30" s="143"/>
      <c r="AF30" s="140"/>
      <c r="AG30" s="139" t="e">
        <f t="shared" si="6"/>
        <v>#DIV/0!</v>
      </c>
      <c r="AH30" s="143"/>
      <c r="AI30" s="140"/>
      <c r="AJ30" s="139" t="e">
        <f t="shared" si="7"/>
        <v>#DIV/0!</v>
      </c>
      <c r="AK30" s="143"/>
      <c r="AL30" s="140"/>
      <c r="AM30" s="139" t="e">
        <f t="shared" si="8"/>
        <v>#DIV/0!</v>
      </c>
      <c r="AN30" s="143"/>
      <c r="AO30" s="140"/>
      <c r="AP30" s="139" t="e">
        <f t="shared" si="9"/>
        <v>#DIV/0!</v>
      </c>
      <c r="AQ30" s="143">
        <f t="shared" si="10"/>
        <v>7770755</v>
      </c>
      <c r="AR30" s="143">
        <f t="shared" si="11"/>
        <v>5889315</v>
      </c>
      <c r="AS30" s="140">
        <f t="shared" si="12"/>
        <v>4800000</v>
      </c>
      <c r="AT30" s="139">
        <f t="shared" si="13"/>
        <v>1.6189072916666667</v>
      </c>
      <c r="AU30" s="144">
        <f t="shared" si="14"/>
        <v>2590251.6666666665</v>
      </c>
    </row>
    <row r="31" spans="1:47" ht="21.75">
      <c r="A31" s="154">
        <v>20</v>
      </c>
      <c r="B31" s="134" t="s">
        <v>90</v>
      </c>
      <c r="C31" s="135" t="s">
        <v>126</v>
      </c>
      <c r="D31" s="136">
        <v>45301</v>
      </c>
      <c r="E31" s="143">
        <v>103680</v>
      </c>
      <c r="F31" s="143">
        <v>103680</v>
      </c>
      <c r="G31" s="138">
        <v>550000</v>
      </c>
      <c r="H31" s="139">
        <f t="shared" si="0"/>
        <v>0.1885090909090909</v>
      </c>
      <c r="I31" s="143">
        <v>59990</v>
      </c>
      <c r="J31" s="143">
        <v>59990</v>
      </c>
      <c r="K31" s="140">
        <v>550000</v>
      </c>
      <c r="L31" s="139">
        <f t="shared" si="17"/>
        <v>0.10907272727272728</v>
      </c>
      <c r="M31" s="164">
        <v>693295</v>
      </c>
      <c r="N31" s="165">
        <v>550000</v>
      </c>
      <c r="O31" s="142">
        <v>1.26</v>
      </c>
      <c r="P31" s="137"/>
      <c r="Q31" s="141"/>
      <c r="R31" s="142" t="e">
        <f t="shared" si="1"/>
        <v>#DIV/0!</v>
      </c>
      <c r="S31" s="137"/>
      <c r="T31" s="141"/>
      <c r="U31" s="142" t="e">
        <f t="shared" si="2"/>
        <v>#DIV/0!</v>
      </c>
      <c r="V31" s="137"/>
      <c r="W31" s="140"/>
      <c r="X31" s="139" t="e">
        <f t="shared" si="3"/>
        <v>#DIV/0!</v>
      </c>
      <c r="Y31" s="143"/>
      <c r="Z31" s="140"/>
      <c r="AA31" s="139" t="e">
        <f t="shared" si="4"/>
        <v>#DIV/0!</v>
      </c>
      <c r="AB31" s="143"/>
      <c r="AC31" s="140"/>
      <c r="AD31" s="139" t="e">
        <f t="shared" si="5"/>
        <v>#DIV/0!</v>
      </c>
      <c r="AE31" s="143"/>
      <c r="AF31" s="140"/>
      <c r="AG31" s="139" t="e">
        <f t="shared" si="6"/>
        <v>#DIV/0!</v>
      </c>
      <c r="AH31" s="143"/>
      <c r="AI31" s="140"/>
      <c r="AJ31" s="139" t="e">
        <f t="shared" si="7"/>
        <v>#DIV/0!</v>
      </c>
      <c r="AK31" s="143"/>
      <c r="AL31" s="140"/>
      <c r="AM31" s="139" t="e">
        <f t="shared" si="8"/>
        <v>#DIV/0!</v>
      </c>
      <c r="AN31" s="143"/>
      <c r="AO31" s="140"/>
      <c r="AP31" s="139" t="e">
        <f t="shared" si="9"/>
        <v>#DIV/0!</v>
      </c>
      <c r="AQ31" s="143">
        <f t="shared" si="10"/>
        <v>856965</v>
      </c>
      <c r="AR31" s="143">
        <f t="shared" si="11"/>
        <v>163670</v>
      </c>
      <c r="AS31" s="140">
        <f t="shared" si="12"/>
        <v>1650000</v>
      </c>
      <c r="AT31" s="139">
        <f t="shared" si="13"/>
        <v>0.51937272727272732</v>
      </c>
      <c r="AU31" s="144">
        <f t="shared" si="14"/>
        <v>285655</v>
      </c>
    </row>
    <row r="32" spans="1:47" s="213" customFormat="1" ht="18" customHeight="1">
      <c r="A32" s="202">
        <v>21</v>
      </c>
      <c r="B32" s="203" t="s">
        <v>263</v>
      </c>
      <c r="C32" s="204" t="s">
        <v>264</v>
      </c>
      <c r="D32" s="205" t="s">
        <v>265</v>
      </c>
      <c r="E32" s="206">
        <v>0</v>
      </c>
      <c r="F32" s="206">
        <v>0</v>
      </c>
      <c r="G32" s="207">
        <v>0</v>
      </c>
      <c r="H32" s="208">
        <v>0</v>
      </c>
      <c r="I32" s="206">
        <v>120875</v>
      </c>
      <c r="J32" s="206">
        <v>120875</v>
      </c>
      <c r="K32" s="209">
        <v>294642</v>
      </c>
      <c r="L32" s="208">
        <f t="shared" si="17"/>
        <v>0.41024361767840295</v>
      </c>
      <c r="M32" s="206">
        <v>438025</v>
      </c>
      <c r="N32" s="209">
        <v>550000</v>
      </c>
      <c r="O32" s="208">
        <v>0.8</v>
      </c>
      <c r="P32" s="206"/>
      <c r="Q32" s="209"/>
      <c r="R32" s="208"/>
      <c r="S32" s="206"/>
      <c r="T32" s="209"/>
      <c r="U32" s="208"/>
      <c r="V32" s="206"/>
      <c r="W32" s="209"/>
      <c r="X32" s="208"/>
      <c r="Y32" s="206"/>
      <c r="Z32" s="209"/>
      <c r="AA32" s="208"/>
      <c r="AB32" s="206"/>
      <c r="AC32" s="209"/>
      <c r="AD32" s="208"/>
      <c r="AE32" s="206"/>
      <c r="AF32" s="209"/>
      <c r="AG32" s="208"/>
      <c r="AH32" s="206"/>
      <c r="AI32" s="209"/>
      <c r="AJ32" s="208"/>
      <c r="AK32" s="206"/>
      <c r="AL32" s="209"/>
      <c r="AM32" s="208"/>
      <c r="AN32" s="206"/>
      <c r="AO32" s="209"/>
      <c r="AP32" s="208"/>
      <c r="AQ32" s="206">
        <f t="shared" si="10"/>
        <v>558900</v>
      </c>
      <c r="AR32" s="206">
        <f t="shared" si="11"/>
        <v>120875</v>
      </c>
      <c r="AS32" s="209">
        <f t="shared" si="12"/>
        <v>844642</v>
      </c>
      <c r="AT32" s="208">
        <f t="shared" si="13"/>
        <v>0.66170046007657679</v>
      </c>
      <c r="AU32" s="212">
        <f>AQ32/2</f>
        <v>279450</v>
      </c>
    </row>
    <row r="33" spans="1:47" s="176" customFormat="1" ht="21.75" customHeight="1">
      <c r="A33" s="180">
        <v>22</v>
      </c>
      <c r="B33" s="173" t="s">
        <v>285</v>
      </c>
      <c r="C33" s="174" t="s">
        <v>286</v>
      </c>
      <c r="D33" s="175" t="s">
        <v>287</v>
      </c>
      <c r="E33" s="137"/>
      <c r="F33" s="137"/>
      <c r="G33" s="138"/>
      <c r="H33" s="142"/>
      <c r="I33" s="137"/>
      <c r="J33" s="137"/>
      <c r="K33" s="141"/>
      <c r="L33" s="142"/>
      <c r="M33" s="164">
        <v>109980</v>
      </c>
      <c r="N33" s="165">
        <v>390322</v>
      </c>
      <c r="O33" s="142">
        <v>0.28176736130681845</v>
      </c>
      <c r="P33" s="137"/>
      <c r="Q33" s="141"/>
      <c r="R33" s="142"/>
      <c r="S33" s="137"/>
      <c r="T33" s="141"/>
      <c r="U33" s="142"/>
      <c r="V33" s="137"/>
      <c r="W33" s="141"/>
      <c r="X33" s="142"/>
      <c r="Y33" s="137"/>
      <c r="Z33" s="141"/>
      <c r="AA33" s="142"/>
      <c r="AB33" s="137"/>
      <c r="AC33" s="141"/>
      <c r="AD33" s="142"/>
      <c r="AE33" s="137"/>
      <c r="AF33" s="141"/>
      <c r="AG33" s="142"/>
      <c r="AH33" s="137"/>
      <c r="AI33" s="141"/>
      <c r="AJ33" s="142"/>
      <c r="AK33" s="137"/>
      <c r="AL33" s="141"/>
      <c r="AM33" s="142"/>
      <c r="AN33" s="137"/>
      <c r="AO33" s="141"/>
      <c r="AP33" s="142"/>
      <c r="AQ33" s="143">
        <f t="shared" si="10"/>
        <v>109980</v>
      </c>
      <c r="AR33" s="143"/>
      <c r="AS33" s="140">
        <f t="shared" si="12"/>
        <v>390322</v>
      </c>
      <c r="AT33" s="142">
        <f>AQ33/AS33</f>
        <v>0.28176736130681845</v>
      </c>
      <c r="AU33" s="152">
        <f>AQ33/1</f>
        <v>109980</v>
      </c>
    </row>
    <row r="34" spans="1:47" ht="21.75" hidden="1">
      <c r="A34" s="153">
        <v>27</v>
      </c>
      <c r="B34" s="134" t="s">
        <v>91</v>
      </c>
      <c r="C34" s="135" t="s">
        <v>127</v>
      </c>
      <c r="D34" s="136">
        <v>45320</v>
      </c>
      <c r="E34" s="143">
        <v>220960</v>
      </c>
      <c r="F34" s="143">
        <v>220960</v>
      </c>
      <c r="G34" s="138">
        <v>550000</v>
      </c>
      <c r="H34" s="139">
        <f t="shared" si="0"/>
        <v>0.40174545454545457</v>
      </c>
      <c r="I34" s="143">
        <v>161275</v>
      </c>
      <c r="J34" s="143">
        <v>161275</v>
      </c>
      <c r="K34" s="140">
        <v>550000</v>
      </c>
      <c r="L34" s="139">
        <f t="shared" si="17"/>
        <v>0.29322727272727273</v>
      </c>
      <c r="M34" s="164"/>
      <c r="N34" s="165"/>
      <c r="O34" s="142"/>
      <c r="P34" s="137"/>
      <c r="Q34" s="141"/>
      <c r="R34" s="142" t="e">
        <f t="shared" si="1"/>
        <v>#DIV/0!</v>
      </c>
      <c r="S34" s="137"/>
      <c r="T34" s="141"/>
      <c r="U34" s="142" t="e">
        <f t="shared" si="2"/>
        <v>#DIV/0!</v>
      </c>
      <c r="V34" s="137"/>
      <c r="W34" s="140"/>
      <c r="X34" s="139" t="e">
        <f t="shared" si="3"/>
        <v>#DIV/0!</v>
      </c>
      <c r="Y34" s="143"/>
      <c r="Z34" s="140"/>
      <c r="AA34" s="139" t="e">
        <f t="shared" si="4"/>
        <v>#DIV/0!</v>
      </c>
      <c r="AB34" s="143"/>
      <c r="AC34" s="140"/>
      <c r="AD34" s="139" t="e">
        <f t="shared" si="5"/>
        <v>#DIV/0!</v>
      </c>
      <c r="AE34" s="143"/>
      <c r="AF34" s="140"/>
      <c r="AG34" s="139" t="e">
        <f t="shared" si="6"/>
        <v>#DIV/0!</v>
      </c>
      <c r="AH34" s="143"/>
      <c r="AI34" s="140"/>
      <c r="AJ34" s="139" t="e">
        <f t="shared" si="7"/>
        <v>#DIV/0!</v>
      </c>
      <c r="AK34" s="143"/>
      <c r="AL34" s="140"/>
      <c r="AM34" s="139" t="e">
        <f t="shared" si="8"/>
        <v>#DIV/0!</v>
      </c>
      <c r="AN34" s="143"/>
      <c r="AO34" s="140"/>
      <c r="AP34" s="139" t="e">
        <f t="shared" si="9"/>
        <v>#DIV/0!</v>
      </c>
      <c r="AQ34" s="143">
        <f>E34+I34+M34</f>
        <v>382235</v>
      </c>
      <c r="AR34" s="143">
        <f t="shared" si="11"/>
        <v>382235</v>
      </c>
      <c r="AS34" s="140">
        <f>G34+K34</f>
        <v>1100000</v>
      </c>
      <c r="AT34" s="139">
        <f t="shared" si="13"/>
        <v>0.34748636363636365</v>
      </c>
      <c r="AU34" s="144">
        <f>AQ34/2</f>
        <v>191117.5</v>
      </c>
    </row>
    <row r="35" spans="1:47" s="111" customFormat="1" ht="28.5" customHeight="1">
      <c r="A35" s="180">
        <v>23</v>
      </c>
      <c r="B35" s="173" t="s">
        <v>91</v>
      </c>
      <c r="C35" s="174" t="s">
        <v>297</v>
      </c>
      <c r="D35" s="175" t="s">
        <v>291</v>
      </c>
      <c r="E35" s="143"/>
      <c r="F35" s="143"/>
      <c r="G35" s="138"/>
      <c r="H35" s="181"/>
      <c r="I35" s="143"/>
      <c r="J35" s="143"/>
      <c r="K35" s="140"/>
      <c r="L35" s="181"/>
      <c r="M35" s="164">
        <v>42390</v>
      </c>
      <c r="N35" s="165">
        <v>212903</v>
      </c>
      <c r="O35" s="142">
        <v>0.2</v>
      </c>
      <c r="P35" s="137"/>
      <c r="Q35" s="141"/>
      <c r="R35" s="182"/>
      <c r="S35" s="137"/>
      <c r="T35" s="141"/>
      <c r="U35" s="182"/>
      <c r="V35" s="137"/>
      <c r="W35" s="140"/>
      <c r="X35" s="181"/>
      <c r="Y35" s="143"/>
      <c r="Z35" s="140"/>
      <c r="AA35" s="181"/>
      <c r="AB35" s="143"/>
      <c r="AC35" s="140"/>
      <c r="AD35" s="181"/>
      <c r="AE35" s="143"/>
      <c r="AF35" s="140"/>
      <c r="AG35" s="181"/>
      <c r="AH35" s="143"/>
      <c r="AI35" s="140"/>
      <c r="AJ35" s="181"/>
      <c r="AK35" s="143"/>
      <c r="AL35" s="140"/>
      <c r="AM35" s="181"/>
      <c r="AN35" s="143"/>
      <c r="AO35" s="140"/>
      <c r="AP35" s="181"/>
      <c r="AQ35" s="164">
        <v>42390</v>
      </c>
      <c r="AR35" s="165">
        <v>212903</v>
      </c>
      <c r="AS35" s="165">
        <v>212903</v>
      </c>
      <c r="AT35" s="181">
        <f>AQ35/AS35</f>
        <v>0.19910475662625704</v>
      </c>
      <c r="AU35" s="144">
        <f>AQ35/1</f>
        <v>42390</v>
      </c>
    </row>
    <row r="36" spans="1:47" ht="18.75" customHeight="1">
      <c r="A36" s="154">
        <v>24</v>
      </c>
      <c r="B36" s="134" t="s">
        <v>92</v>
      </c>
      <c r="C36" s="135" t="s">
        <v>128</v>
      </c>
      <c r="D36" s="158">
        <v>45008</v>
      </c>
      <c r="E36" s="143">
        <v>112785</v>
      </c>
      <c r="F36" s="143">
        <v>112785</v>
      </c>
      <c r="G36" s="138">
        <v>550000</v>
      </c>
      <c r="H36" s="139">
        <f t="shared" si="0"/>
        <v>0.20506363636363636</v>
      </c>
      <c r="I36" s="143">
        <v>155580</v>
      </c>
      <c r="J36" s="143">
        <v>155580</v>
      </c>
      <c r="K36" s="140">
        <v>550000</v>
      </c>
      <c r="L36" s="139">
        <f t="shared" si="17"/>
        <v>0.28287272727272728</v>
      </c>
      <c r="M36" s="166">
        <v>211355</v>
      </c>
      <c r="N36" s="167">
        <v>550000</v>
      </c>
      <c r="O36" s="142">
        <v>0.38</v>
      </c>
      <c r="P36" s="143"/>
      <c r="Q36" s="140"/>
      <c r="R36" s="142" t="e">
        <f t="shared" si="1"/>
        <v>#DIV/0!</v>
      </c>
      <c r="S36" s="143"/>
      <c r="T36" s="140"/>
      <c r="U36" s="142" t="e">
        <f t="shared" si="2"/>
        <v>#DIV/0!</v>
      </c>
      <c r="V36" s="159"/>
      <c r="W36" s="160"/>
      <c r="X36" s="139" t="e">
        <f t="shared" si="3"/>
        <v>#DIV/0!</v>
      </c>
      <c r="Y36" s="143"/>
      <c r="Z36" s="140"/>
      <c r="AA36" s="139" t="e">
        <f t="shared" si="4"/>
        <v>#DIV/0!</v>
      </c>
      <c r="AB36" s="143"/>
      <c r="AC36" s="140"/>
      <c r="AD36" s="139" t="e">
        <f t="shared" si="5"/>
        <v>#DIV/0!</v>
      </c>
      <c r="AE36" s="143"/>
      <c r="AF36" s="140"/>
      <c r="AG36" s="139" t="e">
        <f t="shared" si="6"/>
        <v>#DIV/0!</v>
      </c>
      <c r="AH36" s="143"/>
      <c r="AI36" s="140"/>
      <c r="AJ36" s="139" t="e">
        <f t="shared" si="7"/>
        <v>#DIV/0!</v>
      </c>
      <c r="AK36" s="143"/>
      <c r="AL36" s="140"/>
      <c r="AM36" s="139" t="e">
        <f t="shared" si="8"/>
        <v>#DIV/0!</v>
      </c>
      <c r="AN36" s="143"/>
      <c r="AO36" s="140"/>
      <c r="AP36" s="139" t="e">
        <f t="shared" si="9"/>
        <v>#DIV/0!</v>
      </c>
      <c r="AQ36" s="143">
        <f t="shared" si="10"/>
        <v>479720</v>
      </c>
      <c r="AR36" s="143">
        <f t="shared" si="11"/>
        <v>268365</v>
      </c>
      <c r="AS36" s="140">
        <f t="shared" si="12"/>
        <v>1650000</v>
      </c>
      <c r="AT36" s="139">
        <f t="shared" si="13"/>
        <v>0.29073939393939396</v>
      </c>
      <c r="AU36" s="144">
        <f t="shared" ref="AU36:AU44" si="18">AQ36/3</f>
        <v>159906.66666666666</v>
      </c>
    </row>
    <row r="37" spans="1:47" ht="21.75">
      <c r="A37" s="154">
        <v>25</v>
      </c>
      <c r="B37" s="134" t="s">
        <v>93</v>
      </c>
      <c r="C37" s="135" t="s">
        <v>129</v>
      </c>
      <c r="D37" s="136">
        <v>44853</v>
      </c>
      <c r="E37" s="143">
        <v>108470</v>
      </c>
      <c r="F37" s="143">
        <v>108470</v>
      </c>
      <c r="G37" s="138">
        <v>550000</v>
      </c>
      <c r="H37" s="139">
        <f t="shared" si="0"/>
        <v>0.19721818181818182</v>
      </c>
      <c r="I37" s="143">
        <v>337430</v>
      </c>
      <c r="J37" s="143">
        <v>337430</v>
      </c>
      <c r="K37" s="140">
        <v>550000</v>
      </c>
      <c r="L37" s="139">
        <f t="shared" si="17"/>
        <v>0.61350909090909089</v>
      </c>
      <c r="M37" s="164">
        <v>735250</v>
      </c>
      <c r="N37" s="165">
        <v>550000</v>
      </c>
      <c r="O37" s="142">
        <v>1.34</v>
      </c>
      <c r="P37" s="137"/>
      <c r="Q37" s="141"/>
      <c r="R37" s="142" t="e">
        <f t="shared" si="1"/>
        <v>#DIV/0!</v>
      </c>
      <c r="S37" s="137"/>
      <c r="T37" s="141"/>
      <c r="U37" s="142" t="e">
        <f t="shared" si="2"/>
        <v>#DIV/0!</v>
      </c>
      <c r="V37" s="137"/>
      <c r="W37" s="140"/>
      <c r="X37" s="139" t="e">
        <f t="shared" si="3"/>
        <v>#DIV/0!</v>
      </c>
      <c r="Y37" s="143"/>
      <c r="Z37" s="140"/>
      <c r="AA37" s="139" t="e">
        <f t="shared" si="4"/>
        <v>#DIV/0!</v>
      </c>
      <c r="AB37" s="143"/>
      <c r="AC37" s="140"/>
      <c r="AD37" s="139" t="e">
        <f t="shared" si="5"/>
        <v>#DIV/0!</v>
      </c>
      <c r="AE37" s="143"/>
      <c r="AF37" s="140"/>
      <c r="AG37" s="139" t="e">
        <f t="shared" si="6"/>
        <v>#DIV/0!</v>
      </c>
      <c r="AH37" s="143"/>
      <c r="AI37" s="140"/>
      <c r="AJ37" s="139" t="e">
        <f t="shared" si="7"/>
        <v>#DIV/0!</v>
      </c>
      <c r="AK37" s="143"/>
      <c r="AL37" s="140"/>
      <c r="AM37" s="139" t="e">
        <f t="shared" si="8"/>
        <v>#DIV/0!</v>
      </c>
      <c r="AN37" s="143"/>
      <c r="AO37" s="140"/>
      <c r="AP37" s="139" t="e">
        <f t="shared" si="9"/>
        <v>#DIV/0!</v>
      </c>
      <c r="AQ37" s="143">
        <f t="shared" si="10"/>
        <v>1181150</v>
      </c>
      <c r="AR37" s="143">
        <f t="shared" si="11"/>
        <v>445900</v>
      </c>
      <c r="AS37" s="140">
        <f t="shared" si="12"/>
        <v>1650000</v>
      </c>
      <c r="AT37" s="139">
        <f t="shared" si="13"/>
        <v>0.71584848484848485</v>
      </c>
      <c r="AU37" s="144">
        <f t="shared" si="18"/>
        <v>393716.66666666669</v>
      </c>
    </row>
    <row r="38" spans="1:47" ht="21.75">
      <c r="A38" s="154">
        <v>26</v>
      </c>
      <c r="B38" s="134" t="s">
        <v>94</v>
      </c>
      <c r="C38" s="135" t="s">
        <v>130</v>
      </c>
      <c r="D38" s="136">
        <v>45104</v>
      </c>
      <c r="E38" s="143">
        <v>46685</v>
      </c>
      <c r="F38" s="143">
        <v>46685</v>
      </c>
      <c r="G38" s="138">
        <v>550000</v>
      </c>
      <c r="H38" s="139">
        <f t="shared" si="0"/>
        <v>8.4881818181818183E-2</v>
      </c>
      <c r="I38" s="143">
        <v>1052075</v>
      </c>
      <c r="J38" s="143">
        <v>1052075</v>
      </c>
      <c r="K38" s="140">
        <v>550000</v>
      </c>
      <c r="L38" s="139">
        <f t="shared" si="17"/>
        <v>1.9128636363636364</v>
      </c>
      <c r="M38" s="164">
        <v>1219120</v>
      </c>
      <c r="N38" s="165">
        <v>600000</v>
      </c>
      <c r="O38" s="142">
        <v>2.0299999999999998</v>
      </c>
      <c r="P38" s="137"/>
      <c r="Q38" s="141"/>
      <c r="R38" s="142" t="e">
        <f t="shared" si="1"/>
        <v>#DIV/0!</v>
      </c>
      <c r="S38" s="137"/>
      <c r="T38" s="141"/>
      <c r="U38" s="142" t="e">
        <f t="shared" si="2"/>
        <v>#DIV/0!</v>
      </c>
      <c r="V38" s="137"/>
      <c r="W38" s="140"/>
      <c r="X38" s="139" t="e">
        <f t="shared" si="3"/>
        <v>#DIV/0!</v>
      </c>
      <c r="Y38" s="143"/>
      <c r="Z38" s="140"/>
      <c r="AA38" s="139" t="e">
        <f t="shared" si="4"/>
        <v>#DIV/0!</v>
      </c>
      <c r="AB38" s="143"/>
      <c r="AC38" s="140"/>
      <c r="AD38" s="139" t="e">
        <f t="shared" si="5"/>
        <v>#DIV/0!</v>
      </c>
      <c r="AE38" s="143"/>
      <c r="AF38" s="140"/>
      <c r="AG38" s="139" t="e">
        <f t="shared" si="6"/>
        <v>#DIV/0!</v>
      </c>
      <c r="AH38" s="143"/>
      <c r="AI38" s="140"/>
      <c r="AJ38" s="139" t="e">
        <f t="shared" si="7"/>
        <v>#DIV/0!</v>
      </c>
      <c r="AK38" s="143"/>
      <c r="AL38" s="140"/>
      <c r="AM38" s="139" t="e">
        <f t="shared" si="8"/>
        <v>#DIV/0!</v>
      </c>
      <c r="AN38" s="143"/>
      <c r="AO38" s="140"/>
      <c r="AP38" s="139" t="e">
        <f t="shared" si="9"/>
        <v>#DIV/0!</v>
      </c>
      <c r="AQ38" s="143">
        <f t="shared" si="10"/>
        <v>2317880</v>
      </c>
      <c r="AR38" s="143">
        <f t="shared" si="11"/>
        <v>1098760</v>
      </c>
      <c r="AS38" s="140">
        <f t="shared" si="12"/>
        <v>1700000</v>
      </c>
      <c r="AT38" s="139">
        <f t="shared" si="13"/>
        <v>1.3634588235294118</v>
      </c>
      <c r="AU38" s="144">
        <f t="shared" si="18"/>
        <v>772626.66666666663</v>
      </c>
    </row>
    <row r="39" spans="1:47" ht="21.75">
      <c r="A39" s="154">
        <v>27</v>
      </c>
      <c r="B39" s="134" t="s">
        <v>95</v>
      </c>
      <c r="C39" s="135" t="s">
        <v>131</v>
      </c>
      <c r="D39" s="158">
        <v>43530</v>
      </c>
      <c r="E39" s="143">
        <v>10695</v>
      </c>
      <c r="F39" s="143">
        <v>10695</v>
      </c>
      <c r="G39" s="138">
        <v>550000</v>
      </c>
      <c r="H39" s="139">
        <f t="shared" si="0"/>
        <v>1.9445454545454547E-2</v>
      </c>
      <c r="I39" s="143">
        <v>395235</v>
      </c>
      <c r="J39" s="143">
        <v>395235</v>
      </c>
      <c r="K39" s="140">
        <v>550000</v>
      </c>
      <c r="L39" s="139">
        <f t="shared" si="17"/>
        <v>0.71860909090909086</v>
      </c>
      <c r="M39" s="166">
        <v>472900</v>
      </c>
      <c r="N39" s="167">
        <v>550000</v>
      </c>
      <c r="O39" s="142">
        <v>0.86</v>
      </c>
      <c r="P39" s="143"/>
      <c r="Q39" s="140"/>
      <c r="R39" s="142" t="e">
        <f t="shared" si="1"/>
        <v>#DIV/0!</v>
      </c>
      <c r="S39" s="143"/>
      <c r="T39" s="140"/>
      <c r="U39" s="142" t="e">
        <f t="shared" si="2"/>
        <v>#DIV/0!</v>
      </c>
      <c r="V39" s="159"/>
      <c r="W39" s="160"/>
      <c r="X39" s="139" t="e">
        <f t="shared" si="3"/>
        <v>#DIV/0!</v>
      </c>
      <c r="Y39" s="143"/>
      <c r="Z39" s="140"/>
      <c r="AA39" s="139" t="e">
        <f t="shared" si="4"/>
        <v>#DIV/0!</v>
      </c>
      <c r="AB39" s="143"/>
      <c r="AC39" s="140"/>
      <c r="AD39" s="139" t="e">
        <f t="shared" si="5"/>
        <v>#DIV/0!</v>
      </c>
      <c r="AE39" s="143"/>
      <c r="AF39" s="140"/>
      <c r="AG39" s="139" t="e">
        <f t="shared" si="6"/>
        <v>#DIV/0!</v>
      </c>
      <c r="AH39" s="143"/>
      <c r="AI39" s="140"/>
      <c r="AJ39" s="139" t="e">
        <f t="shared" si="7"/>
        <v>#DIV/0!</v>
      </c>
      <c r="AK39" s="143"/>
      <c r="AL39" s="140"/>
      <c r="AM39" s="139" t="e">
        <f t="shared" si="8"/>
        <v>#DIV/0!</v>
      </c>
      <c r="AN39" s="143"/>
      <c r="AO39" s="140"/>
      <c r="AP39" s="139" t="e">
        <f t="shared" si="9"/>
        <v>#DIV/0!</v>
      </c>
      <c r="AQ39" s="143">
        <f t="shared" si="10"/>
        <v>878830</v>
      </c>
      <c r="AR39" s="143">
        <f t="shared" si="11"/>
        <v>405930</v>
      </c>
      <c r="AS39" s="140">
        <f t="shared" si="12"/>
        <v>1650000</v>
      </c>
      <c r="AT39" s="139">
        <f t="shared" si="13"/>
        <v>0.53262424242424244</v>
      </c>
      <c r="AU39" s="144">
        <f t="shared" si="18"/>
        <v>292943.33333333331</v>
      </c>
    </row>
    <row r="40" spans="1:47" ht="21.75">
      <c r="A40" s="154">
        <v>28</v>
      </c>
      <c r="B40" s="134" t="s">
        <v>96</v>
      </c>
      <c r="C40" s="135" t="s">
        <v>132</v>
      </c>
      <c r="D40" s="136">
        <v>44636</v>
      </c>
      <c r="E40" s="143">
        <v>141175</v>
      </c>
      <c r="F40" s="143">
        <v>141175</v>
      </c>
      <c r="G40" s="138">
        <v>550000</v>
      </c>
      <c r="H40" s="139">
        <f t="shared" si="0"/>
        <v>0.25668181818181818</v>
      </c>
      <c r="I40" s="143">
        <v>58990</v>
      </c>
      <c r="J40" s="143">
        <v>58990</v>
      </c>
      <c r="K40" s="140">
        <v>550000</v>
      </c>
      <c r="L40" s="139">
        <f t="shared" si="17"/>
        <v>0.10725454545454545</v>
      </c>
      <c r="M40" s="164">
        <v>670580</v>
      </c>
      <c r="N40" s="165">
        <v>550000</v>
      </c>
      <c r="O40" s="142">
        <v>1.22</v>
      </c>
      <c r="P40" s="137"/>
      <c r="Q40" s="141"/>
      <c r="R40" s="142" t="e">
        <f t="shared" si="1"/>
        <v>#DIV/0!</v>
      </c>
      <c r="S40" s="137"/>
      <c r="T40" s="141"/>
      <c r="U40" s="142" t="e">
        <f t="shared" si="2"/>
        <v>#DIV/0!</v>
      </c>
      <c r="V40" s="137"/>
      <c r="W40" s="140"/>
      <c r="X40" s="139" t="e">
        <f t="shared" si="3"/>
        <v>#DIV/0!</v>
      </c>
      <c r="Y40" s="143"/>
      <c r="Z40" s="140"/>
      <c r="AA40" s="139" t="e">
        <f t="shared" si="4"/>
        <v>#DIV/0!</v>
      </c>
      <c r="AB40" s="143"/>
      <c r="AC40" s="140"/>
      <c r="AD40" s="139" t="e">
        <f t="shared" si="5"/>
        <v>#DIV/0!</v>
      </c>
      <c r="AE40" s="143"/>
      <c r="AF40" s="140"/>
      <c r="AG40" s="139" t="e">
        <f t="shared" si="6"/>
        <v>#DIV/0!</v>
      </c>
      <c r="AH40" s="143"/>
      <c r="AI40" s="140"/>
      <c r="AJ40" s="139" t="e">
        <f t="shared" si="7"/>
        <v>#DIV/0!</v>
      </c>
      <c r="AK40" s="143"/>
      <c r="AL40" s="140"/>
      <c r="AM40" s="139" t="e">
        <f t="shared" si="8"/>
        <v>#DIV/0!</v>
      </c>
      <c r="AN40" s="143"/>
      <c r="AO40" s="140"/>
      <c r="AP40" s="139" t="e">
        <f t="shared" si="9"/>
        <v>#DIV/0!</v>
      </c>
      <c r="AQ40" s="143">
        <f t="shared" si="10"/>
        <v>870745</v>
      </c>
      <c r="AR40" s="143">
        <f t="shared" si="11"/>
        <v>200165</v>
      </c>
      <c r="AS40" s="140">
        <f t="shared" si="12"/>
        <v>1650000</v>
      </c>
      <c r="AT40" s="139">
        <f t="shared" si="13"/>
        <v>0.52772424242424243</v>
      </c>
      <c r="AU40" s="144">
        <f t="shared" si="18"/>
        <v>290248.33333333331</v>
      </c>
    </row>
    <row r="41" spans="1:47" ht="21.75">
      <c r="A41" s="154">
        <v>29</v>
      </c>
      <c r="B41" s="134" t="s">
        <v>97</v>
      </c>
      <c r="C41" s="135" t="s">
        <v>133</v>
      </c>
      <c r="D41" s="136">
        <v>44691</v>
      </c>
      <c r="E41" s="143">
        <v>1294135</v>
      </c>
      <c r="F41" s="143">
        <v>1294135</v>
      </c>
      <c r="G41" s="138">
        <v>1100000</v>
      </c>
      <c r="H41" s="139">
        <f t="shared" si="0"/>
        <v>1.1764863636363636</v>
      </c>
      <c r="I41" s="143">
        <v>1365100</v>
      </c>
      <c r="J41" s="143">
        <v>1365100</v>
      </c>
      <c r="K41" s="140">
        <v>1100000</v>
      </c>
      <c r="L41" s="139">
        <f t="shared" si="17"/>
        <v>1.2410000000000001</v>
      </c>
      <c r="M41" s="164">
        <v>1699830</v>
      </c>
      <c r="N41" s="165">
        <v>1200000</v>
      </c>
      <c r="O41" s="142">
        <v>1.42</v>
      </c>
      <c r="P41" s="137"/>
      <c r="Q41" s="141"/>
      <c r="R41" s="142" t="e">
        <f t="shared" si="1"/>
        <v>#DIV/0!</v>
      </c>
      <c r="S41" s="137"/>
      <c r="T41" s="141"/>
      <c r="U41" s="142" t="e">
        <f t="shared" si="2"/>
        <v>#DIV/0!</v>
      </c>
      <c r="V41" s="137"/>
      <c r="W41" s="140"/>
      <c r="X41" s="139" t="e">
        <f t="shared" si="3"/>
        <v>#DIV/0!</v>
      </c>
      <c r="Y41" s="143"/>
      <c r="Z41" s="140"/>
      <c r="AA41" s="139" t="e">
        <f t="shared" si="4"/>
        <v>#DIV/0!</v>
      </c>
      <c r="AB41" s="143"/>
      <c r="AC41" s="140"/>
      <c r="AD41" s="139" t="e">
        <f t="shared" si="5"/>
        <v>#DIV/0!</v>
      </c>
      <c r="AE41" s="143"/>
      <c r="AF41" s="140"/>
      <c r="AG41" s="139" t="e">
        <f t="shared" si="6"/>
        <v>#DIV/0!</v>
      </c>
      <c r="AH41" s="143"/>
      <c r="AI41" s="140"/>
      <c r="AJ41" s="139" t="e">
        <f t="shared" si="7"/>
        <v>#DIV/0!</v>
      </c>
      <c r="AK41" s="143"/>
      <c r="AL41" s="140"/>
      <c r="AM41" s="139" t="e">
        <f t="shared" si="8"/>
        <v>#DIV/0!</v>
      </c>
      <c r="AN41" s="143"/>
      <c r="AO41" s="140"/>
      <c r="AP41" s="139" t="e">
        <f t="shared" si="9"/>
        <v>#DIV/0!</v>
      </c>
      <c r="AQ41" s="143">
        <f t="shared" si="10"/>
        <v>4359065</v>
      </c>
      <c r="AR41" s="143">
        <f t="shared" si="11"/>
        <v>2659235</v>
      </c>
      <c r="AS41" s="140">
        <f t="shared" si="12"/>
        <v>3400000</v>
      </c>
      <c r="AT41" s="139">
        <f t="shared" si="13"/>
        <v>1.2820779411764707</v>
      </c>
      <c r="AU41" s="144">
        <f t="shared" si="18"/>
        <v>1453021.6666666667</v>
      </c>
    </row>
    <row r="42" spans="1:47" ht="21.75">
      <c r="A42" s="154">
        <v>30</v>
      </c>
      <c r="B42" s="134" t="s">
        <v>98</v>
      </c>
      <c r="C42" s="135" t="s">
        <v>134</v>
      </c>
      <c r="D42" s="136">
        <v>44823</v>
      </c>
      <c r="E42" s="143">
        <v>341830</v>
      </c>
      <c r="F42" s="143">
        <v>341830</v>
      </c>
      <c r="G42" s="138">
        <v>900000</v>
      </c>
      <c r="H42" s="139">
        <f t="shared" si="0"/>
        <v>0.3798111111111111</v>
      </c>
      <c r="I42" s="143">
        <v>638705</v>
      </c>
      <c r="J42" s="143">
        <v>638705</v>
      </c>
      <c r="K42" s="140">
        <v>900000</v>
      </c>
      <c r="L42" s="139">
        <f t="shared" si="17"/>
        <v>0.70967222222222226</v>
      </c>
      <c r="M42" s="164">
        <v>1042770</v>
      </c>
      <c r="N42" s="165">
        <v>1000000</v>
      </c>
      <c r="O42" s="142">
        <v>1.04</v>
      </c>
      <c r="P42" s="137"/>
      <c r="Q42" s="141"/>
      <c r="R42" s="142" t="e">
        <f t="shared" si="1"/>
        <v>#DIV/0!</v>
      </c>
      <c r="S42" s="137"/>
      <c r="T42" s="141"/>
      <c r="U42" s="142" t="e">
        <f t="shared" si="2"/>
        <v>#DIV/0!</v>
      </c>
      <c r="V42" s="137"/>
      <c r="W42" s="140"/>
      <c r="X42" s="139" t="e">
        <f t="shared" si="3"/>
        <v>#DIV/0!</v>
      </c>
      <c r="Y42" s="143"/>
      <c r="Z42" s="140"/>
      <c r="AA42" s="139" t="e">
        <f t="shared" si="4"/>
        <v>#DIV/0!</v>
      </c>
      <c r="AB42" s="143"/>
      <c r="AC42" s="140"/>
      <c r="AD42" s="139" t="e">
        <f t="shared" si="5"/>
        <v>#DIV/0!</v>
      </c>
      <c r="AE42" s="143"/>
      <c r="AF42" s="140"/>
      <c r="AG42" s="139" t="e">
        <f t="shared" si="6"/>
        <v>#DIV/0!</v>
      </c>
      <c r="AH42" s="143"/>
      <c r="AI42" s="140"/>
      <c r="AJ42" s="139" t="e">
        <f t="shared" si="7"/>
        <v>#DIV/0!</v>
      </c>
      <c r="AK42" s="143"/>
      <c r="AL42" s="140"/>
      <c r="AM42" s="139" t="e">
        <f t="shared" si="8"/>
        <v>#DIV/0!</v>
      </c>
      <c r="AN42" s="143"/>
      <c r="AO42" s="140"/>
      <c r="AP42" s="139" t="e">
        <f t="shared" si="9"/>
        <v>#DIV/0!</v>
      </c>
      <c r="AQ42" s="143">
        <f t="shared" si="10"/>
        <v>2023305</v>
      </c>
      <c r="AR42" s="143">
        <f t="shared" si="11"/>
        <v>980535</v>
      </c>
      <c r="AS42" s="167">
        <v>1042770</v>
      </c>
      <c r="AT42" s="139">
        <f>AQ42/AS42</f>
        <v>1.940317615581576</v>
      </c>
      <c r="AU42" s="219">
        <f>AQ42/3</f>
        <v>674435</v>
      </c>
    </row>
    <row r="43" spans="1:47" ht="21.75">
      <c r="A43" s="154">
        <v>31</v>
      </c>
      <c r="B43" s="134" t="s">
        <v>99</v>
      </c>
      <c r="C43" s="135" t="s">
        <v>135</v>
      </c>
      <c r="D43" s="136">
        <v>44903</v>
      </c>
      <c r="E43" s="143">
        <v>306165</v>
      </c>
      <c r="F43" s="143">
        <v>306165</v>
      </c>
      <c r="G43" s="138">
        <v>550000</v>
      </c>
      <c r="H43" s="139">
        <f t="shared" si="0"/>
        <v>0.55666363636363636</v>
      </c>
      <c r="I43" s="143">
        <v>130780</v>
      </c>
      <c r="J43" s="143">
        <v>130780</v>
      </c>
      <c r="K43" s="140">
        <v>550000</v>
      </c>
      <c r="L43" s="139">
        <f t="shared" si="17"/>
        <v>0.23778181818181818</v>
      </c>
      <c r="M43" s="166">
        <v>1326715</v>
      </c>
      <c r="N43" s="167">
        <v>550000</v>
      </c>
      <c r="O43" s="142">
        <v>2.41</v>
      </c>
      <c r="P43" s="143"/>
      <c r="Q43" s="140"/>
      <c r="R43" s="142" t="e">
        <f t="shared" si="1"/>
        <v>#DIV/0!</v>
      </c>
      <c r="S43" s="143"/>
      <c r="T43" s="140"/>
      <c r="U43" s="142" t="e">
        <f t="shared" si="2"/>
        <v>#DIV/0!</v>
      </c>
      <c r="V43" s="143"/>
      <c r="W43" s="140"/>
      <c r="X43" s="139" t="e">
        <f t="shared" si="3"/>
        <v>#DIV/0!</v>
      </c>
      <c r="Y43" s="143"/>
      <c r="Z43" s="140"/>
      <c r="AA43" s="139" t="e">
        <f t="shared" si="4"/>
        <v>#DIV/0!</v>
      </c>
      <c r="AB43" s="143"/>
      <c r="AC43" s="140"/>
      <c r="AD43" s="139" t="e">
        <f t="shared" si="5"/>
        <v>#DIV/0!</v>
      </c>
      <c r="AE43" s="143"/>
      <c r="AF43" s="140"/>
      <c r="AG43" s="139" t="e">
        <f t="shared" si="6"/>
        <v>#DIV/0!</v>
      </c>
      <c r="AH43" s="143"/>
      <c r="AI43" s="140"/>
      <c r="AJ43" s="139" t="e">
        <f t="shared" si="7"/>
        <v>#DIV/0!</v>
      </c>
      <c r="AK43" s="143"/>
      <c r="AL43" s="140"/>
      <c r="AM43" s="139" t="e">
        <f t="shared" si="8"/>
        <v>#DIV/0!</v>
      </c>
      <c r="AN43" s="143"/>
      <c r="AO43" s="140"/>
      <c r="AP43" s="139" t="e">
        <f t="shared" si="9"/>
        <v>#DIV/0!</v>
      </c>
      <c r="AQ43" s="143">
        <f t="shared" si="10"/>
        <v>1763660</v>
      </c>
      <c r="AR43" s="143">
        <f t="shared" si="11"/>
        <v>436945</v>
      </c>
      <c r="AS43" s="140">
        <f t="shared" si="12"/>
        <v>1650000</v>
      </c>
      <c r="AT43" s="139">
        <f t="shared" si="13"/>
        <v>1.0688848484848485</v>
      </c>
      <c r="AU43" s="144">
        <f t="shared" si="18"/>
        <v>587886.66666666663</v>
      </c>
    </row>
    <row r="44" spans="1:47" ht="21.75">
      <c r="A44" s="154">
        <v>32</v>
      </c>
      <c r="B44" s="134" t="s">
        <v>100</v>
      </c>
      <c r="C44" s="135" t="s">
        <v>136</v>
      </c>
      <c r="D44" s="136">
        <v>45121</v>
      </c>
      <c r="E44" s="143">
        <v>494515</v>
      </c>
      <c r="F44" s="143">
        <v>494515</v>
      </c>
      <c r="G44" s="138">
        <v>750000</v>
      </c>
      <c r="H44" s="139">
        <f t="shared" si="0"/>
        <v>0.65935333333333335</v>
      </c>
      <c r="I44" s="143">
        <v>508915</v>
      </c>
      <c r="J44" s="143">
        <v>508915</v>
      </c>
      <c r="K44" s="140">
        <v>750000</v>
      </c>
      <c r="L44" s="139">
        <f t="shared" si="17"/>
        <v>0.67855333333333334</v>
      </c>
      <c r="M44" s="166">
        <v>358140</v>
      </c>
      <c r="N44" s="167">
        <v>750000</v>
      </c>
      <c r="O44" s="142">
        <v>0.48</v>
      </c>
      <c r="P44" s="143"/>
      <c r="Q44" s="140"/>
      <c r="R44" s="142" t="e">
        <f t="shared" si="1"/>
        <v>#DIV/0!</v>
      </c>
      <c r="S44" s="143"/>
      <c r="T44" s="140"/>
      <c r="U44" s="142" t="e">
        <f t="shared" si="2"/>
        <v>#DIV/0!</v>
      </c>
      <c r="V44" s="143"/>
      <c r="W44" s="140"/>
      <c r="X44" s="139" t="e">
        <f t="shared" si="3"/>
        <v>#DIV/0!</v>
      </c>
      <c r="Y44" s="143"/>
      <c r="Z44" s="140"/>
      <c r="AA44" s="139" t="e">
        <f t="shared" si="4"/>
        <v>#DIV/0!</v>
      </c>
      <c r="AB44" s="143"/>
      <c r="AC44" s="140"/>
      <c r="AD44" s="139" t="e">
        <f t="shared" si="5"/>
        <v>#DIV/0!</v>
      </c>
      <c r="AE44" s="143"/>
      <c r="AF44" s="140"/>
      <c r="AG44" s="139" t="e">
        <f t="shared" si="6"/>
        <v>#DIV/0!</v>
      </c>
      <c r="AH44" s="143"/>
      <c r="AI44" s="140"/>
      <c r="AJ44" s="139" t="e">
        <f t="shared" si="7"/>
        <v>#DIV/0!</v>
      </c>
      <c r="AK44" s="143"/>
      <c r="AL44" s="140"/>
      <c r="AM44" s="139" t="e">
        <f t="shared" si="8"/>
        <v>#DIV/0!</v>
      </c>
      <c r="AN44" s="143"/>
      <c r="AO44" s="140"/>
      <c r="AP44" s="139" t="e">
        <f t="shared" si="9"/>
        <v>#DIV/0!</v>
      </c>
      <c r="AQ44" s="143">
        <f t="shared" si="10"/>
        <v>1361570</v>
      </c>
      <c r="AR44" s="143">
        <f t="shared" si="11"/>
        <v>1003430</v>
      </c>
      <c r="AS44" s="140">
        <f t="shared" si="12"/>
        <v>2250000</v>
      </c>
      <c r="AT44" s="139">
        <f t="shared" si="13"/>
        <v>0.60514222222222225</v>
      </c>
      <c r="AU44" s="144">
        <f t="shared" si="18"/>
        <v>453856.66666666669</v>
      </c>
    </row>
    <row r="45" spans="1:47" s="177" customFormat="1" ht="21.75">
      <c r="A45" s="180">
        <v>33</v>
      </c>
      <c r="B45" s="173" t="s">
        <v>288</v>
      </c>
      <c r="C45" s="174" t="s">
        <v>289</v>
      </c>
      <c r="D45" s="175" t="s">
        <v>290</v>
      </c>
      <c r="E45" s="143"/>
      <c r="F45" s="143"/>
      <c r="G45" s="138"/>
      <c r="H45" s="139"/>
      <c r="I45" s="143"/>
      <c r="J45" s="143"/>
      <c r="K45" s="140"/>
      <c r="L45" s="139"/>
      <c r="M45" s="166">
        <v>333500</v>
      </c>
      <c r="N45" s="167">
        <v>425806</v>
      </c>
      <c r="O45" s="142">
        <v>0.78</v>
      </c>
      <c r="P45" s="143"/>
      <c r="Q45" s="140"/>
      <c r="R45" s="142"/>
      <c r="S45" s="143"/>
      <c r="T45" s="140"/>
      <c r="U45" s="142"/>
      <c r="V45" s="143"/>
      <c r="W45" s="140"/>
      <c r="X45" s="139"/>
      <c r="Y45" s="143"/>
      <c r="Z45" s="140"/>
      <c r="AA45" s="139"/>
      <c r="AB45" s="143"/>
      <c r="AC45" s="140"/>
      <c r="AD45" s="139"/>
      <c r="AE45" s="143"/>
      <c r="AF45" s="140"/>
      <c r="AG45" s="139"/>
      <c r="AH45" s="143"/>
      <c r="AI45" s="140"/>
      <c r="AJ45" s="139"/>
      <c r="AK45" s="143"/>
      <c r="AL45" s="140"/>
      <c r="AM45" s="139"/>
      <c r="AN45" s="143"/>
      <c r="AO45" s="140"/>
      <c r="AP45" s="139"/>
      <c r="AQ45" s="143">
        <f t="shared" si="10"/>
        <v>333500</v>
      </c>
      <c r="AR45" s="143"/>
      <c r="AS45" s="140">
        <f t="shared" si="12"/>
        <v>425806</v>
      </c>
      <c r="AT45" s="139">
        <f>AQ45/AS45</f>
        <v>0.78322052765813543</v>
      </c>
      <c r="AU45" s="144">
        <f>AQ45/1</f>
        <v>333500</v>
      </c>
    </row>
    <row r="46" spans="1:47" s="111" customFormat="1" ht="24.95" customHeight="1">
      <c r="A46" s="179"/>
      <c r="B46" s="660" t="s">
        <v>28</v>
      </c>
      <c r="C46" s="661"/>
      <c r="D46" s="662"/>
      <c r="E46" s="161">
        <f>SUM(E8:E44)</f>
        <v>17739630</v>
      </c>
      <c r="F46" s="161">
        <v>17739630</v>
      </c>
      <c r="G46" s="162">
        <f>SUM(G8:G44)</f>
        <v>21450000</v>
      </c>
      <c r="H46" s="163">
        <f>E46/G46</f>
        <v>0.82702237762237762</v>
      </c>
      <c r="I46" s="161">
        <f>SUM(I8:I44)</f>
        <v>15690860</v>
      </c>
      <c r="J46" s="161">
        <v>15657865</v>
      </c>
      <c r="K46" s="162">
        <f>SUM(K8:K44)</f>
        <v>21132141</v>
      </c>
      <c r="L46" s="163">
        <f t="shared" si="17"/>
        <v>0.74251160826534335</v>
      </c>
      <c r="M46" s="171">
        <f>SUM(M8:M45)</f>
        <v>29519515</v>
      </c>
      <c r="N46" s="178">
        <f>SUM(N8:N45)</f>
        <v>22129031</v>
      </c>
      <c r="O46" s="163">
        <v>0.78</v>
      </c>
      <c r="P46" s="161">
        <f>SUM(P8:P44)</f>
        <v>0</v>
      </c>
      <c r="Q46" s="161">
        <f>SUM(Q8:Q44)</f>
        <v>0</v>
      </c>
      <c r="R46" s="163" t="e">
        <f>P46/Q46</f>
        <v>#DIV/0!</v>
      </c>
      <c r="S46" s="161">
        <f>SUM(S8:S44)</f>
        <v>0</v>
      </c>
      <c r="T46" s="161">
        <f>SUM(T8:T44)</f>
        <v>0</v>
      </c>
      <c r="U46" s="163" t="e">
        <f>S46/T46</f>
        <v>#DIV/0!</v>
      </c>
      <c r="V46" s="161">
        <f>SUM(V8:V44)</f>
        <v>0</v>
      </c>
      <c r="W46" s="161">
        <f>SUM(W8:W44)</f>
        <v>0</v>
      </c>
      <c r="X46" s="163" t="e">
        <f>V46/W46</f>
        <v>#DIV/0!</v>
      </c>
      <c r="Y46" s="161">
        <f>SUM(Y8:Y44)</f>
        <v>0</v>
      </c>
      <c r="Z46" s="161">
        <f>SUM(Z8:Z44)</f>
        <v>0</v>
      </c>
      <c r="AA46" s="163" t="e">
        <f>Y46/Z46</f>
        <v>#DIV/0!</v>
      </c>
      <c r="AB46" s="161">
        <f>SUM(AB8:AB44)</f>
        <v>0</v>
      </c>
      <c r="AC46" s="161">
        <f>SUM(AC8:AC44)</f>
        <v>0</v>
      </c>
      <c r="AD46" s="163" t="e">
        <f>AB46/AC46</f>
        <v>#DIV/0!</v>
      </c>
      <c r="AE46" s="161">
        <f>SUM(AE8:AE44)</f>
        <v>0</v>
      </c>
      <c r="AF46" s="161">
        <f>SUM(AF8:AF44)</f>
        <v>0</v>
      </c>
      <c r="AG46" s="163" t="e">
        <f>AE46/AF46</f>
        <v>#DIV/0!</v>
      </c>
      <c r="AH46" s="161">
        <f>SUM(AH8:AH44)</f>
        <v>0</v>
      </c>
      <c r="AI46" s="161">
        <f>SUM(AI8:AI44)</f>
        <v>0</v>
      </c>
      <c r="AJ46" s="163" t="e">
        <f>AH46/AI46</f>
        <v>#DIV/0!</v>
      </c>
      <c r="AK46" s="161">
        <f>SUM(AK8:AK44)</f>
        <v>0</v>
      </c>
      <c r="AL46" s="161">
        <f>SUM(AL8:AL44)</f>
        <v>0</v>
      </c>
      <c r="AM46" s="163" t="e">
        <f>AK46/AL46</f>
        <v>#DIV/0!</v>
      </c>
      <c r="AN46" s="161">
        <f>SUM(AN8:AN44)</f>
        <v>0</v>
      </c>
      <c r="AO46" s="161">
        <f>SUM(AO8:AO44)</f>
        <v>0</v>
      </c>
      <c r="AP46" s="163" t="e">
        <f>AN46/AO46</f>
        <v>#DIV/0!</v>
      </c>
      <c r="AQ46" s="161">
        <f>E46+I46+M46</f>
        <v>62950005</v>
      </c>
      <c r="AR46" s="161">
        <f>SUM(AR8:AR44)</f>
        <v>33610398</v>
      </c>
      <c r="AS46" s="162">
        <f>G46+K46+N46</f>
        <v>64711172</v>
      </c>
      <c r="AT46" s="163">
        <f>AQ46/AS46</f>
        <v>0.97278418941322842</v>
      </c>
      <c r="AU46" s="161">
        <f>AQ46/2</f>
        <v>31475002.5</v>
      </c>
    </row>
    <row r="48" spans="1:47">
      <c r="E48" s="80"/>
      <c r="F48" s="80"/>
      <c r="G48" s="80"/>
    </row>
    <row r="49" spans="2:47" ht="20.100000000000001" customHeight="1">
      <c r="B49" s="195" t="s">
        <v>29</v>
      </c>
      <c r="C49" s="191"/>
      <c r="D49" s="659" t="s">
        <v>30</v>
      </c>
      <c r="E49" s="659"/>
      <c r="F49" s="200"/>
      <c r="G49" s="193"/>
      <c r="H49" s="194"/>
      <c r="I49" s="191"/>
      <c r="J49" s="191"/>
      <c r="K49" s="193"/>
      <c r="L49" s="191"/>
      <c r="M49" s="191"/>
      <c r="N49" s="193"/>
      <c r="O49" s="191"/>
      <c r="P49" s="191"/>
      <c r="Q49" s="193"/>
      <c r="R49" s="191"/>
      <c r="S49" s="191"/>
      <c r="T49" s="193"/>
      <c r="U49" s="191"/>
      <c r="V49" s="191"/>
      <c r="W49" s="193"/>
      <c r="X49" s="191"/>
      <c r="Y49" s="191"/>
      <c r="Z49" s="193"/>
      <c r="AA49" s="191"/>
      <c r="AB49" s="191"/>
      <c r="AC49" s="193"/>
      <c r="AD49" s="191"/>
      <c r="AE49" s="191"/>
      <c r="AF49" s="193"/>
      <c r="AG49" s="191"/>
      <c r="AH49" s="191"/>
      <c r="AI49" s="193"/>
      <c r="AJ49" s="191"/>
      <c r="AK49" s="191"/>
      <c r="AL49" s="193"/>
      <c r="AM49" s="191"/>
      <c r="AN49" s="191"/>
      <c r="AO49" s="193"/>
      <c r="AP49" s="191"/>
      <c r="AQ49" s="191"/>
      <c r="AR49" s="191"/>
      <c r="AS49" s="659" t="s">
        <v>30</v>
      </c>
      <c r="AT49" s="659"/>
    </row>
    <row r="50" spans="2:47">
      <c r="B50" s="63"/>
      <c r="D50" s="66"/>
      <c r="E50" s="67"/>
      <c r="F50" s="67"/>
      <c r="AS50" s="68"/>
      <c r="AT50" s="69"/>
    </row>
    <row r="51" spans="2:47" ht="20.100000000000001" customHeight="1">
      <c r="B51" s="196" t="s">
        <v>103</v>
      </c>
      <c r="C51" s="191"/>
      <c r="D51" s="201" t="s">
        <v>31</v>
      </c>
      <c r="E51" s="192"/>
      <c r="F51" s="192"/>
      <c r="G51" s="193"/>
      <c r="H51" s="194"/>
      <c r="I51" s="191"/>
      <c r="J51" s="191"/>
      <c r="K51" s="193"/>
      <c r="L51" s="191"/>
      <c r="M51" s="191"/>
      <c r="N51" s="193"/>
      <c r="O51" s="191"/>
      <c r="P51" s="191"/>
      <c r="Q51" s="193"/>
      <c r="R51" s="191"/>
      <c r="S51" s="191"/>
      <c r="T51" s="193"/>
      <c r="U51" s="191"/>
      <c r="V51" s="191"/>
      <c r="W51" s="193"/>
      <c r="X51" s="191"/>
      <c r="Y51" s="191"/>
      <c r="Z51" s="193"/>
      <c r="AA51" s="191"/>
      <c r="AB51" s="191"/>
      <c r="AC51" s="193"/>
      <c r="AD51" s="191"/>
      <c r="AE51" s="191"/>
      <c r="AF51" s="193"/>
      <c r="AG51" s="191"/>
      <c r="AH51" s="191"/>
      <c r="AI51" s="193"/>
      <c r="AJ51" s="191"/>
      <c r="AK51" s="191"/>
      <c r="AL51" s="193"/>
      <c r="AM51" s="191"/>
      <c r="AN51" s="191"/>
      <c r="AO51" s="193"/>
      <c r="AP51" s="191"/>
      <c r="AQ51" s="191"/>
      <c r="AR51" s="191"/>
      <c r="AS51" s="658" t="s">
        <v>32</v>
      </c>
      <c r="AT51" s="658"/>
      <c r="AU51" s="658"/>
    </row>
    <row r="52" spans="2:47" ht="20.100000000000001" customHeight="1">
      <c r="B52" s="197" t="s">
        <v>101</v>
      </c>
      <c r="C52" s="191"/>
      <c r="D52" s="200" t="s">
        <v>33</v>
      </c>
      <c r="E52" s="200"/>
      <c r="F52" s="200"/>
      <c r="G52" s="193"/>
      <c r="H52" s="194"/>
      <c r="I52" s="191"/>
      <c r="J52" s="191"/>
      <c r="K52" s="193"/>
      <c r="L52" s="191"/>
      <c r="M52" s="191"/>
      <c r="N52" s="193"/>
      <c r="O52" s="191"/>
      <c r="P52" s="191"/>
      <c r="Q52" s="193"/>
      <c r="R52" s="191"/>
      <c r="S52" s="191"/>
      <c r="T52" s="193"/>
      <c r="U52" s="191"/>
      <c r="V52" s="191"/>
      <c r="W52" s="193"/>
      <c r="X52" s="191"/>
      <c r="Y52" s="191"/>
      <c r="Z52" s="193"/>
      <c r="AA52" s="191"/>
      <c r="AB52" s="191"/>
      <c r="AC52" s="193"/>
      <c r="AD52" s="191"/>
      <c r="AE52" s="191"/>
      <c r="AF52" s="193"/>
      <c r="AG52" s="191"/>
      <c r="AH52" s="191"/>
      <c r="AI52" s="193"/>
      <c r="AJ52" s="191"/>
      <c r="AK52" s="191"/>
      <c r="AL52" s="193"/>
      <c r="AM52" s="191"/>
      <c r="AN52" s="191"/>
      <c r="AO52" s="193"/>
      <c r="AP52" s="191"/>
      <c r="AQ52" s="191"/>
      <c r="AR52" s="191"/>
      <c r="AS52" s="659" t="s">
        <v>34</v>
      </c>
      <c r="AT52" s="659"/>
      <c r="AU52" s="659"/>
    </row>
  </sheetData>
  <mergeCells count="25">
    <mergeCell ref="AQ2:AS2"/>
    <mergeCell ref="AQ3:AT3"/>
    <mergeCell ref="B4:C4"/>
    <mergeCell ref="B5:B7"/>
    <mergeCell ref="C5:C7"/>
    <mergeCell ref="D5:D7"/>
    <mergeCell ref="E5:H6"/>
    <mergeCell ref="I5:L6"/>
    <mergeCell ref="M5:O6"/>
    <mergeCell ref="P5:R6"/>
    <mergeCell ref="B46:D46"/>
    <mergeCell ref="D49:E49"/>
    <mergeCell ref="AS49:AT49"/>
    <mergeCell ref="S5:U6"/>
    <mergeCell ref="V5:X6"/>
    <mergeCell ref="Y5:AA6"/>
    <mergeCell ref="AB5:AD6"/>
    <mergeCell ref="AE5:AG6"/>
    <mergeCell ref="AH5:AJ6"/>
    <mergeCell ref="AS51:AU51"/>
    <mergeCell ref="AS52:AU52"/>
    <mergeCell ref="AK5:AM6"/>
    <mergeCell ref="AN5:AP6"/>
    <mergeCell ref="AQ5:AT6"/>
    <mergeCell ref="AU5:AU7"/>
  </mergeCells>
  <pageMargins left="0.52" right="0.19685039370078741" top="0.72" bottom="0.23622047244094491" header="0.35433070866141736" footer="0.19685039370078741"/>
  <pageSetup paperSize="9" scale="4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>
    <tabColor indexed="57"/>
  </sheetPr>
  <dimension ref="A1:BM55"/>
  <sheetViews>
    <sheetView view="pageBreakPreview" topLeftCell="A5" zoomScale="55" zoomScaleNormal="70" zoomScaleSheetLayoutView="55" workbookViewId="0">
      <selection activeCell="BI34" sqref="BI34"/>
    </sheetView>
  </sheetViews>
  <sheetFormatPr defaultColWidth="46.85546875" defaultRowHeight="16.5"/>
  <cols>
    <col min="1" max="1" width="4.85546875" style="73" bestFit="1" customWidth="1"/>
    <col min="2" max="2" width="50.140625" style="52" customWidth="1"/>
    <col min="3" max="3" width="40.7109375" style="52" customWidth="1"/>
    <col min="4" max="4" width="27.5703125" style="52" customWidth="1"/>
    <col min="5" max="6" width="21.7109375" style="52" hidden="1" customWidth="1"/>
    <col min="7" max="7" width="21.7109375" style="64" hidden="1" customWidth="1"/>
    <col min="8" max="8" width="10.7109375" style="65" hidden="1" customWidth="1"/>
    <col min="9" max="9" width="22.28515625" style="52" customWidth="1"/>
    <col min="10" max="10" width="22.28515625" style="52" hidden="1" customWidth="1"/>
    <col min="11" max="11" width="22.28515625" style="64" customWidth="1"/>
    <col min="12" max="12" width="13.5703125" style="52" customWidth="1"/>
    <col min="13" max="14" width="20.7109375" style="52" hidden="1" customWidth="1"/>
    <col min="15" max="15" width="20.7109375" style="64" hidden="1" customWidth="1"/>
    <col min="16" max="16" width="10.7109375" style="52" hidden="1" customWidth="1"/>
    <col min="17" max="18" width="20.7109375" style="52" hidden="1" customWidth="1"/>
    <col min="19" max="19" width="20.7109375" style="64" hidden="1" customWidth="1"/>
    <col min="20" max="20" width="10.7109375" style="52" hidden="1" customWidth="1"/>
    <col min="21" max="22" width="20.7109375" style="52" hidden="1" customWidth="1"/>
    <col min="23" max="23" width="20.7109375" style="64" hidden="1" customWidth="1"/>
    <col min="24" max="24" width="10.7109375" style="52" hidden="1" customWidth="1"/>
    <col min="25" max="26" width="20.7109375" style="52" hidden="1" customWidth="1"/>
    <col min="27" max="27" width="20.7109375" style="64" hidden="1" customWidth="1"/>
    <col min="28" max="28" width="10.7109375" style="52" hidden="1" customWidth="1"/>
    <col min="29" max="30" width="20.7109375" style="52" hidden="1" customWidth="1"/>
    <col min="31" max="31" width="20.7109375" style="64" hidden="1" customWidth="1"/>
    <col min="32" max="32" width="10.7109375" style="52" hidden="1" customWidth="1"/>
    <col min="33" max="34" width="20.7109375" style="52" hidden="1" customWidth="1"/>
    <col min="35" max="35" width="20.7109375" style="64" hidden="1" customWidth="1"/>
    <col min="36" max="36" width="10.7109375" style="52" hidden="1" customWidth="1"/>
    <col min="37" max="38" width="20.7109375" style="52" hidden="1" customWidth="1"/>
    <col min="39" max="39" width="20.7109375" style="64" hidden="1" customWidth="1"/>
    <col min="40" max="40" width="10.7109375" style="52" hidden="1" customWidth="1"/>
    <col min="41" max="42" width="20.7109375" style="52" hidden="1" customWidth="1"/>
    <col min="43" max="43" width="20.7109375" style="64" hidden="1" customWidth="1"/>
    <col min="44" max="44" width="10.7109375" style="52" hidden="1" customWidth="1"/>
    <col min="45" max="46" width="20.7109375" style="52" hidden="1" customWidth="1"/>
    <col min="47" max="47" width="20.7109375" style="64" hidden="1" customWidth="1"/>
    <col min="48" max="48" width="10.5703125" style="52" hidden="1" customWidth="1"/>
    <col min="49" max="50" width="20.7109375" style="52" hidden="1" customWidth="1"/>
    <col min="51" max="51" width="20.7109375" style="64" hidden="1" customWidth="1"/>
    <col min="52" max="52" width="10.7109375" style="52" hidden="1" customWidth="1"/>
    <col min="53" max="53" width="25.7109375" style="52" customWidth="1"/>
    <col min="54" max="54" width="25.7109375" style="52" hidden="1" customWidth="1"/>
    <col min="55" max="55" width="25.7109375" style="64" customWidth="1"/>
    <col min="56" max="56" width="10.7109375" style="52" customWidth="1"/>
    <col min="57" max="57" width="33.28515625" style="52" customWidth="1"/>
    <col min="58" max="58" width="35.7109375" style="52" hidden="1" customWidth="1"/>
    <col min="59" max="59" width="37.28515625" style="52" hidden="1" customWidth="1"/>
    <col min="60" max="60" width="19.140625" style="52" hidden="1" customWidth="1"/>
    <col min="61" max="61" width="61.7109375" style="52" customWidth="1"/>
    <col min="62" max="16384" width="46.85546875" style="52"/>
  </cols>
  <sheetData>
    <row r="1" spans="1:6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5"/>
      <c r="O1" s="6"/>
      <c r="P1" s="5"/>
      <c r="Q1" s="5"/>
      <c r="R1" s="5"/>
      <c r="S1" s="6"/>
      <c r="T1" s="5"/>
      <c r="U1" s="5"/>
      <c r="V1" s="5"/>
      <c r="W1" s="6"/>
      <c r="X1" s="5"/>
      <c r="Y1" s="5"/>
      <c r="Z1" s="5"/>
      <c r="AA1" s="6"/>
      <c r="AB1" s="5"/>
      <c r="AC1" s="5"/>
      <c r="AD1" s="5"/>
      <c r="AE1" s="6"/>
      <c r="AF1" s="5"/>
      <c r="AG1" s="5"/>
      <c r="AH1" s="5"/>
      <c r="AI1" s="6"/>
      <c r="AJ1" s="5"/>
      <c r="AK1" s="5"/>
      <c r="AL1" s="5"/>
      <c r="AM1" s="6"/>
      <c r="AN1" s="5"/>
      <c r="AO1" s="5"/>
      <c r="AP1" s="5"/>
      <c r="AQ1" s="6"/>
      <c r="AR1" s="5"/>
      <c r="AS1" s="5"/>
      <c r="AT1" s="5"/>
      <c r="AU1" s="6"/>
      <c r="AV1" s="5"/>
      <c r="AW1" s="5"/>
      <c r="AX1" s="5"/>
      <c r="AY1" s="6"/>
      <c r="AZ1" s="5"/>
      <c r="BA1" s="5"/>
      <c r="BB1" s="5"/>
      <c r="BC1" s="6"/>
      <c r="BD1" s="5"/>
      <c r="BE1" s="5"/>
      <c r="BF1" s="8"/>
      <c r="BG1" s="9"/>
      <c r="BH1" s="9"/>
      <c r="BM1" s="11"/>
    </row>
    <row r="2" spans="1:65" s="10" customFormat="1" ht="30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5"/>
      <c r="O2" s="6"/>
      <c r="P2" s="5"/>
      <c r="Q2" s="5"/>
      <c r="R2" s="5"/>
      <c r="S2" s="6"/>
      <c r="T2" s="5"/>
      <c r="U2" s="5"/>
      <c r="V2" s="5"/>
      <c r="W2" s="6"/>
      <c r="X2" s="5"/>
      <c r="Y2" s="5"/>
      <c r="Z2" s="5"/>
      <c r="AA2" s="6"/>
      <c r="AB2" s="5"/>
      <c r="AC2" s="5"/>
      <c r="AD2" s="5"/>
      <c r="AE2" s="6"/>
      <c r="AF2" s="5"/>
      <c r="AG2" s="5"/>
      <c r="AH2" s="5"/>
      <c r="AI2" s="6"/>
      <c r="AJ2" s="5"/>
      <c r="AK2" s="5"/>
      <c r="AL2" s="5"/>
      <c r="AM2" s="6"/>
      <c r="AN2" s="5"/>
      <c r="AO2" s="5"/>
      <c r="AP2" s="5"/>
      <c r="AQ2" s="6"/>
      <c r="AR2" s="5"/>
      <c r="AS2" s="5"/>
      <c r="AT2" s="5"/>
      <c r="AU2" s="6"/>
      <c r="AV2" s="5"/>
      <c r="AW2" s="5"/>
      <c r="AX2" s="5"/>
      <c r="AY2" s="6"/>
      <c r="AZ2" s="5"/>
      <c r="BA2" s="645" t="s">
        <v>299</v>
      </c>
      <c r="BB2" s="645"/>
      <c r="BC2" s="645"/>
      <c r="BD2" s="5"/>
      <c r="BE2" s="5"/>
      <c r="BF2" s="8"/>
      <c r="BG2" s="9"/>
      <c r="BH2" s="9"/>
      <c r="BM2" s="11"/>
    </row>
    <row r="3" spans="1:65" s="10" customFormat="1" ht="35.25">
      <c r="A3" s="1"/>
      <c r="B3" s="13" t="s">
        <v>175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5"/>
      <c r="O3" s="6"/>
      <c r="P3" s="5"/>
      <c r="Q3" s="5"/>
      <c r="R3" s="5"/>
      <c r="S3" s="6"/>
      <c r="T3" s="5"/>
      <c r="U3" s="5"/>
      <c r="V3" s="5"/>
      <c r="W3" s="6"/>
      <c r="X3" s="5"/>
      <c r="Y3" s="5"/>
      <c r="Z3" s="5"/>
      <c r="AA3" s="6"/>
      <c r="AB3" s="5"/>
      <c r="AC3" s="5"/>
      <c r="AD3" s="5"/>
      <c r="AE3" s="6"/>
      <c r="AF3" s="5"/>
      <c r="AG3" s="5"/>
      <c r="AH3" s="5"/>
      <c r="AI3" s="6"/>
      <c r="AJ3" s="5"/>
      <c r="AK3" s="5"/>
      <c r="AL3" s="5"/>
      <c r="AM3" s="6"/>
      <c r="AN3" s="5"/>
      <c r="AO3" s="5"/>
      <c r="AP3" s="5"/>
      <c r="AQ3" s="6"/>
      <c r="AR3" s="5"/>
      <c r="AS3" s="5"/>
      <c r="AT3" s="5"/>
      <c r="AU3" s="6"/>
      <c r="AV3" s="5"/>
      <c r="AW3" s="5"/>
      <c r="AX3" s="5"/>
      <c r="AY3" s="6"/>
      <c r="AZ3" s="5"/>
      <c r="BA3" s="78"/>
      <c r="BB3" s="78"/>
      <c r="BC3" s="78"/>
      <c r="BD3" s="78"/>
      <c r="BE3" s="5"/>
      <c r="BF3" s="8"/>
      <c r="BG3" s="9"/>
      <c r="BH3" s="9"/>
      <c r="BM3" s="11"/>
    </row>
    <row r="4" spans="1:65" s="23" customFormat="1" ht="9.9499999999999993" customHeight="1" thickBot="1">
      <c r="A4" s="14"/>
      <c r="B4" s="623"/>
      <c r="C4" s="623"/>
      <c r="D4" s="15"/>
      <c r="E4" s="16"/>
      <c r="F4" s="16"/>
      <c r="G4" s="17"/>
      <c r="H4" s="18"/>
      <c r="I4" s="19"/>
      <c r="J4" s="19"/>
      <c r="K4" s="17"/>
      <c r="L4" s="16"/>
      <c r="M4" s="16"/>
      <c r="N4" s="16"/>
      <c r="O4" s="17"/>
      <c r="P4" s="16"/>
      <c r="Q4" s="16"/>
      <c r="R4" s="16"/>
      <c r="S4" s="17"/>
      <c r="T4" s="16"/>
      <c r="U4" s="16"/>
      <c r="V4" s="16"/>
      <c r="W4" s="17"/>
      <c r="X4" s="16"/>
      <c r="Y4" s="16"/>
      <c r="Z4" s="16"/>
      <c r="AA4" s="17"/>
      <c r="AB4" s="16"/>
      <c r="AC4" s="16"/>
      <c r="AD4" s="16"/>
      <c r="AE4" s="17"/>
      <c r="AF4" s="16"/>
      <c r="AG4" s="16"/>
      <c r="AH4" s="16"/>
      <c r="AI4" s="17"/>
      <c r="AJ4" s="16"/>
      <c r="AK4" s="16"/>
      <c r="AL4" s="16"/>
      <c r="AM4" s="17"/>
      <c r="AN4" s="16"/>
      <c r="AO4" s="16"/>
      <c r="AP4" s="16"/>
      <c r="AQ4" s="17"/>
      <c r="AR4" s="16"/>
      <c r="AS4" s="16"/>
      <c r="AT4" s="16"/>
      <c r="AU4" s="17"/>
      <c r="AV4" s="16"/>
      <c r="AW4" s="16"/>
      <c r="AX4" s="16"/>
      <c r="AY4" s="17"/>
      <c r="AZ4" s="16"/>
      <c r="BA4" s="16"/>
      <c r="BB4" s="16"/>
      <c r="BC4" s="17"/>
      <c r="BD4" s="16"/>
      <c r="BE4" s="16"/>
      <c r="BF4" s="20"/>
      <c r="BG4" s="21"/>
      <c r="BH4" s="22"/>
      <c r="BM4" s="24"/>
    </row>
    <row r="5" spans="1:65" s="23" customFormat="1" ht="35.1" customHeight="1">
      <c r="A5" s="14"/>
      <c r="B5" s="616" t="s">
        <v>2</v>
      </c>
      <c r="C5" s="616" t="s">
        <v>3</v>
      </c>
      <c r="D5" s="619" t="s">
        <v>4</v>
      </c>
      <c r="E5" s="608" t="s">
        <v>5</v>
      </c>
      <c r="F5" s="608"/>
      <c r="G5" s="608"/>
      <c r="H5" s="608"/>
      <c r="I5" s="608" t="s">
        <v>6</v>
      </c>
      <c r="J5" s="608"/>
      <c r="K5" s="609"/>
      <c r="L5" s="609"/>
      <c r="M5" s="608" t="s">
        <v>7</v>
      </c>
      <c r="N5" s="608"/>
      <c r="O5" s="609"/>
      <c r="P5" s="609"/>
      <c r="Q5" s="608" t="s">
        <v>8</v>
      </c>
      <c r="R5" s="608"/>
      <c r="S5" s="609"/>
      <c r="T5" s="609"/>
      <c r="U5" s="608" t="s">
        <v>9</v>
      </c>
      <c r="V5" s="608"/>
      <c r="W5" s="609"/>
      <c r="X5" s="609"/>
      <c r="Y5" s="608" t="s">
        <v>10</v>
      </c>
      <c r="Z5" s="608"/>
      <c r="AA5" s="609"/>
      <c r="AB5" s="609"/>
      <c r="AC5" s="608" t="s">
        <v>11</v>
      </c>
      <c r="AD5" s="608"/>
      <c r="AE5" s="609"/>
      <c r="AF5" s="609"/>
      <c r="AG5" s="608" t="s">
        <v>12</v>
      </c>
      <c r="AH5" s="608"/>
      <c r="AI5" s="609"/>
      <c r="AJ5" s="609"/>
      <c r="AK5" s="608" t="s">
        <v>13</v>
      </c>
      <c r="AL5" s="608"/>
      <c r="AM5" s="609"/>
      <c r="AN5" s="609"/>
      <c r="AO5" s="608" t="s">
        <v>14</v>
      </c>
      <c r="AP5" s="608"/>
      <c r="AQ5" s="609"/>
      <c r="AR5" s="609"/>
      <c r="AS5" s="608" t="s">
        <v>15</v>
      </c>
      <c r="AT5" s="608"/>
      <c r="AU5" s="609"/>
      <c r="AV5" s="609"/>
      <c r="AW5" s="608" t="s">
        <v>16</v>
      </c>
      <c r="AX5" s="608"/>
      <c r="AY5" s="609"/>
      <c r="AZ5" s="609"/>
      <c r="BA5" s="612" t="s">
        <v>17</v>
      </c>
      <c r="BB5" s="612"/>
      <c r="BC5" s="613"/>
      <c r="BD5" s="613"/>
      <c r="BE5" s="614" t="s">
        <v>18</v>
      </c>
      <c r="BF5" s="25" t="s">
        <v>19</v>
      </c>
      <c r="BG5" s="25" t="s">
        <v>18</v>
      </c>
      <c r="BH5" s="26" t="s">
        <v>20</v>
      </c>
      <c r="BM5" s="24"/>
    </row>
    <row r="6" spans="1:65" s="23" customFormat="1" ht="35.1" customHeight="1">
      <c r="A6" s="14"/>
      <c r="B6" s="616"/>
      <c r="C6" s="616"/>
      <c r="D6" s="620"/>
      <c r="E6" s="608"/>
      <c r="F6" s="608"/>
      <c r="G6" s="608"/>
      <c r="H6" s="608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09"/>
      <c r="BA6" s="613"/>
      <c r="BB6" s="613"/>
      <c r="BC6" s="613"/>
      <c r="BD6" s="613"/>
      <c r="BE6" s="615"/>
      <c r="BF6" s="27" t="s">
        <v>21</v>
      </c>
      <c r="BG6" s="28" t="s">
        <v>22</v>
      </c>
      <c r="BH6" s="29">
        <v>2021</v>
      </c>
      <c r="BM6" s="24"/>
    </row>
    <row r="7" spans="1:65" s="23" customFormat="1" ht="34.5" customHeight="1" thickBot="1">
      <c r="A7" s="14"/>
      <c r="B7" s="616"/>
      <c r="C7" s="616"/>
      <c r="D7" s="621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0" t="s">
        <v>257</v>
      </c>
      <c r="O7" s="31" t="s">
        <v>24</v>
      </c>
      <c r="P7" s="33" t="s">
        <v>25</v>
      </c>
      <c r="Q7" s="30" t="s">
        <v>23</v>
      </c>
      <c r="R7" s="30" t="s">
        <v>257</v>
      </c>
      <c r="S7" s="31" t="s">
        <v>24</v>
      </c>
      <c r="T7" s="33" t="s">
        <v>25</v>
      </c>
      <c r="U7" s="30" t="s">
        <v>23</v>
      </c>
      <c r="V7" s="30" t="s">
        <v>257</v>
      </c>
      <c r="W7" s="31" t="s">
        <v>24</v>
      </c>
      <c r="X7" s="33" t="s">
        <v>25</v>
      </c>
      <c r="Y7" s="30" t="s">
        <v>23</v>
      </c>
      <c r="Z7" s="30" t="s">
        <v>257</v>
      </c>
      <c r="AA7" s="31" t="s">
        <v>24</v>
      </c>
      <c r="AB7" s="33" t="s">
        <v>25</v>
      </c>
      <c r="AC7" s="30" t="s">
        <v>23</v>
      </c>
      <c r="AD7" s="30" t="s">
        <v>257</v>
      </c>
      <c r="AE7" s="31" t="s">
        <v>24</v>
      </c>
      <c r="AF7" s="33" t="s">
        <v>25</v>
      </c>
      <c r="AG7" s="30" t="s">
        <v>23</v>
      </c>
      <c r="AH7" s="30" t="s">
        <v>257</v>
      </c>
      <c r="AI7" s="31" t="s">
        <v>24</v>
      </c>
      <c r="AJ7" s="33" t="s">
        <v>25</v>
      </c>
      <c r="AK7" s="30" t="s">
        <v>23</v>
      </c>
      <c r="AL7" s="30" t="s">
        <v>257</v>
      </c>
      <c r="AM7" s="31" t="s">
        <v>24</v>
      </c>
      <c r="AN7" s="33" t="s">
        <v>25</v>
      </c>
      <c r="AO7" s="30" t="s">
        <v>23</v>
      </c>
      <c r="AP7" s="30" t="s">
        <v>257</v>
      </c>
      <c r="AQ7" s="31" t="s">
        <v>24</v>
      </c>
      <c r="AR7" s="33" t="s">
        <v>25</v>
      </c>
      <c r="AS7" s="30" t="s">
        <v>23</v>
      </c>
      <c r="AT7" s="30" t="s">
        <v>257</v>
      </c>
      <c r="AU7" s="31" t="s">
        <v>24</v>
      </c>
      <c r="AV7" s="33" t="s">
        <v>25</v>
      </c>
      <c r="AW7" s="30" t="s">
        <v>23</v>
      </c>
      <c r="AX7" s="30" t="s">
        <v>257</v>
      </c>
      <c r="AY7" s="31" t="s">
        <v>24</v>
      </c>
      <c r="AZ7" s="33" t="s">
        <v>25</v>
      </c>
      <c r="BA7" s="34" t="s">
        <v>23</v>
      </c>
      <c r="BB7" s="34" t="s">
        <v>257</v>
      </c>
      <c r="BC7" s="35" t="s">
        <v>24</v>
      </c>
      <c r="BD7" s="36" t="s">
        <v>25</v>
      </c>
      <c r="BE7" s="615"/>
      <c r="BF7" s="37" t="s">
        <v>26</v>
      </c>
      <c r="BG7" s="38" t="s">
        <v>27</v>
      </c>
      <c r="BH7" s="39" t="s">
        <v>24</v>
      </c>
      <c r="BM7" s="24"/>
    </row>
    <row r="8" spans="1:65" ht="18.75">
      <c r="A8" s="40">
        <v>1</v>
      </c>
      <c r="B8" s="41" t="s">
        <v>179</v>
      </c>
      <c r="C8" s="77" t="s">
        <v>180</v>
      </c>
      <c r="D8" s="42">
        <v>45329</v>
      </c>
      <c r="E8" s="43">
        <v>2619805</v>
      </c>
      <c r="F8" s="43">
        <v>2608810</v>
      </c>
      <c r="G8" s="44">
        <v>2000000</v>
      </c>
      <c r="H8" s="45">
        <f t="shared" ref="H8:H49" si="0">E8/G8</f>
        <v>1.3099025</v>
      </c>
      <c r="I8" s="43">
        <v>2254005</v>
      </c>
      <c r="J8" s="112">
        <v>2221010</v>
      </c>
      <c r="K8" s="47">
        <v>2000000</v>
      </c>
      <c r="L8" s="45">
        <v>1.1299999999999999</v>
      </c>
      <c r="M8" s="43"/>
      <c r="N8" s="43"/>
      <c r="O8" s="48"/>
      <c r="P8" s="49" t="e">
        <f>M8/O8</f>
        <v>#DIV/0!</v>
      </c>
      <c r="Q8" s="43"/>
      <c r="R8" s="43"/>
      <c r="S8" s="48"/>
      <c r="T8" s="49" t="e">
        <f>Q8/S8</f>
        <v>#DIV/0!</v>
      </c>
      <c r="U8" s="43"/>
      <c r="V8" s="43"/>
      <c r="W8" s="48"/>
      <c r="X8" s="49" t="e">
        <f>U8/W8</f>
        <v>#DIV/0!</v>
      </c>
      <c r="Y8" s="43"/>
      <c r="Z8" s="43"/>
      <c r="AA8" s="47"/>
      <c r="AB8" s="45" t="e">
        <f>Y8/AA8</f>
        <v>#DIV/0!</v>
      </c>
      <c r="AC8" s="46"/>
      <c r="AD8" s="46"/>
      <c r="AE8" s="47"/>
      <c r="AF8" s="45" t="e">
        <f>AC8/AE8</f>
        <v>#DIV/0!</v>
      </c>
      <c r="AG8" s="46"/>
      <c r="AH8" s="46"/>
      <c r="AI8" s="47"/>
      <c r="AJ8" s="45" t="e">
        <f>AG8/AI8</f>
        <v>#DIV/0!</v>
      </c>
      <c r="AK8" s="46"/>
      <c r="AL8" s="46"/>
      <c r="AM8" s="47"/>
      <c r="AN8" s="45" t="e">
        <f>AK8/AM8</f>
        <v>#DIV/0!</v>
      </c>
      <c r="AO8" s="46"/>
      <c r="AP8" s="46"/>
      <c r="AQ8" s="47"/>
      <c r="AR8" s="45" t="e">
        <f>AO8/AQ8</f>
        <v>#DIV/0!</v>
      </c>
      <c r="AS8" s="46"/>
      <c r="AT8" s="46"/>
      <c r="AU8" s="47"/>
      <c r="AV8" s="45" t="e">
        <f>AS8/AU8</f>
        <v>#DIV/0!</v>
      </c>
      <c r="AW8" s="46"/>
      <c r="AX8" s="46"/>
      <c r="AY8" s="47"/>
      <c r="AZ8" s="45" t="e">
        <f>AW8/AY8</f>
        <v>#DIV/0!</v>
      </c>
      <c r="BA8" s="46">
        <f t="shared" ref="BA8:BC49" si="1">E8+I8</f>
        <v>4873810</v>
      </c>
      <c r="BB8" s="46">
        <f>F8+J8</f>
        <v>4829820</v>
      </c>
      <c r="BC8" s="47">
        <f>G8+K8</f>
        <v>4000000</v>
      </c>
      <c r="BD8" s="45">
        <f t="shared" ref="BD8:BD49" si="2">BA8/BC8</f>
        <v>1.2184524999999999</v>
      </c>
      <c r="BE8" s="50">
        <f>BA8/2</f>
        <v>2436905</v>
      </c>
    </row>
    <row r="9" spans="1:65" ht="18.75">
      <c r="A9" s="40">
        <v>2</v>
      </c>
      <c r="B9" s="41" t="s">
        <v>181</v>
      </c>
      <c r="C9" s="77" t="s">
        <v>182</v>
      </c>
      <c r="D9" s="42">
        <v>44321</v>
      </c>
      <c r="E9" s="46">
        <v>659070</v>
      </c>
      <c r="F9" s="46">
        <v>659070</v>
      </c>
      <c r="G9" s="44">
        <v>850000</v>
      </c>
      <c r="H9" s="45">
        <f t="shared" si="0"/>
        <v>0.77537647058823533</v>
      </c>
      <c r="I9" s="43">
        <v>1171290</v>
      </c>
      <c r="J9" s="112">
        <v>1171290</v>
      </c>
      <c r="K9" s="47">
        <v>850000</v>
      </c>
      <c r="L9" s="45">
        <v>1.38</v>
      </c>
      <c r="M9" s="43"/>
      <c r="N9" s="43"/>
      <c r="O9" s="48"/>
      <c r="P9" s="49" t="e">
        <f t="shared" ref="P9:P48" si="3">M9/O9</f>
        <v>#DIV/0!</v>
      </c>
      <c r="Q9" s="43"/>
      <c r="R9" s="43"/>
      <c r="S9" s="48"/>
      <c r="T9" s="49" t="e">
        <f t="shared" ref="T9:T48" si="4">Q9/S9</f>
        <v>#DIV/0!</v>
      </c>
      <c r="U9" s="43"/>
      <c r="V9" s="43"/>
      <c r="W9" s="48"/>
      <c r="X9" s="49" t="e">
        <f t="shared" ref="X9:X48" si="5">U9/W9</f>
        <v>#DIV/0!</v>
      </c>
      <c r="Y9" s="43"/>
      <c r="Z9" s="43"/>
      <c r="AA9" s="47"/>
      <c r="AB9" s="45" t="e">
        <f t="shared" ref="AB9:AB48" si="6">Y9/AA9</f>
        <v>#DIV/0!</v>
      </c>
      <c r="AC9" s="46"/>
      <c r="AD9" s="46"/>
      <c r="AE9" s="47"/>
      <c r="AF9" s="45" t="e">
        <f t="shared" ref="AF9:AF48" si="7">AC9/AE9</f>
        <v>#DIV/0!</v>
      </c>
      <c r="AG9" s="46"/>
      <c r="AH9" s="46"/>
      <c r="AI9" s="47"/>
      <c r="AJ9" s="45" t="e">
        <f t="shared" ref="AJ9:AJ47" si="8">AG9/AI9</f>
        <v>#DIV/0!</v>
      </c>
      <c r="AK9" s="46"/>
      <c r="AL9" s="46"/>
      <c r="AM9" s="47"/>
      <c r="AN9" s="45" t="e">
        <f t="shared" ref="AN9:AN48" si="9">AK9/AM9</f>
        <v>#DIV/0!</v>
      </c>
      <c r="AO9" s="46"/>
      <c r="AP9" s="46"/>
      <c r="AQ9" s="47"/>
      <c r="AR9" s="45" t="e">
        <f t="shared" ref="AR9:AR48" si="10">AO9/AQ9</f>
        <v>#DIV/0!</v>
      </c>
      <c r="AS9" s="46"/>
      <c r="AT9" s="46"/>
      <c r="AU9" s="47"/>
      <c r="AV9" s="45" t="e">
        <f t="shared" ref="AV9:AV48" si="11">AS9/AU9</f>
        <v>#DIV/0!</v>
      </c>
      <c r="AW9" s="46"/>
      <c r="AX9" s="46"/>
      <c r="AY9" s="47"/>
      <c r="AZ9" s="45" t="e">
        <f t="shared" ref="AZ9:AZ48" si="12">AW9/AY9</f>
        <v>#DIV/0!</v>
      </c>
      <c r="BA9" s="46">
        <f t="shared" si="1"/>
        <v>1830360</v>
      </c>
      <c r="BB9" s="46">
        <f t="shared" si="1"/>
        <v>1830360</v>
      </c>
      <c r="BC9" s="47">
        <f t="shared" si="1"/>
        <v>1700000</v>
      </c>
      <c r="BD9" s="45">
        <f t="shared" si="2"/>
        <v>1.0766823529411764</v>
      </c>
      <c r="BE9" s="50">
        <f t="shared" ref="BE9:BE48" si="13">BA9/2</f>
        <v>915180</v>
      </c>
    </row>
    <row r="10" spans="1:65" ht="18.75">
      <c r="A10" s="40">
        <v>3</v>
      </c>
      <c r="B10" s="41" t="s">
        <v>183</v>
      </c>
      <c r="C10" s="77" t="s">
        <v>184</v>
      </c>
      <c r="D10" s="42">
        <v>45489</v>
      </c>
      <c r="E10" s="46">
        <v>46875</v>
      </c>
      <c r="F10" s="46">
        <v>46875</v>
      </c>
      <c r="G10" s="44">
        <v>550000</v>
      </c>
      <c r="H10" s="45">
        <f t="shared" si="0"/>
        <v>8.5227272727272721E-2</v>
      </c>
      <c r="I10" s="43">
        <v>431885</v>
      </c>
      <c r="J10" s="112">
        <v>431885</v>
      </c>
      <c r="K10" s="47">
        <v>550000</v>
      </c>
      <c r="L10" s="45">
        <v>0.79</v>
      </c>
      <c r="M10" s="43"/>
      <c r="N10" s="43"/>
      <c r="O10" s="48"/>
      <c r="P10" s="49" t="e">
        <f t="shared" si="3"/>
        <v>#DIV/0!</v>
      </c>
      <c r="Q10" s="43"/>
      <c r="R10" s="43"/>
      <c r="S10" s="48"/>
      <c r="T10" s="49" t="e">
        <f t="shared" si="4"/>
        <v>#DIV/0!</v>
      </c>
      <c r="U10" s="43"/>
      <c r="V10" s="43"/>
      <c r="W10" s="48"/>
      <c r="X10" s="49" t="e">
        <f t="shared" si="5"/>
        <v>#DIV/0!</v>
      </c>
      <c r="Y10" s="43"/>
      <c r="Z10" s="43"/>
      <c r="AA10" s="47"/>
      <c r="AB10" s="45" t="e">
        <f t="shared" si="6"/>
        <v>#DIV/0!</v>
      </c>
      <c r="AC10" s="46"/>
      <c r="AD10" s="46"/>
      <c r="AE10" s="47"/>
      <c r="AF10" s="45" t="e">
        <f t="shared" si="7"/>
        <v>#DIV/0!</v>
      </c>
      <c r="AG10" s="46"/>
      <c r="AH10" s="46"/>
      <c r="AI10" s="47"/>
      <c r="AJ10" s="45" t="e">
        <f t="shared" si="8"/>
        <v>#DIV/0!</v>
      </c>
      <c r="AK10" s="46"/>
      <c r="AL10" s="46"/>
      <c r="AM10" s="47"/>
      <c r="AN10" s="45" t="e">
        <f t="shared" si="9"/>
        <v>#DIV/0!</v>
      </c>
      <c r="AO10" s="46"/>
      <c r="AP10" s="46"/>
      <c r="AQ10" s="47"/>
      <c r="AR10" s="45" t="e">
        <f t="shared" si="10"/>
        <v>#DIV/0!</v>
      </c>
      <c r="AS10" s="46"/>
      <c r="AT10" s="46"/>
      <c r="AU10" s="47"/>
      <c r="AV10" s="45" t="e">
        <f t="shared" si="11"/>
        <v>#DIV/0!</v>
      </c>
      <c r="AW10" s="46"/>
      <c r="AX10" s="46"/>
      <c r="AY10" s="47"/>
      <c r="AZ10" s="45" t="e">
        <f t="shared" si="12"/>
        <v>#DIV/0!</v>
      </c>
      <c r="BA10" s="46">
        <f t="shared" si="1"/>
        <v>478760</v>
      </c>
      <c r="BB10" s="46">
        <f t="shared" si="1"/>
        <v>478760</v>
      </c>
      <c r="BC10" s="47">
        <f t="shared" si="1"/>
        <v>1100000</v>
      </c>
      <c r="BD10" s="45">
        <f t="shared" si="2"/>
        <v>0.43523636363636364</v>
      </c>
      <c r="BE10" s="50">
        <f t="shared" si="13"/>
        <v>239380</v>
      </c>
    </row>
    <row r="11" spans="1:65" ht="18.75" customHeight="1">
      <c r="A11" s="40">
        <v>4</v>
      </c>
      <c r="B11" s="41" t="s">
        <v>185</v>
      </c>
      <c r="C11" s="77" t="s">
        <v>186</v>
      </c>
      <c r="D11" s="42">
        <v>45510</v>
      </c>
      <c r="E11" s="46">
        <v>104070</v>
      </c>
      <c r="F11" s="46">
        <v>104070</v>
      </c>
      <c r="G11" s="44">
        <v>550000</v>
      </c>
      <c r="H11" s="45">
        <f t="shared" si="0"/>
        <v>0.18921818181818181</v>
      </c>
      <c r="I11" s="43">
        <v>214360</v>
      </c>
      <c r="J11" s="112">
        <v>214360</v>
      </c>
      <c r="K11" s="47">
        <v>550000</v>
      </c>
      <c r="L11" s="45">
        <v>0.39</v>
      </c>
      <c r="M11" s="43"/>
      <c r="N11" s="43"/>
      <c r="O11" s="48"/>
      <c r="P11" s="49" t="e">
        <f t="shared" si="3"/>
        <v>#DIV/0!</v>
      </c>
      <c r="Q11" s="43"/>
      <c r="R11" s="43"/>
      <c r="S11" s="48"/>
      <c r="T11" s="49" t="e">
        <f t="shared" si="4"/>
        <v>#DIV/0!</v>
      </c>
      <c r="U11" s="43"/>
      <c r="V11" s="43"/>
      <c r="W11" s="48"/>
      <c r="X11" s="49" t="e">
        <f t="shared" si="5"/>
        <v>#DIV/0!</v>
      </c>
      <c r="Y11" s="43"/>
      <c r="Z11" s="43"/>
      <c r="AA11" s="47"/>
      <c r="AB11" s="45" t="e">
        <f t="shared" si="6"/>
        <v>#DIV/0!</v>
      </c>
      <c r="AC11" s="46"/>
      <c r="AD11" s="46"/>
      <c r="AE11" s="47"/>
      <c r="AF11" s="45" t="e">
        <f t="shared" si="7"/>
        <v>#DIV/0!</v>
      </c>
      <c r="AG11" s="46"/>
      <c r="AH11" s="46"/>
      <c r="AI11" s="47"/>
      <c r="AJ11" s="45" t="e">
        <f t="shared" si="8"/>
        <v>#DIV/0!</v>
      </c>
      <c r="AK11" s="46"/>
      <c r="AL11" s="46"/>
      <c r="AM11" s="47"/>
      <c r="AN11" s="45" t="e">
        <f t="shared" si="9"/>
        <v>#DIV/0!</v>
      </c>
      <c r="AO11" s="46"/>
      <c r="AP11" s="46"/>
      <c r="AQ11" s="47"/>
      <c r="AR11" s="45" t="e">
        <f t="shared" si="10"/>
        <v>#DIV/0!</v>
      </c>
      <c r="AS11" s="46"/>
      <c r="AT11" s="46"/>
      <c r="AU11" s="47"/>
      <c r="AV11" s="45" t="e">
        <f t="shared" si="11"/>
        <v>#DIV/0!</v>
      </c>
      <c r="AW11" s="46"/>
      <c r="AX11" s="46"/>
      <c r="AY11" s="47"/>
      <c r="AZ11" s="45" t="e">
        <f t="shared" si="12"/>
        <v>#DIV/0!</v>
      </c>
      <c r="BA11" s="46">
        <f t="shared" si="1"/>
        <v>318430</v>
      </c>
      <c r="BB11" s="46">
        <f t="shared" si="1"/>
        <v>318430</v>
      </c>
      <c r="BC11" s="47">
        <f t="shared" si="1"/>
        <v>1100000</v>
      </c>
      <c r="BD11" s="45">
        <f t="shared" si="2"/>
        <v>0.28948181818181817</v>
      </c>
      <c r="BE11" s="50">
        <f t="shared" si="13"/>
        <v>159215</v>
      </c>
    </row>
    <row r="12" spans="1:65" ht="18.75">
      <c r="A12" s="40">
        <v>5</v>
      </c>
      <c r="B12" s="41" t="s">
        <v>187</v>
      </c>
      <c r="C12" s="77" t="s">
        <v>188</v>
      </c>
      <c r="D12" s="42">
        <v>45428</v>
      </c>
      <c r="E12" s="46">
        <v>663445</v>
      </c>
      <c r="F12" s="46">
        <v>663445</v>
      </c>
      <c r="G12" s="44">
        <v>650000</v>
      </c>
      <c r="H12" s="45">
        <f t="shared" si="0"/>
        <v>1.0206846153846154</v>
      </c>
      <c r="I12" s="43">
        <v>387195</v>
      </c>
      <c r="J12" s="112">
        <v>387915</v>
      </c>
      <c r="K12" s="47">
        <v>650000</v>
      </c>
      <c r="L12" s="45">
        <v>0.6</v>
      </c>
      <c r="M12" s="43"/>
      <c r="N12" s="43"/>
      <c r="O12" s="48"/>
      <c r="P12" s="49" t="e">
        <f t="shared" si="3"/>
        <v>#DIV/0!</v>
      </c>
      <c r="Q12" s="43"/>
      <c r="R12" s="43"/>
      <c r="S12" s="48"/>
      <c r="T12" s="49" t="e">
        <f t="shared" si="4"/>
        <v>#DIV/0!</v>
      </c>
      <c r="U12" s="43"/>
      <c r="V12" s="43"/>
      <c r="W12" s="48"/>
      <c r="X12" s="49" t="e">
        <f t="shared" si="5"/>
        <v>#DIV/0!</v>
      </c>
      <c r="Y12" s="43"/>
      <c r="Z12" s="43"/>
      <c r="AA12" s="47"/>
      <c r="AB12" s="45" t="e">
        <f t="shared" si="6"/>
        <v>#DIV/0!</v>
      </c>
      <c r="AC12" s="46"/>
      <c r="AD12" s="46"/>
      <c r="AE12" s="47"/>
      <c r="AF12" s="45" t="e">
        <f t="shared" si="7"/>
        <v>#DIV/0!</v>
      </c>
      <c r="AG12" s="46"/>
      <c r="AH12" s="46"/>
      <c r="AI12" s="47"/>
      <c r="AJ12" s="45" t="e">
        <f t="shared" si="8"/>
        <v>#DIV/0!</v>
      </c>
      <c r="AK12" s="46"/>
      <c r="AL12" s="46"/>
      <c r="AM12" s="47"/>
      <c r="AN12" s="45" t="e">
        <f t="shared" si="9"/>
        <v>#DIV/0!</v>
      </c>
      <c r="AO12" s="46"/>
      <c r="AP12" s="46"/>
      <c r="AQ12" s="47"/>
      <c r="AR12" s="45" t="e">
        <f t="shared" si="10"/>
        <v>#DIV/0!</v>
      </c>
      <c r="AS12" s="46"/>
      <c r="AT12" s="46"/>
      <c r="AU12" s="47"/>
      <c r="AV12" s="45" t="e">
        <f t="shared" si="11"/>
        <v>#DIV/0!</v>
      </c>
      <c r="AW12" s="46"/>
      <c r="AX12" s="46"/>
      <c r="AY12" s="47"/>
      <c r="AZ12" s="45" t="e">
        <f t="shared" si="12"/>
        <v>#DIV/0!</v>
      </c>
      <c r="BA12" s="46">
        <f t="shared" si="1"/>
        <v>1050640</v>
      </c>
      <c r="BB12" s="46">
        <f t="shared" si="1"/>
        <v>1051360</v>
      </c>
      <c r="BC12" s="47">
        <f t="shared" si="1"/>
        <v>1300000</v>
      </c>
      <c r="BD12" s="45">
        <f t="shared" si="2"/>
        <v>0.80818461538461539</v>
      </c>
      <c r="BE12" s="50">
        <f t="shared" si="13"/>
        <v>525320</v>
      </c>
    </row>
    <row r="13" spans="1:65" ht="18.75">
      <c r="A13" s="40">
        <v>6</v>
      </c>
      <c r="B13" s="41" t="s">
        <v>189</v>
      </c>
      <c r="C13" s="77" t="s">
        <v>272</v>
      </c>
      <c r="D13" s="42" t="s">
        <v>190</v>
      </c>
      <c r="E13" s="46">
        <v>209750</v>
      </c>
      <c r="F13" s="46">
        <v>209750</v>
      </c>
      <c r="G13" s="44">
        <v>650000</v>
      </c>
      <c r="H13" s="45">
        <f t="shared" si="0"/>
        <v>0.32269230769230767</v>
      </c>
      <c r="I13" s="43">
        <v>693375</v>
      </c>
      <c r="J13" s="112">
        <v>693375</v>
      </c>
      <c r="K13" s="47">
        <v>650000</v>
      </c>
      <c r="L13" s="45">
        <v>1.07</v>
      </c>
      <c r="M13" s="43"/>
      <c r="N13" s="43"/>
      <c r="O13" s="48"/>
      <c r="P13" s="49" t="e">
        <f t="shared" si="3"/>
        <v>#DIV/0!</v>
      </c>
      <c r="Q13" s="43"/>
      <c r="R13" s="43"/>
      <c r="S13" s="48"/>
      <c r="T13" s="49" t="e">
        <f t="shared" si="4"/>
        <v>#DIV/0!</v>
      </c>
      <c r="U13" s="43"/>
      <c r="V13" s="43"/>
      <c r="W13" s="48"/>
      <c r="X13" s="49" t="e">
        <f t="shared" si="5"/>
        <v>#DIV/0!</v>
      </c>
      <c r="Y13" s="43"/>
      <c r="Z13" s="43"/>
      <c r="AA13" s="47"/>
      <c r="AB13" s="45" t="e">
        <f t="shared" si="6"/>
        <v>#DIV/0!</v>
      </c>
      <c r="AC13" s="46"/>
      <c r="AD13" s="46"/>
      <c r="AE13" s="47"/>
      <c r="AF13" s="45" t="e">
        <f t="shared" si="7"/>
        <v>#DIV/0!</v>
      </c>
      <c r="AG13" s="46"/>
      <c r="AH13" s="46"/>
      <c r="AI13" s="47"/>
      <c r="AJ13" s="45" t="e">
        <f t="shared" si="8"/>
        <v>#DIV/0!</v>
      </c>
      <c r="AK13" s="46"/>
      <c r="AL13" s="46"/>
      <c r="AM13" s="47"/>
      <c r="AN13" s="45" t="e">
        <f t="shared" si="9"/>
        <v>#DIV/0!</v>
      </c>
      <c r="AO13" s="46"/>
      <c r="AP13" s="46"/>
      <c r="AQ13" s="47"/>
      <c r="AR13" s="45" t="e">
        <f t="shared" si="10"/>
        <v>#DIV/0!</v>
      </c>
      <c r="AS13" s="46"/>
      <c r="AT13" s="46"/>
      <c r="AU13" s="47"/>
      <c r="AV13" s="45" t="e">
        <f t="shared" si="11"/>
        <v>#DIV/0!</v>
      </c>
      <c r="AW13" s="46"/>
      <c r="AX13" s="46"/>
      <c r="AY13" s="47"/>
      <c r="AZ13" s="45" t="e">
        <f t="shared" si="12"/>
        <v>#DIV/0!</v>
      </c>
      <c r="BA13" s="46">
        <f t="shared" si="1"/>
        <v>903125</v>
      </c>
      <c r="BB13" s="46">
        <f t="shared" si="1"/>
        <v>903125</v>
      </c>
      <c r="BC13" s="47">
        <f t="shared" si="1"/>
        <v>1300000</v>
      </c>
      <c r="BD13" s="45">
        <f t="shared" si="2"/>
        <v>0.69471153846153844</v>
      </c>
      <c r="BE13" s="50">
        <f t="shared" si="13"/>
        <v>451562.5</v>
      </c>
    </row>
    <row r="14" spans="1:65" ht="18.75">
      <c r="A14" s="40">
        <v>7</v>
      </c>
      <c r="B14" s="41" t="s">
        <v>191</v>
      </c>
      <c r="C14" s="77" t="s">
        <v>192</v>
      </c>
      <c r="D14" s="42">
        <v>45432</v>
      </c>
      <c r="E14" s="46">
        <v>572975</v>
      </c>
      <c r="F14" s="46">
        <v>572975</v>
      </c>
      <c r="G14" s="44">
        <v>550000</v>
      </c>
      <c r="H14" s="45">
        <f t="shared" si="0"/>
        <v>1.0417727272727273</v>
      </c>
      <c r="I14" s="43">
        <v>283915</v>
      </c>
      <c r="J14" s="112">
        <v>283915</v>
      </c>
      <c r="K14" s="47">
        <v>550000</v>
      </c>
      <c r="L14" s="45">
        <v>0.52</v>
      </c>
      <c r="M14" s="43"/>
      <c r="N14" s="43"/>
      <c r="O14" s="48"/>
      <c r="P14" s="49" t="e">
        <f t="shared" si="3"/>
        <v>#DIV/0!</v>
      </c>
      <c r="Q14" s="43"/>
      <c r="R14" s="43"/>
      <c r="S14" s="48"/>
      <c r="T14" s="49" t="e">
        <f t="shared" si="4"/>
        <v>#DIV/0!</v>
      </c>
      <c r="U14" s="43"/>
      <c r="V14" s="43"/>
      <c r="W14" s="48"/>
      <c r="X14" s="49" t="e">
        <f t="shared" si="5"/>
        <v>#DIV/0!</v>
      </c>
      <c r="Y14" s="43"/>
      <c r="Z14" s="43"/>
      <c r="AA14" s="47"/>
      <c r="AB14" s="45" t="e">
        <f t="shared" si="6"/>
        <v>#DIV/0!</v>
      </c>
      <c r="AC14" s="46"/>
      <c r="AD14" s="46"/>
      <c r="AE14" s="47"/>
      <c r="AF14" s="45" t="e">
        <f t="shared" si="7"/>
        <v>#DIV/0!</v>
      </c>
      <c r="AG14" s="46"/>
      <c r="AH14" s="46"/>
      <c r="AI14" s="47"/>
      <c r="AJ14" s="45" t="e">
        <f t="shared" si="8"/>
        <v>#DIV/0!</v>
      </c>
      <c r="AK14" s="46"/>
      <c r="AL14" s="46"/>
      <c r="AM14" s="47"/>
      <c r="AN14" s="45" t="e">
        <f t="shared" si="9"/>
        <v>#DIV/0!</v>
      </c>
      <c r="AO14" s="46"/>
      <c r="AP14" s="46"/>
      <c r="AQ14" s="47"/>
      <c r="AR14" s="45" t="e">
        <f t="shared" si="10"/>
        <v>#DIV/0!</v>
      </c>
      <c r="AS14" s="46"/>
      <c r="AT14" s="46"/>
      <c r="AU14" s="47"/>
      <c r="AV14" s="45" t="e">
        <f t="shared" si="11"/>
        <v>#DIV/0!</v>
      </c>
      <c r="AW14" s="46"/>
      <c r="AX14" s="46"/>
      <c r="AY14" s="47"/>
      <c r="AZ14" s="45" t="e">
        <f t="shared" si="12"/>
        <v>#DIV/0!</v>
      </c>
      <c r="BA14" s="46">
        <f t="shared" si="1"/>
        <v>856890</v>
      </c>
      <c r="BB14" s="46">
        <f t="shared" si="1"/>
        <v>856890</v>
      </c>
      <c r="BC14" s="47">
        <f t="shared" si="1"/>
        <v>1100000</v>
      </c>
      <c r="BD14" s="45">
        <f t="shared" si="2"/>
        <v>0.77899090909090907</v>
      </c>
      <c r="BE14" s="50">
        <f t="shared" si="13"/>
        <v>428445</v>
      </c>
    </row>
    <row r="15" spans="1:65" ht="18.75">
      <c r="A15" s="40">
        <v>8</v>
      </c>
      <c r="B15" s="41" t="s">
        <v>193</v>
      </c>
      <c r="C15" s="77" t="s">
        <v>194</v>
      </c>
      <c r="D15" s="42">
        <v>45555</v>
      </c>
      <c r="E15" s="46">
        <v>1391500</v>
      </c>
      <c r="F15" s="46">
        <v>1391500</v>
      </c>
      <c r="G15" s="44">
        <v>550000</v>
      </c>
      <c r="H15" s="45">
        <f t="shared" si="0"/>
        <v>2.5299999999999998</v>
      </c>
      <c r="I15" s="43">
        <v>649810</v>
      </c>
      <c r="J15" s="112">
        <v>649810</v>
      </c>
      <c r="K15" s="47">
        <v>850000</v>
      </c>
      <c r="L15" s="45">
        <v>0.76</v>
      </c>
      <c r="M15" s="43"/>
      <c r="N15" s="43"/>
      <c r="O15" s="48"/>
      <c r="P15" s="49" t="e">
        <f t="shared" si="3"/>
        <v>#DIV/0!</v>
      </c>
      <c r="Q15" s="43"/>
      <c r="R15" s="43"/>
      <c r="S15" s="48"/>
      <c r="T15" s="49" t="e">
        <f t="shared" si="4"/>
        <v>#DIV/0!</v>
      </c>
      <c r="U15" s="43"/>
      <c r="V15" s="43"/>
      <c r="W15" s="48"/>
      <c r="X15" s="49" t="e">
        <f t="shared" si="5"/>
        <v>#DIV/0!</v>
      </c>
      <c r="Y15" s="43"/>
      <c r="Z15" s="43"/>
      <c r="AA15" s="47"/>
      <c r="AB15" s="45" t="e">
        <f t="shared" si="6"/>
        <v>#DIV/0!</v>
      </c>
      <c r="AC15" s="46"/>
      <c r="AD15" s="46"/>
      <c r="AE15" s="47"/>
      <c r="AF15" s="45" t="e">
        <f t="shared" si="7"/>
        <v>#DIV/0!</v>
      </c>
      <c r="AG15" s="46"/>
      <c r="AH15" s="46"/>
      <c r="AI15" s="47"/>
      <c r="AJ15" s="45" t="e">
        <f t="shared" si="8"/>
        <v>#DIV/0!</v>
      </c>
      <c r="AK15" s="46"/>
      <c r="AL15" s="46"/>
      <c r="AM15" s="47"/>
      <c r="AN15" s="45" t="e">
        <f t="shared" si="9"/>
        <v>#DIV/0!</v>
      </c>
      <c r="AO15" s="46"/>
      <c r="AP15" s="46"/>
      <c r="AQ15" s="47"/>
      <c r="AR15" s="45" t="e">
        <f t="shared" si="10"/>
        <v>#DIV/0!</v>
      </c>
      <c r="AS15" s="46"/>
      <c r="AT15" s="46"/>
      <c r="AU15" s="47"/>
      <c r="AV15" s="45" t="e">
        <f t="shared" si="11"/>
        <v>#DIV/0!</v>
      </c>
      <c r="AW15" s="46"/>
      <c r="AX15" s="46"/>
      <c r="AY15" s="47"/>
      <c r="AZ15" s="45" t="e">
        <f t="shared" si="12"/>
        <v>#DIV/0!</v>
      </c>
      <c r="BA15" s="46">
        <f t="shared" si="1"/>
        <v>2041310</v>
      </c>
      <c r="BB15" s="46">
        <f t="shared" si="1"/>
        <v>2041310</v>
      </c>
      <c r="BC15" s="47">
        <f t="shared" si="1"/>
        <v>1400000</v>
      </c>
      <c r="BD15" s="45">
        <f t="shared" si="2"/>
        <v>1.4580785714285713</v>
      </c>
      <c r="BE15" s="50">
        <f t="shared" si="13"/>
        <v>1020655</v>
      </c>
    </row>
    <row r="16" spans="1:65" ht="18.75">
      <c r="A16" s="40">
        <v>9</v>
      </c>
      <c r="B16" s="41" t="s">
        <v>195</v>
      </c>
      <c r="C16" s="77" t="s">
        <v>196</v>
      </c>
      <c r="D16" s="42">
        <v>45429</v>
      </c>
      <c r="E16" s="46">
        <v>974695</v>
      </c>
      <c r="F16" s="46">
        <v>974695</v>
      </c>
      <c r="G16" s="44">
        <v>800000</v>
      </c>
      <c r="H16" s="45">
        <f t="shared" si="0"/>
        <v>1.21836875</v>
      </c>
      <c r="I16" s="46">
        <v>637260</v>
      </c>
      <c r="J16" s="113">
        <v>628765</v>
      </c>
      <c r="K16" s="47">
        <v>850000</v>
      </c>
      <c r="L16" s="45">
        <v>0.75</v>
      </c>
      <c r="M16" s="43"/>
      <c r="N16" s="43"/>
      <c r="O16" s="48"/>
      <c r="P16" s="49" t="e">
        <f t="shared" si="3"/>
        <v>#DIV/0!</v>
      </c>
      <c r="Q16" s="43"/>
      <c r="R16" s="43"/>
      <c r="S16" s="48"/>
      <c r="T16" s="49" t="e">
        <f t="shared" si="4"/>
        <v>#DIV/0!</v>
      </c>
      <c r="U16" s="43"/>
      <c r="V16" s="43"/>
      <c r="W16" s="48"/>
      <c r="X16" s="49" t="e">
        <f t="shared" si="5"/>
        <v>#DIV/0!</v>
      </c>
      <c r="Y16" s="43"/>
      <c r="Z16" s="43"/>
      <c r="AA16" s="47"/>
      <c r="AB16" s="45" t="e">
        <f t="shared" si="6"/>
        <v>#DIV/0!</v>
      </c>
      <c r="AC16" s="46"/>
      <c r="AD16" s="46"/>
      <c r="AE16" s="47"/>
      <c r="AF16" s="45" t="e">
        <f t="shared" si="7"/>
        <v>#DIV/0!</v>
      </c>
      <c r="AG16" s="46"/>
      <c r="AH16" s="46"/>
      <c r="AI16" s="47"/>
      <c r="AJ16" s="45" t="e">
        <f t="shared" si="8"/>
        <v>#DIV/0!</v>
      </c>
      <c r="AK16" s="46"/>
      <c r="AL16" s="46"/>
      <c r="AM16" s="47"/>
      <c r="AN16" s="45" t="e">
        <f t="shared" si="9"/>
        <v>#DIV/0!</v>
      </c>
      <c r="AO16" s="46"/>
      <c r="AP16" s="46"/>
      <c r="AQ16" s="47"/>
      <c r="AR16" s="45" t="e">
        <f t="shared" si="10"/>
        <v>#DIV/0!</v>
      </c>
      <c r="AS16" s="46"/>
      <c r="AT16" s="46"/>
      <c r="AU16" s="47"/>
      <c r="AV16" s="45" t="e">
        <f t="shared" si="11"/>
        <v>#DIV/0!</v>
      </c>
      <c r="AW16" s="46"/>
      <c r="AX16" s="46"/>
      <c r="AY16" s="47"/>
      <c r="AZ16" s="45" t="e">
        <f t="shared" si="12"/>
        <v>#DIV/0!</v>
      </c>
      <c r="BA16" s="46">
        <f t="shared" si="1"/>
        <v>1611955</v>
      </c>
      <c r="BB16" s="46">
        <f t="shared" si="1"/>
        <v>1603460</v>
      </c>
      <c r="BC16" s="47">
        <f t="shared" si="1"/>
        <v>1650000</v>
      </c>
      <c r="BD16" s="45">
        <f t="shared" si="2"/>
        <v>0.97694242424242428</v>
      </c>
      <c r="BE16" s="50">
        <f t="shared" si="13"/>
        <v>805977.5</v>
      </c>
    </row>
    <row r="17" spans="1:57" s="92" customFormat="1" ht="18.75">
      <c r="A17" s="96">
        <v>10</v>
      </c>
      <c r="B17" s="41" t="s">
        <v>197</v>
      </c>
      <c r="C17" s="77" t="s">
        <v>198</v>
      </c>
      <c r="D17" s="42">
        <v>45111</v>
      </c>
      <c r="E17" s="43">
        <v>124870</v>
      </c>
      <c r="F17" s="43">
        <v>124870</v>
      </c>
      <c r="G17" s="44">
        <v>550000</v>
      </c>
      <c r="H17" s="49">
        <f t="shared" si="0"/>
        <v>0.22703636363636365</v>
      </c>
      <c r="I17" s="43">
        <v>172455</v>
      </c>
      <c r="J17" s="112">
        <v>172455</v>
      </c>
      <c r="K17" s="48">
        <v>235714</v>
      </c>
      <c r="L17" s="49">
        <v>0.73</v>
      </c>
      <c r="M17" s="43"/>
      <c r="N17" s="43"/>
      <c r="O17" s="48"/>
      <c r="P17" s="49" t="e">
        <f t="shared" si="3"/>
        <v>#DIV/0!</v>
      </c>
      <c r="Q17" s="43"/>
      <c r="R17" s="43"/>
      <c r="S17" s="48"/>
      <c r="T17" s="49" t="e">
        <f t="shared" si="4"/>
        <v>#DIV/0!</v>
      </c>
      <c r="U17" s="43"/>
      <c r="V17" s="43"/>
      <c r="W17" s="48"/>
      <c r="X17" s="49" t="e">
        <f t="shared" si="5"/>
        <v>#DIV/0!</v>
      </c>
      <c r="Y17" s="43"/>
      <c r="Z17" s="43"/>
      <c r="AA17" s="48"/>
      <c r="AB17" s="49" t="e">
        <f t="shared" si="6"/>
        <v>#DIV/0!</v>
      </c>
      <c r="AC17" s="43"/>
      <c r="AD17" s="43"/>
      <c r="AE17" s="48"/>
      <c r="AF17" s="49" t="e">
        <f t="shared" si="7"/>
        <v>#DIV/0!</v>
      </c>
      <c r="AG17" s="43"/>
      <c r="AH17" s="43"/>
      <c r="AI17" s="48"/>
      <c r="AJ17" s="49" t="e">
        <f t="shared" si="8"/>
        <v>#DIV/0!</v>
      </c>
      <c r="AK17" s="43"/>
      <c r="AL17" s="43"/>
      <c r="AM17" s="48"/>
      <c r="AN17" s="49" t="e">
        <f t="shared" si="9"/>
        <v>#DIV/0!</v>
      </c>
      <c r="AO17" s="43"/>
      <c r="AP17" s="43"/>
      <c r="AQ17" s="48"/>
      <c r="AR17" s="49" t="e">
        <f t="shared" si="10"/>
        <v>#DIV/0!</v>
      </c>
      <c r="AS17" s="43"/>
      <c r="AT17" s="43"/>
      <c r="AU17" s="48"/>
      <c r="AV17" s="49" t="e">
        <f t="shared" si="11"/>
        <v>#DIV/0!</v>
      </c>
      <c r="AW17" s="43"/>
      <c r="AX17" s="43"/>
      <c r="AY17" s="48"/>
      <c r="AZ17" s="49" t="e">
        <f t="shared" si="12"/>
        <v>#DIV/0!</v>
      </c>
      <c r="BA17" s="43">
        <f t="shared" si="1"/>
        <v>297325</v>
      </c>
      <c r="BB17" s="43">
        <f t="shared" si="1"/>
        <v>297325</v>
      </c>
      <c r="BC17" s="82">
        <f>G17+K17</f>
        <v>785714</v>
      </c>
      <c r="BD17" s="49">
        <f t="shared" si="2"/>
        <v>0.37841377396864506</v>
      </c>
      <c r="BE17" s="91">
        <f t="shared" si="13"/>
        <v>148662.5</v>
      </c>
    </row>
    <row r="18" spans="1:57" ht="18.75">
      <c r="A18" s="40">
        <v>11</v>
      </c>
      <c r="B18" s="41" t="s">
        <v>199</v>
      </c>
      <c r="C18" s="77" t="s">
        <v>200</v>
      </c>
      <c r="D18" s="42">
        <v>45551</v>
      </c>
      <c r="E18" s="46">
        <v>61990</v>
      </c>
      <c r="F18" s="46">
        <v>61990</v>
      </c>
      <c r="G18" s="44">
        <v>550000</v>
      </c>
      <c r="H18" s="45">
        <f t="shared" si="0"/>
        <v>0.11270909090909091</v>
      </c>
      <c r="I18" s="43">
        <v>134965</v>
      </c>
      <c r="J18" s="112">
        <v>134965</v>
      </c>
      <c r="K18" s="48">
        <v>550000</v>
      </c>
      <c r="L18" s="49">
        <v>0.25</v>
      </c>
      <c r="M18" s="43"/>
      <c r="N18" s="43"/>
      <c r="O18" s="48"/>
      <c r="P18" s="49" t="e">
        <f t="shared" si="3"/>
        <v>#DIV/0!</v>
      </c>
      <c r="Q18" s="43"/>
      <c r="R18" s="43"/>
      <c r="S18" s="48"/>
      <c r="T18" s="49" t="e">
        <f t="shared" si="4"/>
        <v>#DIV/0!</v>
      </c>
      <c r="U18" s="43"/>
      <c r="V18" s="43"/>
      <c r="W18" s="48"/>
      <c r="X18" s="49" t="e">
        <f t="shared" si="5"/>
        <v>#DIV/0!</v>
      </c>
      <c r="Y18" s="43"/>
      <c r="Z18" s="43"/>
      <c r="AA18" s="48"/>
      <c r="AB18" s="49" t="e">
        <f t="shared" si="6"/>
        <v>#DIV/0!</v>
      </c>
      <c r="AC18" s="43"/>
      <c r="AD18" s="43"/>
      <c r="AE18" s="48"/>
      <c r="AF18" s="49" t="e">
        <f t="shared" si="7"/>
        <v>#DIV/0!</v>
      </c>
      <c r="AG18" s="43"/>
      <c r="AH18" s="43"/>
      <c r="AI18" s="48"/>
      <c r="AJ18" s="49" t="e">
        <f t="shared" si="8"/>
        <v>#DIV/0!</v>
      </c>
      <c r="AK18" s="43"/>
      <c r="AL18" s="43"/>
      <c r="AM18" s="48"/>
      <c r="AN18" s="49" t="e">
        <f t="shared" si="9"/>
        <v>#DIV/0!</v>
      </c>
      <c r="AO18" s="43"/>
      <c r="AP18" s="43"/>
      <c r="AQ18" s="48"/>
      <c r="AR18" s="49" t="e">
        <f t="shared" si="10"/>
        <v>#DIV/0!</v>
      </c>
      <c r="AS18" s="43"/>
      <c r="AT18" s="43"/>
      <c r="AU18" s="48"/>
      <c r="AV18" s="49" t="e">
        <f t="shared" si="11"/>
        <v>#DIV/0!</v>
      </c>
      <c r="AW18" s="43"/>
      <c r="AX18" s="43"/>
      <c r="AY18" s="48"/>
      <c r="AZ18" s="49" t="e">
        <f t="shared" si="12"/>
        <v>#DIV/0!</v>
      </c>
      <c r="BA18" s="43">
        <f t="shared" si="1"/>
        <v>196955</v>
      </c>
      <c r="BB18" s="43">
        <f t="shared" si="1"/>
        <v>196955</v>
      </c>
      <c r="BC18" s="48">
        <f t="shared" si="1"/>
        <v>1100000</v>
      </c>
      <c r="BD18" s="49">
        <f t="shared" si="2"/>
        <v>0.17904999999999999</v>
      </c>
      <c r="BE18" s="91">
        <f t="shared" si="13"/>
        <v>98477.5</v>
      </c>
    </row>
    <row r="19" spans="1:57" ht="18.75">
      <c r="A19" s="40">
        <v>12</v>
      </c>
      <c r="B19" s="41" t="s">
        <v>201</v>
      </c>
      <c r="C19" s="77" t="s">
        <v>268</v>
      </c>
      <c r="D19" s="42" t="s">
        <v>269</v>
      </c>
      <c r="E19" s="46">
        <v>0</v>
      </c>
      <c r="F19" s="46">
        <v>0</v>
      </c>
      <c r="G19" s="44">
        <v>550000</v>
      </c>
      <c r="H19" s="45">
        <f t="shared" si="0"/>
        <v>0</v>
      </c>
      <c r="I19" s="43">
        <v>50990</v>
      </c>
      <c r="J19" s="112">
        <v>50990</v>
      </c>
      <c r="K19" s="48">
        <v>550000</v>
      </c>
      <c r="L19" s="49">
        <v>0.09</v>
      </c>
      <c r="M19" s="43"/>
      <c r="N19" s="43"/>
      <c r="O19" s="48"/>
      <c r="P19" s="49" t="e">
        <f t="shared" si="3"/>
        <v>#DIV/0!</v>
      </c>
      <c r="Q19" s="43"/>
      <c r="R19" s="43"/>
      <c r="S19" s="48"/>
      <c r="T19" s="49" t="e">
        <f t="shared" si="4"/>
        <v>#DIV/0!</v>
      </c>
      <c r="U19" s="43"/>
      <c r="V19" s="43"/>
      <c r="W19" s="48"/>
      <c r="X19" s="49" t="e">
        <f t="shared" si="5"/>
        <v>#DIV/0!</v>
      </c>
      <c r="Y19" s="43"/>
      <c r="Z19" s="43"/>
      <c r="AA19" s="48"/>
      <c r="AB19" s="49" t="e">
        <f t="shared" si="6"/>
        <v>#DIV/0!</v>
      </c>
      <c r="AC19" s="43"/>
      <c r="AD19" s="43"/>
      <c r="AE19" s="48"/>
      <c r="AF19" s="49" t="e">
        <f t="shared" si="7"/>
        <v>#DIV/0!</v>
      </c>
      <c r="AG19" s="43"/>
      <c r="AH19" s="43"/>
      <c r="AI19" s="48"/>
      <c r="AJ19" s="49" t="e">
        <f t="shared" si="8"/>
        <v>#DIV/0!</v>
      </c>
      <c r="AK19" s="43"/>
      <c r="AL19" s="43"/>
      <c r="AM19" s="48"/>
      <c r="AN19" s="49" t="e">
        <f t="shared" si="9"/>
        <v>#DIV/0!</v>
      </c>
      <c r="AO19" s="43"/>
      <c r="AP19" s="43"/>
      <c r="AQ19" s="48"/>
      <c r="AR19" s="49" t="e">
        <f t="shared" si="10"/>
        <v>#DIV/0!</v>
      </c>
      <c r="AS19" s="43"/>
      <c r="AT19" s="43"/>
      <c r="AU19" s="48"/>
      <c r="AV19" s="49" t="e">
        <f t="shared" si="11"/>
        <v>#DIV/0!</v>
      </c>
      <c r="AW19" s="43"/>
      <c r="AX19" s="43"/>
      <c r="AY19" s="48"/>
      <c r="AZ19" s="49" t="e">
        <f t="shared" si="12"/>
        <v>#DIV/0!</v>
      </c>
      <c r="BA19" s="43">
        <f t="shared" si="1"/>
        <v>50990</v>
      </c>
      <c r="BB19" s="43">
        <f t="shared" si="1"/>
        <v>50990</v>
      </c>
      <c r="BC19" s="48">
        <f t="shared" si="1"/>
        <v>1100000</v>
      </c>
      <c r="BD19" s="49">
        <f t="shared" si="2"/>
        <v>4.6354545454545454E-2</v>
      </c>
      <c r="BE19" s="105">
        <f>BA19/1</f>
        <v>50990</v>
      </c>
    </row>
    <row r="20" spans="1:57" ht="18.75">
      <c r="A20" s="40">
        <v>13</v>
      </c>
      <c r="B20" s="41" t="s">
        <v>202</v>
      </c>
      <c r="C20" s="77" t="s">
        <v>203</v>
      </c>
      <c r="D20" s="56">
        <v>45521</v>
      </c>
      <c r="E20" s="46">
        <v>365410</v>
      </c>
      <c r="F20" s="46">
        <v>365410</v>
      </c>
      <c r="G20" s="44">
        <v>550000</v>
      </c>
      <c r="H20" s="45">
        <f t="shared" si="0"/>
        <v>0.66438181818181818</v>
      </c>
      <c r="I20" s="43">
        <v>583935</v>
      </c>
      <c r="J20" s="112">
        <v>583935</v>
      </c>
      <c r="K20" s="48">
        <v>550000</v>
      </c>
      <c r="L20" s="49">
        <f>I20/K20</f>
        <v>1.0617000000000001</v>
      </c>
      <c r="M20" s="43"/>
      <c r="N20" s="43"/>
      <c r="O20" s="48"/>
      <c r="P20" s="49" t="e">
        <f t="shared" si="3"/>
        <v>#DIV/0!</v>
      </c>
      <c r="Q20" s="43"/>
      <c r="R20" s="43"/>
      <c r="S20" s="48"/>
      <c r="T20" s="49" t="e">
        <f t="shared" si="4"/>
        <v>#DIV/0!</v>
      </c>
      <c r="U20" s="43"/>
      <c r="V20" s="43"/>
      <c r="W20" s="48"/>
      <c r="X20" s="49" t="e">
        <f t="shared" si="5"/>
        <v>#DIV/0!</v>
      </c>
      <c r="Y20" s="89"/>
      <c r="Z20" s="89"/>
      <c r="AA20" s="90"/>
      <c r="AB20" s="49" t="e">
        <f t="shared" si="6"/>
        <v>#DIV/0!</v>
      </c>
      <c r="AC20" s="43"/>
      <c r="AD20" s="43"/>
      <c r="AE20" s="48"/>
      <c r="AF20" s="49" t="e">
        <f t="shared" si="7"/>
        <v>#DIV/0!</v>
      </c>
      <c r="AG20" s="43"/>
      <c r="AH20" s="43"/>
      <c r="AI20" s="48"/>
      <c r="AJ20" s="49" t="e">
        <f t="shared" si="8"/>
        <v>#DIV/0!</v>
      </c>
      <c r="AK20" s="43"/>
      <c r="AL20" s="43"/>
      <c r="AM20" s="48"/>
      <c r="AN20" s="49" t="e">
        <f t="shared" si="9"/>
        <v>#DIV/0!</v>
      </c>
      <c r="AO20" s="43"/>
      <c r="AP20" s="43"/>
      <c r="AQ20" s="48"/>
      <c r="AR20" s="49" t="e">
        <f t="shared" si="10"/>
        <v>#DIV/0!</v>
      </c>
      <c r="AS20" s="43"/>
      <c r="AT20" s="43"/>
      <c r="AU20" s="48"/>
      <c r="AV20" s="49" t="e">
        <f t="shared" si="11"/>
        <v>#DIV/0!</v>
      </c>
      <c r="AW20" s="43"/>
      <c r="AX20" s="43"/>
      <c r="AY20" s="48"/>
      <c r="AZ20" s="49" t="e">
        <f t="shared" si="12"/>
        <v>#DIV/0!</v>
      </c>
      <c r="BA20" s="43">
        <f t="shared" si="1"/>
        <v>949345</v>
      </c>
      <c r="BB20" s="43">
        <f t="shared" si="1"/>
        <v>949345</v>
      </c>
      <c r="BC20" s="48">
        <f t="shared" si="1"/>
        <v>1100000</v>
      </c>
      <c r="BD20" s="49">
        <f t="shared" si="2"/>
        <v>0.86304090909090914</v>
      </c>
      <c r="BE20" s="91">
        <f t="shared" si="13"/>
        <v>474672.5</v>
      </c>
    </row>
    <row r="21" spans="1:57" s="92" customFormat="1" ht="18.75">
      <c r="A21" s="40">
        <v>14</v>
      </c>
      <c r="B21" s="41" t="s">
        <v>204</v>
      </c>
      <c r="C21" s="77" t="s">
        <v>205</v>
      </c>
      <c r="D21" s="42">
        <v>45047</v>
      </c>
      <c r="E21" s="43">
        <v>627750</v>
      </c>
      <c r="F21" s="43">
        <v>627750</v>
      </c>
      <c r="G21" s="44">
        <v>550000</v>
      </c>
      <c r="H21" s="49">
        <f t="shared" si="0"/>
        <v>1.1413636363636364</v>
      </c>
      <c r="I21" s="43">
        <v>728300</v>
      </c>
      <c r="J21" s="112">
        <v>728300</v>
      </c>
      <c r="K21" s="48">
        <v>550000</v>
      </c>
      <c r="L21" s="49">
        <v>1.32</v>
      </c>
      <c r="M21" s="43"/>
      <c r="N21" s="43"/>
      <c r="O21" s="48"/>
      <c r="P21" s="49" t="e">
        <f t="shared" si="3"/>
        <v>#DIV/0!</v>
      </c>
      <c r="Q21" s="43"/>
      <c r="R21" s="43"/>
      <c r="S21" s="48"/>
      <c r="T21" s="49" t="e">
        <f t="shared" si="4"/>
        <v>#DIV/0!</v>
      </c>
      <c r="U21" s="43"/>
      <c r="V21" s="43"/>
      <c r="W21" s="48"/>
      <c r="X21" s="49" t="e">
        <f t="shared" si="5"/>
        <v>#DIV/0!</v>
      </c>
      <c r="Y21" s="43"/>
      <c r="Z21" s="43"/>
      <c r="AA21" s="48"/>
      <c r="AB21" s="49" t="e">
        <f t="shared" si="6"/>
        <v>#DIV/0!</v>
      </c>
      <c r="AC21" s="43"/>
      <c r="AD21" s="43"/>
      <c r="AE21" s="48"/>
      <c r="AF21" s="49" t="e">
        <f t="shared" si="7"/>
        <v>#DIV/0!</v>
      </c>
      <c r="AG21" s="43"/>
      <c r="AH21" s="43"/>
      <c r="AI21" s="48"/>
      <c r="AJ21" s="49" t="e">
        <f t="shared" si="8"/>
        <v>#DIV/0!</v>
      </c>
      <c r="AK21" s="43"/>
      <c r="AL21" s="43"/>
      <c r="AM21" s="48"/>
      <c r="AN21" s="49" t="e">
        <f t="shared" si="9"/>
        <v>#DIV/0!</v>
      </c>
      <c r="AO21" s="43"/>
      <c r="AP21" s="43"/>
      <c r="AQ21" s="48"/>
      <c r="AR21" s="49" t="e">
        <f t="shared" si="10"/>
        <v>#DIV/0!</v>
      </c>
      <c r="AS21" s="43"/>
      <c r="AT21" s="43"/>
      <c r="AU21" s="48"/>
      <c r="AV21" s="49" t="e">
        <f t="shared" si="11"/>
        <v>#DIV/0!</v>
      </c>
      <c r="AW21" s="43"/>
      <c r="AX21" s="43"/>
      <c r="AY21" s="48"/>
      <c r="AZ21" s="49" t="e">
        <f t="shared" si="12"/>
        <v>#DIV/0!</v>
      </c>
      <c r="BA21" s="43">
        <f t="shared" si="1"/>
        <v>1356050</v>
      </c>
      <c r="BB21" s="43">
        <f t="shared" si="1"/>
        <v>1356050</v>
      </c>
      <c r="BC21" s="48">
        <f t="shared" si="1"/>
        <v>1100000</v>
      </c>
      <c r="BD21" s="49">
        <f t="shared" si="2"/>
        <v>1.2327727272727274</v>
      </c>
      <c r="BE21" s="91">
        <f t="shared" si="13"/>
        <v>678025</v>
      </c>
    </row>
    <row r="22" spans="1:57" s="92" customFormat="1" ht="18.75">
      <c r="A22" s="96">
        <v>15</v>
      </c>
      <c r="B22" s="41" t="s">
        <v>206</v>
      </c>
      <c r="C22" s="77" t="s">
        <v>273</v>
      </c>
      <c r="D22" s="42" t="s">
        <v>207</v>
      </c>
      <c r="E22" s="43">
        <v>817140</v>
      </c>
      <c r="F22" s="43">
        <v>817140</v>
      </c>
      <c r="G22" s="44">
        <v>700000</v>
      </c>
      <c r="H22" s="49">
        <f t="shared" si="0"/>
        <v>1.1673428571428572</v>
      </c>
      <c r="I22" s="43">
        <v>82185</v>
      </c>
      <c r="J22" s="112">
        <v>82185</v>
      </c>
      <c r="K22" s="48">
        <v>392857</v>
      </c>
      <c r="L22" s="49">
        <v>0.21</v>
      </c>
      <c r="M22" s="43"/>
      <c r="N22" s="43"/>
      <c r="O22" s="48"/>
      <c r="P22" s="49" t="e">
        <f t="shared" si="3"/>
        <v>#DIV/0!</v>
      </c>
      <c r="Q22" s="43"/>
      <c r="R22" s="43"/>
      <c r="S22" s="48"/>
      <c r="T22" s="49" t="e">
        <f t="shared" si="4"/>
        <v>#DIV/0!</v>
      </c>
      <c r="U22" s="43"/>
      <c r="V22" s="43"/>
      <c r="W22" s="48"/>
      <c r="X22" s="49" t="e">
        <f t="shared" si="5"/>
        <v>#DIV/0!</v>
      </c>
      <c r="Y22" s="43"/>
      <c r="Z22" s="43"/>
      <c r="AA22" s="48"/>
      <c r="AB22" s="49" t="e">
        <f t="shared" si="6"/>
        <v>#DIV/0!</v>
      </c>
      <c r="AC22" s="43"/>
      <c r="AD22" s="43"/>
      <c r="AE22" s="48"/>
      <c r="AF22" s="49" t="e">
        <f t="shared" si="7"/>
        <v>#DIV/0!</v>
      </c>
      <c r="AG22" s="43"/>
      <c r="AH22" s="43"/>
      <c r="AI22" s="48"/>
      <c r="AJ22" s="49" t="e">
        <f t="shared" si="8"/>
        <v>#DIV/0!</v>
      </c>
      <c r="AK22" s="43"/>
      <c r="AL22" s="43"/>
      <c r="AM22" s="48"/>
      <c r="AN22" s="49" t="e">
        <f t="shared" si="9"/>
        <v>#DIV/0!</v>
      </c>
      <c r="AO22" s="43"/>
      <c r="AP22" s="43"/>
      <c r="AQ22" s="48"/>
      <c r="AR22" s="49" t="e">
        <f t="shared" si="10"/>
        <v>#DIV/0!</v>
      </c>
      <c r="AS22" s="43"/>
      <c r="AT22" s="43"/>
      <c r="AU22" s="48"/>
      <c r="AV22" s="49" t="e">
        <f t="shared" si="11"/>
        <v>#DIV/0!</v>
      </c>
      <c r="AW22" s="43"/>
      <c r="AX22" s="43"/>
      <c r="AY22" s="48"/>
      <c r="AZ22" s="49" t="e">
        <f t="shared" si="12"/>
        <v>#DIV/0!</v>
      </c>
      <c r="BA22" s="43">
        <f t="shared" si="1"/>
        <v>899325</v>
      </c>
      <c r="BB22" s="43">
        <f t="shared" si="1"/>
        <v>899325</v>
      </c>
      <c r="BC22" s="48">
        <f>G22+K22</f>
        <v>1092857</v>
      </c>
      <c r="BD22" s="49">
        <f t="shared" si="2"/>
        <v>0.82291187227606177</v>
      </c>
      <c r="BE22" s="91">
        <f t="shared" si="13"/>
        <v>449662.5</v>
      </c>
    </row>
    <row r="23" spans="1:57" ht="18.75">
      <c r="A23" s="40">
        <v>16</v>
      </c>
      <c r="B23" s="41" t="s">
        <v>208</v>
      </c>
      <c r="C23" s="77" t="s">
        <v>209</v>
      </c>
      <c r="D23" s="42">
        <v>44991</v>
      </c>
      <c r="E23" s="46">
        <v>1001235</v>
      </c>
      <c r="F23" s="46">
        <v>1001235</v>
      </c>
      <c r="G23" s="44">
        <v>600000</v>
      </c>
      <c r="H23" s="45">
        <f t="shared" si="0"/>
        <v>1.668725</v>
      </c>
      <c r="I23" s="46">
        <v>1053095</v>
      </c>
      <c r="J23" s="113">
        <v>1053095</v>
      </c>
      <c r="K23" s="47">
        <v>600000</v>
      </c>
      <c r="L23" s="45">
        <v>1.76</v>
      </c>
      <c r="M23" s="43"/>
      <c r="N23" s="43"/>
      <c r="O23" s="48"/>
      <c r="P23" s="49" t="e">
        <f t="shared" si="3"/>
        <v>#DIV/0!</v>
      </c>
      <c r="Q23" s="43"/>
      <c r="R23" s="43"/>
      <c r="S23" s="48"/>
      <c r="T23" s="49" t="e">
        <f t="shared" si="4"/>
        <v>#DIV/0!</v>
      </c>
      <c r="U23" s="43"/>
      <c r="V23" s="43"/>
      <c r="W23" s="48"/>
      <c r="X23" s="49" t="e">
        <f t="shared" si="5"/>
        <v>#DIV/0!</v>
      </c>
      <c r="Y23" s="43"/>
      <c r="Z23" s="43"/>
      <c r="AA23" s="47"/>
      <c r="AB23" s="45" t="e">
        <f t="shared" si="6"/>
        <v>#DIV/0!</v>
      </c>
      <c r="AC23" s="46"/>
      <c r="AD23" s="46"/>
      <c r="AE23" s="47"/>
      <c r="AF23" s="45" t="e">
        <f t="shared" si="7"/>
        <v>#DIV/0!</v>
      </c>
      <c r="AG23" s="46"/>
      <c r="AH23" s="46"/>
      <c r="AI23" s="47"/>
      <c r="AJ23" s="45" t="e">
        <f t="shared" si="8"/>
        <v>#DIV/0!</v>
      </c>
      <c r="AK23" s="46"/>
      <c r="AL23" s="46"/>
      <c r="AM23" s="47"/>
      <c r="AN23" s="45" t="e">
        <f t="shared" si="9"/>
        <v>#DIV/0!</v>
      </c>
      <c r="AO23" s="46"/>
      <c r="AP23" s="46"/>
      <c r="AQ23" s="47"/>
      <c r="AR23" s="45" t="e">
        <f t="shared" si="10"/>
        <v>#DIV/0!</v>
      </c>
      <c r="AS23" s="46"/>
      <c r="AT23" s="46"/>
      <c r="AU23" s="47"/>
      <c r="AV23" s="45" t="e">
        <f t="shared" si="11"/>
        <v>#DIV/0!</v>
      </c>
      <c r="AW23" s="46"/>
      <c r="AX23" s="46"/>
      <c r="AY23" s="47"/>
      <c r="AZ23" s="45" t="e">
        <f t="shared" si="12"/>
        <v>#DIV/0!</v>
      </c>
      <c r="BA23" s="46">
        <f t="shared" si="1"/>
        <v>2054330</v>
      </c>
      <c r="BB23" s="46">
        <f t="shared" si="1"/>
        <v>2054330</v>
      </c>
      <c r="BC23" s="47">
        <f>G23+K23</f>
        <v>1200000</v>
      </c>
      <c r="BD23" s="45">
        <f t="shared" si="2"/>
        <v>1.7119416666666667</v>
      </c>
      <c r="BE23" s="50">
        <f t="shared" si="13"/>
        <v>1027165</v>
      </c>
    </row>
    <row r="24" spans="1:57" ht="18.75">
      <c r="A24" s="40">
        <v>17</v>
      </c>
      <c r="B24" s="41" t="s">
        <v>210</v>
      </c>
      <c r="C24" s="77" t="s">
        <v>211</v>
      </c>
      <c r="D24" s="42">
        <v>44655</v>
      </c>
      <c r="E24" s="46">
        <v>639175</v>
      </c>
      <c r="F24" s="46">
        <v>639175</v>
      </c>
      <c r="G24" s="44">
        <v>550000</v>
      </c>
      <c r="H24" s="45">
        <f t="shared" si="0"/>
        <v>1.1621363636363637</v>
      </c>
      <c r="I24" s="46">
        <v>466880</v>
      </c>
      <c r="J24" s="113">
        <v>466880</v>
      </c>
      <c r="K24" s="47">
        <v>550000</v>
      </c>
      <c r="L24" s="45">
        <v>0.85</v>
      </c>
      <c r="M24" s="46"/>
      <c r="N24" s="46"/>
      <c r="O24" s="47"/>
      <c r="P24" s="49" t="e">
        <f t="shared" si="3"/>
        <v>#DIV/0!</v>
      </c>
      <c r="Q24" s="46"/>
      <c r="R24" s="46"/>
      <c r="S24" s="47"/>
      <c r="T24" s="49" t="e">
        <f t="shared" si="4"/>
        <v>#DIV/0!</v>
      </c>
      <c r="U24" s="46"/>
      <c r="V24" s="46"/>
      <c r="W24" s="47"/>
      <c r="X24" s="49" t="e">
        <f t="shared" si="5"/>
        <v>#DIV/0!</v>
      </c>
      <c r="Y24" s="46"/>
      <c r="Z24" s="46"/>
      <c r="AA24" s="47"/>
      <c r="AB24" s="45" t="e">
        <f t="shared" si="6"/>
        <v>#DIV/0!</v>
      </c>
      <c r="AC24" s="46"/>
      <c r="AD24" s="46"/>
      <c r="AE24" s="47"/>
      <c r="AF24" s="45" t="e">
        <f t="shared" si="7"/>
        <v>#DIV/0!</v>
      </c>
      <c r="AG24" s="46"/>
      <c r="AH24" s="46"/>
      <c r="AI24" s="47"/>
      <c r="AJ24" s="45" t="e">
        <f t="shared" si="8"/>
        <v>#DIV/0!</v>
      </c>
      <c r="AK24" s="46"/>
      <c r="AL24" s="46"/>
      <c r="AM24" s="47"/>
      <c r="AN24" s="45" t="e">
        <f t="shared" si="9"/>
        <v>#DIV/0!</v>
      </c>
      <c r="AO24" s="46"/>
      <c r="AP24" s="46"/>
      <c r="AQ24" s="47"/>
      <c r="AR24" s="45" t="e">
        <f t="shared" si="10"/>
        <v>#DIV/0!</v>
      </c>
      <c r="AS24" s="46"/>
      <c r="AT24" s="46"/>
      <c r="AU24" s="47"/>
      <c r="AV24" s="45" t="e">
        <f t="shared" si="11"/>
        <v>#DIV/0!</v>
      </c>
      <c r="AW24" s="46"/>
      <c r="AX24" s="46"/>
      <c r="AY24" s="47"/>
      <c r="AZ24" s="45" t="e">
        <f t="shared" si="12"/>
        <v>#DIV/0!</v>
      </c>
      <c r="BA24" s="46">
        <f t="shared" si="1"/>
        <v>1106055</v>
      </c>
      <c r="BB24" s="46">
        <f t="shared" si="1"/>
        <v>1106055</v>
      </c>
      <c r="BC24" s="47">
        <f t="shared" si="1"/>
        <v>1100000</v>
      </c>
      <c r="BD24" s="45">
        <f t="shared" si="2"/>
        <v>1.0055045454545455</v>
      </c>
      <c r="BE24" s="50">
        <f t="shared" si="13"/>
        <v>553027.5</v>
      </c>
    </row>
    <row r="25" spans="1:57" ht="18.75">
      <c r="A25" s="40">
        <v>18</v>
      </c>
      <c r="B25" s="41" t="s">
        <v>212</v>
      </c>
      <c r="C25" s="77" t="s">
        <v>274</v>
      </c>
      <c r="D25" s="53">
        <v>44225</v>
      </c>
      <c r="E25" s="46">
        <v>735265</v>
      </c>
      <c r="F25" s="46">
        <v>735265</v>
      </c>
      <c r="G25" s="44">
        <v>1100000</v>
      </c>
      <c r="H25" s="45">
        <f t="shared" si="0"/>
        <v>0.66842272727272722</v>
      </c>
      <c r="I25" s="46">
        <v>773740</v>
      </c>
      <c r="J25" s="113">
        <v>773740</v>
      </c>
      <c r="K25" s="47">
        <v>1100000</v>
      </c>
      <c r="L25" s="45">
        <v>0.7</v>
      </c>
      <c r="M25" s="46"/>
      <c r="N25" s="46"/>
      <c r="O25" s="47"/>
      <c r="P25" s="49" t="e">
        <f t="shared" si="3"/>
        <v>#DIV/0!</v>
      </c>
      <c r="Q25" s="46"/>
      <c r="R25" s="46"/>
      <c r="S25" s="47"/>
      <c r="T25" s="49" t="e">
        <f t="shared" si="4"/>
        <v>#DIV/0!</v>
      </c>
      <c r="U25" s="46"/>
      <c r="V25" s="46"/>
      <c r="W25" s="47"/>
      <c r="X25" s="49" t="e">
        <f t="shared" si="5"/>
        <v>#DIV/0!</v>
      </c>
      <c r="Y25" s="54"/>
      <c r="Z25" s="54"/>
      <c r="AA25" s="55"/>
      <c r="AB25" s="45" t="e">
        <f t="shared" si="6"/>
        <v>#DIV/0!</v>
      </c>
      <c r="AC25" s="46"/>
      <c r="AD25" s="46"/>
      <c r="AE25" s="47"/>
      <c r="AF25" s="45" t="e">
        <f t="shared" si="7"/>
        <v>#DIV/0!</v>
      </c>
      <c r="AG25" s="46"/>
      <c r="AH25" s="46"/>
      <c r="AI25" s="47"/>
      <c r="AJ25" s="45" t="e">
        <f t="shared" si="8"/>
        <v>#DIV/0!</v>
      </c>
      <c r="AK25" s="46"/>
      <c r="AL25" s="46"/>
      <c r="AM25" s="47"/>
      <c r="AN25" s="45" t="e">
        <f t="shared" si="9"/>
        <v>#DIV/0!</v>
      </c>
      <c r="AO25" s="46"/>
      <c r="AP25" s="46"/>
      <c r="AQ25" s="47"/>
      <c r="AR25" s="45" t="e">
        <f t="shared" si="10"/>
        <v>#DIV/0!</v>
      </c>
      <c r="AS25" s="46"/>
      <c r="AT25" s="46"/>
      <c r="AU25" s="47"/>
      <c r="AV25" s="45" t="e">
        <f t="shared" si="11"/>
        <v>#DIV/0!</v>
      </c>
      <c r="AW25" s="46"/>
      <c r="AX25" s="46"/>
      <c r="AY25" s="47"/>
      <c r="AZ25" s="45" t="e">
        <f t="shared" si="12"/>
        <v>#DIV/0!</v>
      </c>
      <c r="BA25" s="46">
        <f t="shared" si="1"/>
        <v>1509005</v>
      </c>
      <c r="BB25" s="46">
        <f t="shared" si="1"/>
        <v>1509005</v>
      </c>
      <c r="BC25" s="47">
        <f t="shared" si="1"/>
        <v>2200000</v>
      </c>
      <c r="BD25" s="45">
        <f t="shared" si="2"/>
        <v>0.68591136363636362</v>
      </c>
      <c r="BE25" s="50">
        <f t="shared" si="13"/>
        <v>754502.5</v>
      </c>
    </row>
    <row r="26" spans="1:57" ht="18.75">
      <c r="A26" s="40">
        <v>19</v>
      </c>
      <c r="B26" s="41" t="s">
        <v>213</v>
      </c>
      <c r="C26" s="77" t="s">
        <v>214</v>
      </c>
      <c r="D26" s="56">
        <v>44872</v>
      </c>
      <c r="E26" s="46">
        <v>646965</v>
      </c>
      <c r="F26" s="46">
        <v>646965</v>
      </c>
      <c r="G26" s="44">
        <v>600000</v>
      </c>
      <c r="H26" s="45">
        <f t="shared" si="0"/>
        <v>1.0782750000000001</v>
      </c>
      <c r="I26" s="46">
        <v>293535</v>
      </c>
      <c r="J26" s="113">
        <v>293535</v>
      </c>
      <c r="K26" s="47">
        <v>600000</v>
      </c>
      <c r="L26" s="45">
        <v>0.49</v>
      </c>
      <c r="M26" s="46"/>
      <c r="N26" s="46"/>
      <c r="O26" s="47"/>
      <c r="P26" s="49" t="e">
        <f t="shared" si="3"/>
        <v>#DIV/0!</v>
      </c>
      <c r="Q26" s="46"/>
      <c r="R26" s="46"/>
      <c r="S26" s="47"/>
      <c r="T26" s="49" t="e">
        <f t="shared" si="4"/>
        <v>#DIV/0!</v>
      </c>
      <c r="U26" s="46"/>
      <c r="V26" s="46"/>
      <c r="W26" s="47"/>
      <c r="X26" s="49" t="e">
        <f t="shared" si="5"/>
        <v>#DIV/0!</v>
      </c>
      <c r="Y26" s="54"/>
      <c r="Z26" s="54"/>
      <c r="AA26" s="55"/>
      <c r="AB26" s="45" t="e">
        <f t="shared" si="6"/>
        <v>#DIV/0!</v>
      </c>
      <c r="AC26" s="46"/>
      <c r="AD26" s="46"/>
      <c r="AE26" s="47"/>
      <c r="AF26" s="45" t="e">
        <f t="shared" si="7"/>
        <v>#DIV/0!</v>
      </c>
      <c r="AG26" s="46"/>
      <c r="AH26" s="46"/>
      <c r="AI26" s="47"/>
      <c r="AJ26" s="45" t="e">
        <f t="shared" si="8"/>
        <v>#DIV/0!</v>
      </c>
      <c r="AK26" s="46"/>
      <c r="AL26" s="46"/>
      <c r="AM26" s="47"/>
      <c r="AN26" s="45" t="e">
        <f t="shared" si="9"/>
        <v>#DIV/0!</v>
      </c>
      <c r="AO26" s="46"/>
      <c r="AP26" s="46"/>
      <c r="AQ26" s="47"/>
      <c r="AR26" s="45" t="e">
        <f t="shared" si="10"/>
        <v>#DIV/0!</v>
      </c>
      <c r="AS26" s="46"/>
      <c r="AT26" s="46"/>
      <c r="AU26" s="47"/>
      <c r="AV26" s="45" t="e">
        <f t="shared" si="11"/>
        <v>#DIV/0!</v>
      </c>
      <c r="AW26" s="46"/>
      <c r="AX26" s="46"/>
      <c r="AY26" s="47"/>
      <c r="AZ26" s="45" t="e">
        <f t="shared" si="12"/>
        <v>#DIV/0!</v>
      </c>
      <c r="BA26" s="46">
        <f t="shared" si="1"/>
        <v>940500</v>
      </c>
      <c r="BB26" s="46">
        <f t="shared" si="1"/>
        <v>940500</v>
      </c>
      <c r="BC26" s="47">
        <f t="shared" si="1"/>
        <v>1200000</v>
      </c>
      <c r="BD26" s="45">
        <f t="shared" si="2"/>
        <v>0.78374999999999995</v>
      </c>
      <c r="BE26" s="50">
        <f t="shared" si="13"/>
        <v>470250</v>
      </c>
    </row>
    <row r="27" spans="1:57" ht="18.75">
      <c r="A27" s="40">
        <v>20</v>
      </c>
      <c r="B27" s="41" t="s">
        <v>215</v>
      </c>
      <c r="C27" s="77" t="s">
        <v>275</v>
      </c>
      <c r="D27" s="42">
        <v>45602</v>
      </c>
      <c r="E27" s="46">
        <v>342305</v>
      </c>
      <c r="F27" s="46">
        <v>305415</v>
      </c>
      <c r="G27" s="44">
        <v>550000</v>
      </c>
      <c r="H27" s="45">
        <f t="shared" si="0"/>
        <v>0.6223727272727273</v>
      </c>
      <c r="I27" s="46">
        <v>292720</v>
      </c>
      <c r="J27" s="113">
        <v>292720</v>
      </c>
      <c r="K27" s="47">
        <v>550000</v>
      </c>
      <c r="L27" s="45">
        <v>0.53</v>
      </c>
      <c r="M27" s="43"/>
      <c r="N27" s="43"/>
      <c r="O27" s="48"/>
      <c r="P27" s="49" t="e">
        <f t="shared" si="3"/>
        <v>#DIV/0!</v>
      </c>
      <c r="Q27" s="43"/>
      <c r="R27" s="43"/>
      <c r="S27" s="48"/>
      <c r="T27" s="49" t="e">
        <f t="shared" si="4"/>
        <v>#DIV/0!</v>
      </c>
      <c r="U27" s="43"/>
      <c r="V27" s="43"/>
      <c r="W27" s="48"/>
      <c r="X27" s="49" t="e">
        <f t="shared" si="5"/>
        <v>#DIV/0!</v>
      </c>
      <c r="Y27" s="43"/>
      <c r="Z27" s="43"/>
      <c r="AA27" s="47"/>
      <c r="AB27" s="45" t="e">
        <f t="shared" si="6"/>
        <v>#DIV/0!</v>
      </c>
      <c r="AC27" s="46"/>
      <c r="AD27" s="46"/>
      <c r="AE27" s="47"/>
      <c r="AF27" s="45" t="e">
        <f t="shared" si="7"/>
        <v>#DIV/0!</v>
      </c>
      <c r="AG27" s="46"/>
      <c r="AH27" s="46"/>
      <c r="AI27" s="47"/>
      <c r="AJ27" s="45" t="e">
        <f t="shared" si="8"/>
        <v>#DIV/0!</v>
      </c>
      <c r="AK27" s="46"/>
      <c r="AL27" s="46"/>
      <c r="AM27" s="47"/>
      <c r="AN27" s="45" t="e">
        <f t="shared" si="9"/>
        <v>#DIV/0!</v>
      </c>
      <c r="AO27" s="46"/>
      <c r="AP27" s="46"/>
      <c r="AQ27" s="47"/>
      <c r="AR27" s="45" t="e">
        <f t="shared" si="10"/>
        <v>#DIV/0!</v>
      </c>
      <c r="AS27" s="46"/>
      <c r="AT27" s="46"/>
      <c r="AU27" s="47"/>
      <c r="AV27" s="45" t="e">
        <f t="shared" si="11"/>
        <v>#DIV/0!</v>
      </c>
      <c r="AW27" s="46"/>
      <c r="AX27" s="46"/>
      <c r="AY27" s="47"/>
      <c r="AZ27" s="45" t="e">
        <f t="shared" si="12"/>
        <v>#DIV/0!</v>
      </c>
      <c r="BA27" s="46">
        <f t="shared" si="1"/>
        <v>635025</v>
      </c>
      <c r="BB27" s="46">
        <f t="shared" si="1"/>
        <v>598135</v>
      </c>
      <c r="BC27" s="47">
        <f t="shared" si="1"/>
        <v>1100000</v>
      </c>
      <c r="BD27" s="45">
        <f t="shared" si="2"/>
        <v>0.5772954545454545</v>
      </c>
      <c r="BE27" s="50">
        <f t="shared" si="13"/>
        <v>317512.5</v>
      </c>
    </row>
    <row r="28" spans="1:57" s="93" customFormat="1" ht="18.75">
      <c r="A28" s="96">
        <v>21</v>
      </c>
      <c r="B28" s="84" t="s">
        <v>216</v>
      </c>
      <c r="C28" s="85" t="s">
        <v>217</v>
      </c>
      <c r="D28" s="86">
        <v>45455</v>
      </c>
      <c r="E28" s="87">
        <v>76380</v>
      </c>
      <c r="F28" s="87">
        <v>76380</v>
      </c>
      <c r="G28" s="83">
        <v>550000</v>
      </c>
      <c r="H28" s="88">
        <f t="shared" si="0"/>
        <v>0.13887272727272729</v>
      </c>
      <c r="I28" s="87"/>
      <c r="J28" s="114">
        <v>0</v>
      </c>
      <c r="K28" s="87"/>
      <c r="L28" s="88" t="e">
        <f>I28/K28</f>
        <v>#DIV/0!</v>
      </c>
      <c r="M28" s="87"/>
      <c r="N28" s="87"/>
      <c r="O28" s="87"/>
      <c r="P28" s="88" t="e">
        <f t="shared" si="3"/>
        <v>#DIV/0!</v>
      </c>
      <c r="Q28" s="87"/>
      <c r="R28" s="87"/>
      <c r="S28" s="87"/>
      <c r="T28" s="88" t="e">
        <f t="shared" si="4"/>
        <v>#DIV/0!</v>
      </c>
      <c r="U28" s="87"/>
      <c r="V28" s="87"/>
      <c r="W28" s="87"/>
      <c r="X28" s="88" t="e">
        <f t="shared" si="5"/>
        <v>#DIV/0!</v>
      </c>
      <c r="Y28" s="87"/>
      <c r="Z28" s="87"/>
      <c r="AA28" s="87"/>
      <c r="AB28" s="88" t="e">
        <f t="shared" si="6"/>
        <v>#DIV/0!</v>
      </c>
      <c r="AC28" s="87"/>
      <c r="AD28" s="87"/>
      <c r="AE28" s="87"/>
      <c r="AF28" s="88" t="e">
        <f t="shared" si="7"/>
        <v>#DIV/0!</v>
      </c>
      <c r="AG28" s="87"/>
      <c r="AH28" s="87"/>
      <c r="AI28" s="87"/>
      <c r="AJ28" s="88" t="e">
        <f t="shared" si="8"/>
        <v>#DIV/0!</v>
      </c>
      <c r="AK28" s="87"/>
      <c r="AL28" s="87"/>
      <c r="AM28" s="87"/>
      <c r="AN28" s="88" t="e">
        <f t="shared" si="9"/>
        <v>#DIV/0!</v>
      </c>
      <c r="AO28" s="87"/>
      <c r="AP28" s="87"/>
      <c r="AQ28" s="87"/>
      <c r="AR28" s="88" t="e">
        <f t="shared" si="10"/>
        <v>#DIV/0!</v>
      </c>
      <c r="AS28" s="87"/>
      <c r="AT28" s="87"/>
      <c r="AU28" s="87"/>
      <c r="AV28" s="88" t="e">
        <f t="shared" si="11"/>
        <v>#DIV/0!</v>
      </c>
      <c r="AW28" s="87"/>
      <c r="AX28" s="87"/>
      <c r="AY28" s="87"/>
      <c r="AZ28" s="88" t="e">
        <f t="shared" si="12"/>
        <v>#DIV/0!</v>
      </c>
      <c r="BA28" s="87">
        <f t="shared" si="1"/>
        <v>76380</v>
      </c>
      <c r="BB28" s="46">
        <f t="shared" si="1"/>
        <v>76380</v>
      </c>
      <c r="BC28" s="47">
        <f t="shared" si="1"/>
        <v>550000</v>
      </c>
      <c r="BD28" s="88">
        <f t="shared" si="2"/>
        <v>0.13887272727272729</v>
      </c>
      <c r="BE28" s="95">
        <f t="shared" si="13"/>
        <v>38190</v>
      </c>
    </row>
    <row r="29" spans="1:57" ht="15.75" customHeight="1">
      <c r="A29" s="40">
        <v>22</v>
      </c>
      <c r="B29" s="41" t="s">
        <v>218</v>
      </c>
      <c r="C29" s="77" t="s">
        <v>219</v>
      </c>
      <c r="D29" s="42">
        <v>45560</v>
      </c>
      <c r="E29" s="46">
        <v>401530</v>
      </c>
      <c r="F29" s="46">
        <v>401530</v>
      </c>
      <c r="G29" s="44">
        <v>650000</v>
      </c>
      <c r="H29" s="45">
        <f t="shared" si="0"/>
        <v>0.61773846153846157</v>
      </c>
      <c r="I29" s="46">
        <v>657600</v>
      </c>
      <c r="J29" s="113">
        <v>657600</v>
      </c>
      <c r="K29" s="47">
        <v>650000</v>
      </c>
      <c r="L29" s="45">
        <v>1.01</v>
      </c>
      <c r="M29" s="43"/>
      <c r="N29" s="43"/>
      <c r="O29" s="48"/>
      <c r="P29" s="49" t="e">
        <f t="shared" si="3"/>
        <v>#DIV/0!</v>
      </c>
      <c r="Q29" s="43"/>
      <c r="R29" s="43"/>
      <c r="S29" s="48"/>
      <c r="T29" s="49" t="e">
        <f t="shared" si="4"/>
        <v>#DIV/0!</v>
      </c>
      <c r="U29" s="43"/>
      <c r="V29" s="43"/>
      <c r="W29" s="48"/>
      <c r="X29" s="49" t="e">
        <f t="shared" si="5"/>
        <v>#DIV/0!</v>
      </c>
      <c r="Y29" s="43"/>
      <c r="Z29" s="43"/>
      <c r="AA29" s="47"/>
      <c r="AB29" s="45" t="e">
        <f t="shared" si="6"/>
        <v>#DIV/0!</v>
      </c>
      <c r="AC29" s="46"/>
      <c r="AD29" s="46"/>
      <c r="AE29" s="47"/>
      <c r="AF29" s="45" t="e">
        <f t="shared" si="7"/>
        <v>#DIV/0!</v>
      </c>
      <c r="AG29" s="46"/>
      <c r="AH29" s="46"/>
      <c r="AI29" s="47"/>
      <c r="AJ29" s="45" t="e">
        <f t="shared" si="8"/>
        <v>#DIV/0!</v>
      </c>
      <c r="AK29" s="46"/>
      <c r="AL29" s="46"/>
      <c r="AM29" s="47"/>
      <c r="AN29" s="45" t="e">
        <f t="shared" si="9"/>
        <v>#DIV/0!</v>
      </c>
      <c r="AO29" s="46"/>
      <c r="AP29" s="46"/>
      <c r="AQ29" s="47"/>
      <c r="AR29" s="45" t="e">
        <f t="shared" si="10"/>
        <v>#DIV/0!</v>
      </c>
      <c r="AS29" s="46"/>
      <c r="AT29" s="46"/>
      <c r="AU29" s="47"/>
      <c r="AV29" s="45" t="e">
        <f t="shared" si="11"/>
        <v>#DIV/0!</v>
      </c>
      <c r="AW29" s="46"/>
      <c r="AX29" s="46"/>
      <c r="AY29" s="47"/>
      <c r="AZ29" s="45" t="e">
        <f t="shared" si="12"/>
        <v>#DIV/0!</v>
      </c>
      <c r="BA29" s="46">
        <f t="shared" si="1"/>
        <v>1059130</v>
      </c>
      <c r="BB29" s="46">
        <f t="shared" si="1"/>
        <v>1059130</v>
      </c>
      <c r="BC29" s="47">
        <f t="shared" si="1"/>
        <v>1300000</v>
      </c>
      <c r="BD29" s="45">
        <f t="shared" si="2"/>
        <v>0.81471538461538462</v>
      </c>
      <c r="BE29" s="50">
        <f t="shared" si="13"/>
        <v>529565</v>
      </c>
    </row>
    <row r="30" spans="1:57" ht="18.75">
      <c r="A30" s="40">
        <v>23</v>
      </c>
      <c r="B30" s="41" t="s">
        <v>220</v>
      </c>
      <c r="C30" s="77" t="s">
        <v>276</v>
      </c>
      <c r="D30" s="42" t="s">
        <v>221</v>
      </c>
      <c r="E30" s="46">
        <v>267355</v>
      </c>
      <c r="F30" s="46">
        <v>267355</v>
      </c>
      <c r="G30" s="44">
        <v>550000</v>
      </c>
      <c r="H30" s="45">
        <f t="shared" si="0"/>
        <v>0.48609999999999998</v>
      </c>
      <c r="I30" s="46">
        <v>579865</v>
      </c>
      <c r="J30" s="113">
        <v>579865</v>
      </c>
      <c r="K30" s="47">
        <v>550000</v>
      </c>
      <c r="L30" s="45">
        <v>1.05</v>
      </c>
      <c r="M30" s="43"/>
      <c r="N30" s="43"/>
      <c r="O30" s="48"/>
      <c r="P30" s="49" t="e">
        <f t="shared" si="3"/>
        <v>#DIV/0!</v>
      </c>
      <c r="Q30" s="43"/>
      <c r="R30" s="43"/>
      <c r="S30" s="48"/>
      <c r="T30" s="49" t="e">
        <f t="shared" si="4"/>
        <v>#DIV/0!</v>
      </c>
      <c r="U30" s="43"/>
      <c r="V30" s="43"/>
      <c r="W30" s="48"/>
      <c r="X30" s="49" t="e">
        <f t="shared" si="5"/>
        <v>#DIV/0!</v>
      </c>
      <c r="Y30" s="43"/>
      <c r="Z30" s="43"/>
      <c r="AA30" s="47"/>
      <c r="AB30" s="45" t="e">
        <f t="shared" si="6"/>
        <v>#DIV/0!</v>
      </c>
      <c r="AC30" s="46"/>
      <c r="AD30" s="46"/>
      <c r="AE30" s="47"/>
      <c r="AF30" s="45" t="e">
        <f t="shared" si="7"/>
        <v>#DIV/0!</v>
      </c>
      <c r="AG30" s="46"/>
      <c r="AH30" s="46"/>
      <c r="AI30" s="47"/>
      <c r="AJ30" s="45" t="e">
        <f t="shared" si="8"/>
        <v>#DIV/0!</v>
      </c>
      <c r="AK30" s="46"/>
      <c r="AL30" s="46"/>
      <c r="AM30" s="47"/>
      <c r="AN30" s="45" t="e">
        <f t="shared" si="9"/>
        <v>#DIV/0!</v>
      </c>
      <c r="AO30" s="46"/>
      <c r="AP30" s="46"/>
      <c r="AQ30" s="47"/>
      <c r="AR30" s="45" t="e">
        <f t="shared" si="10"/>
        <v>#DIV/0!</v>
      </c>
      <c r="AS30" s="46"/>
      <c r="AT30" s="46"/>
      <c r="AU30" s="47"/>
      <c r="AV30" s="45" t="e">
        <f t="shared" si="11"/>
        <v>#DIV/0!</v>
      </c>
      <c r="AW30" s="46"/>
      <c r="AX30" s="46"/>
      <c r="AY30" s="47"/>
      <c r="AZ30" s="45" t="e">
        <f t="shared" si="12"/>
        <v>#DIV/0!</v>
      </c>
      <c r="BA30" s="46">
        <f t="shared" si="1"/>
        <v>847220</v>
      </c>
      <c r="BB30" s="46">
        <f t="shared" si="1"/>
        <v>847220</v>
      </c>
      <c r="BC30" s="47">
        <f t="shared" si="1"/>
        <v>1100000</v>
      </c>
      <c r="BD30" s="45">
        <f t="shared" si="2"/>
        <v>0.7702</v>
      </c>
      <c r="BE30" s="50">
        <f t="shared" si="13"/>
        <v>423610</v>
      </c>
    </row>
    <row r="31" spans="1:57" ht="18.75">
      <c r="A31" s="40">
        <v>24</v>
      </c>
      <c r="B31" s="41" t="s">
        <v>222</v>
      </c>
      <c r="C31" s="77" t="s">
        <v>223</v>
      </c>
      <c r="D31" s="56">
        <v>45481</v>
      </c>
      <c r="E31" s="46">
        <v>387910</v>
      </c>
      <c r="F31" s="46">
        <v>387910</v>
      </c>
      <c r="G31" s="44">
        <v>550000</v>
      </c>
      <c r="H31" s="45">
        <f t="shared" si="0"/>
        <v>0.70529090909090908</v>
      </c>
      <c r="I31" s="46">
        <v>358710</v>
      </c>
      <c r="J31" s="113">
        <v>358710</v>
      </c>
      <c r="K31" s="47">
        <v>550000</v>
      </c>
      <c r="L31" s="45">
        <v>0.65</v>
      </c>
      <c r="M31" s="46"/>
      <c r="N31" s="46"/>
      <c r="O31" s="47"/>
      <c r="P31" s="49" t="e">
        <f t="shared" si="3"/>
        <v>#DIV/0!</v>
      </c>
      <c r="Q31" s="46"/>
      <c r="R31" s="46"/>
      <c r="S31" s="47"/>
      <c r="T31" s="49" t="e">
        <f t="shared" si="4"/>
        <v>#DIV/0!</v>
      </c>
      <c r="U31" s="46"/>
      <c r="V31" s="46"/>
      <c r="W31" s="47"/>
      <c r="X31" s="49" t="e">
        <f t="shared" si="5"/>
        <v>#DIV/0!</v>
      </c>
      <c r="Y31" s="54"/>
      <c r="Z31" s="54"/>
      <c r="AA31" s="55"/>
      <c r="AB31" s="45" t="e">
        <f t="shared" si="6"/>
        <v>#DIV/0!</v>
      </c>
      <c r="AC31" s="46"/>
      <c r="AD31" s="46"/>
      <c r="AE31" s="47"/>
      <c r="AF31" s="45" t="e">
        <f t="shared" si="7"/>
        <v>#DIV/0!</v>
      </c>
      <c r="AG31" s="46"/>
      <c r="AH31" s="46"/>
      <c r="AI31" s="47"/>
      <c r="AJ31" s="45" t="e">
        <f t="shared" si="8"/>
        <v>#DIV/0!</v>
      </c>
      <c r="AK31" s="46"/>
      <c r="AL31" s="46"/>
      <c r="AM31" s="47"/>
      <c r="AN31" s="45" t="e">
        <f t="shared" si="9"/>
        <v>#DIV/0!</v>
      </c>
      <c r="AO31" s="46"/>
      <c r="AP31" s="46"/>
      <c r="AQ31" s="47"/>
      <c r="AR31" s="45" t="e">
        <f t="shared" si="10"/>
        <v>#DIV/0!</v>
      </c>
      <c r="AS31" s="46"/>
      <c r="AT31" s="46"/>
      <c r="AU31" s="47"/>
      <c r="AV31" s="45" t="e">
        <f t="shared" si="11"/>
        <v>#DIV/0!</v>
      </c>
      <c r="AW31" s="46"/>
      <c r="AX31" s="46"/>
      <c r="AY31" s="47"/>
      <c r="AZ31" s="45" t="e">
        <f t="shared" si="12"/>
        <v>#DIV/0!</v>
      </c>
      <c r="BA31" s="46">
        <f t="shared" si="1"/>
        <v>746620</v>
      </c>
      <c r="BB31" s="46">
        <f t="shared" si="1"/>
        <v>746620</v>
      </c>
      <c r="BC31" s="47">
        <f t="shared" si="1"/>
        <v>1100000</v>
      </c>
      <c r="BD31" s="45">
        <f t="shared" si="2"/>
        <v>0.67874545454545454</v>
      </c>
      <c r="BE31" s="50">
        <f t="shared" si="13"/>
        <v>373310</v>
      </c>
    </row>
    <row r="32" spans="1:57" ht="18.75">
      <c r="A32" s="40">
        <v>25</v>
      </c>
      <c r="B32" s="41" t="s">
        <v>224</v>
      </c>
      <c r="C32" s="77" t="s">
        <v>225</v>
      </c>
      <c r="D32" s="42">
        <v>45507</v>
      </c>
      <c r="E32" s="46">
        <v>337295</v>
      </c>
      <c r="F32" s="46">
        <v>337295</v>
      </c>
      <c r="G32" s="44">
        <v>550000</v>
      </c>
      <c r="H32" s="45">
        <f t="shared" si="0"/>
        <v>0.61326363636363634</v>
      </c>
      <c r="I32" s="46">
        <v>94575</v>
      </c>
      <c r="J32" s="113">
        <v>94575</v>
      </c>
      <c r="K32" s="47">
        <v>550000</v>
      </c>
      <c r="L32" s="45">
        <v>0.17</v>
      </c>
      <c r="M32" s="43"/>
      <c r="N32" s="43"/>
      <c r="O32" s="48"/>
      <c r="P32" s="49" t="e">
        <f t="shared" si="3"/>
        <v>#DIV/0!</v>
      </c>
      <c r="Q32" s="43"/>
      <c r="R32" s="43"/>
      <c r="S32" s="48"/>
      <c r="T32" s="49" t="e">
        <f t="shared" si="4"/>
        <v>#DIV/0!</v>
      </c>
      <c r="U32" s="43"/>
      <c r="V32" s="43"/>
      <c r="W32" s="48"/>
      <c r="X32" s="49" t="e">
        <f t="shared" si="5"/>
        <v>#DIV/0!</v>
      </c>
      <c r="Y32" s="43"/>
      <c r="Z32" s="43"/>
      <c r="AA32" s="47"/>
      <c r="AB32" s="45" t="e">
        <f t="shared" si="6"/>
        <v>#DIV/0!</v>
      </c>
      <c r="AC32" s="46"/>
      <c r="AD32" s="46"/>
      <c r="AE32" s="47"/>
      <c r="AF32" s="45" t="e">
        <f t="shared" si="7"/>
        <v>#DIV/0!</v>
      </c>
      <c r="AG32" s="46"/>
      <c r="AH32" s="46"/>
      <c r="AI32" s="47"/>
      <c r="AJ32" s="45" t="e">
        <f t="shared" si="8"/>
        <v>#DIV/0!</v>
      </c>
      <c r="AK32" s="46"/>
      <c r="AL32" s="46"/>
      <c r="AM32" s="47"/>
      <c r="AN32" s="45" t="e">
        <f t="shared" si="9"/>
        <v>#DIV/0!</v>
      </c>
      <c r="AO32" s="46"/>
      <c r="AP32" s="46"/>
      <c r="AQ32" s="47"/>
      <c r="AR32" s="45" t="e">
        <f t="shared" si="10"/>
        <v>#DIV/0!</v>
      </c>
      <c r="AS32" s="46"/>
      <c r="AT32" s="46"/>
      <c r="AU32" s="47"/>
      <c r="AV32" s="45" t="e">
        <f t="shared" si="11"/>
        <v>#DIV/0!</v>
      </c>
      <c r="AW32" s="46"/>
      <c r="AX32" s="46"/>
      <c r="AY32" s="47"/>
      <c r="AZ32" s="45" t="e">
        <f t="shared" si="12"/>
        <v>#DIV/0!</v>
      </c>
      <c r="BA32" s="46">
        <f t="shared" si="1"/>
        <v>431870</v>
      </c>
      <c r="BB32" s="46">
        <f t="shared" si="1"/>
        <v>431870</v>
      </c>
      <c r="BC32" s="47">
        <f t="shared" si="1"/>
        <v>1100000</v>
      </c>
      <c r="BD32" s="45">
        <f t="shared" si="2"/>
        <v>0.39260909090909091</v>
      </c>
      <c r="BE32" s="50">
        <f t="shared" si="13"/>
        <v>215935</v>
      </c>
    </row>
    <row r="33" spans="1:57" ht="18.75">
      <c r="A33" s="40">
        <v>26</v>
      </c>
      <c r="B33" s="41" t="s">
        <v>226</v>
      </c>
      <c r="C33" s="41" t="s">
        <v>277</v>
      </c>
      <c r="D33" s="42" t="s">
        <v>241</v>
      </c>
      <c r="E33" s="46">
        <v>375535</v>
      </c>
      <c r="F33" s="46">
        <v>375535</v>
      </c>
      <c r="G33" s="44">
        <v>550000</v>
      </c>
      <c r="H33" s="45">
        <f t="shared" si="0"/>
        <v>0.68279090909090911</v>
      </c>
      <c r="I33" s="46">
        <v>338945</v>
      </c>
      <c r="J33" s="113">
        <v>338945</v>
      </c>
      <c r="K33" s="47">
        <v>550000</v>
      </c>
      <c r="L33" s="45">
        <v>0.62</v>
      </c>
      <c r="M33" s="43"/>
      <c r="N33" s="43"/>
      <c r="O33" s="48"/>
      <c r="P33" s="49" t="e">
        <f t="shared" si="3"/>
        <v>#DIV/0!</v>
      </c>
      <c r="Q33" s="43"/>
      <c r="R33" s="43"/>
      <c r="S33" s="48"/>
      <c r="T33" s="49" t="e">
        <f t="shared" si="4"/>
        <v>#DIV/0!</v>
      </c>
      <c r="U33" s="43"/>
      <c r="V33" s="43"/>
      <c r="W33" s="48"/>
      <c r="X33" s="49" t="e">
        <f t="shared" si="5"/>
        <v>#DIV/0!</v>
      </c>
      <c r="Y33" s="43"/>
      <c r="Z33" s="43"/>
      <c r="AA33" s="47"/>
      <c r="AB33" s="45" t="e">
        <f t="shared" si="6"/>
        <v>#DIV/0!</v>
      </c>
      <c r="AC33" s="46"/>
      <c r="AD33" s="46"/>
      <c r="AE33" s="47"/>
      <c r="AF33" s="45" t="e">
        <f t="shared" si="7"/>
        <v>#DIV/0!</v>
      </c>
      <c r="AG33" s="46"/>
      <c r="AH33" s="46"/>
      <c r="AI33" s="47"/>
      <c r="AJ33" s="45" t="e">
        <f t="shared" si="8"/>
        <v>#DIV/0!</v>
      </c>
      <c r="AK33" s="46"/>
      <c r="AL33" s="46"/>
      <c r="AM33" s="47"/>
      <c r="AN33" s="45" t="e">
        <f t="shared" si="9"/>
        <v>#DIV/0!</v>
      </c>
      <c r="AO33" s="46"/>
      <c r="AP33" s="46"/>
      <c r="AQ33" s="47"/>
      <c r="AR33" s="45" t="e">
        <f t="shared" si="10"/>
        <v>#DIV/0!</v>
      </c>
      <c r="AS33" s="46"/>
      <c r="AT33" s="46"/>
      <c r="AU33" s="47"/>
      <c r="AV33" s="45" t="e">
        <f t="shared" si="11"/>
        <v>#DIV/0!</v>
      </c>
      <c r="AW33" s="46"/>
      <c r="AX33" s="46"/>
      <c r="AY33" s="47"/>
      <c r="AZ33" s="45" t="e">
        <f t="shared" si="12"/>
        <v>#DIV/0!</v>
      </c>
      <c r="BA33" s="46">
        <f t="shared" si="1"/>
        <v>714480</v>
      </c>
      <c r="BB33" s="46">
        <f t="shared" si="1"/>
        <v>714480</v>
      </c>
      <c r="BC33" s="47">
        <f t="shared" si="1"/>
        <v>1100000</v>
      </c>
      <c r="BD33" s="45">
        <f t="shared" si="2"/>
        <v>0.64952727272727273</v>
      </c>
      <c r="BE33" s="50">
        <f t="shared" si="13"/>
        <v>357240</v>
      </c>
    </row>
    <row r="34" spans="1:57" ht="18.75">
      <c r="A34" s="40">
        <v>27</v>
      </c>
      <c r="B34" s="41" t="s">
        <v>227</v>
      </c>
      <c r="C34" s="41" t="s">
        <v>278</v>
      </c>
      <c r="D34" s="42" t="s">
        <v>234</v>
      </c>
      <c r="E34" s="46">
        <v>2193010</v>
      </c>
      <c r="F34" s="46">
        <v>2193010</v>
      </c>
      <c r="G34" s="44">
        <v>1300000</v>
      </c>
      <c r="H34" s="45">
        <f t="shared" si="0"/>
        <v>1.6869307692307691</v>
      </c>
      <c r="I34" s="46">
        <v>877810</v>
      </c>
      <c r="J34" s="113">
        <v>830320</v>
      </c>
      <c r="K34" s="47">
        <v>1300000</v>
      </c>
      <c r="L34" s="45">
        <v>0.68</v>
      </c>
      <c r="M34" s="43"/>
      <c r="N34" s="43"/>
      <c r="O34" s="48"/>
      <c r="P34" s="49" t="e">
        <f t="shared" si="3"/>
        <v>#DIV/0!</v>
      </c>
      <c r="Q34" s="43"/>
      <c r="R34" s="43"/>
      <c r="S34" s="48"/>
      <c r="T34" s="49" t="e">
        <f t="shared" si="4"/>
        <v>#DIV/0!</v>
      </c>
      <c r="U34" s="43"/>
      <c r="V34" s="43"/>
      <c r="W34" s="48"/>
      <c r="X34" s="49" t="e">
        <f t="shared" si="5"/>
        <v>#DIV/0!</v>
      </c>
      <c r="Y34" s="43"/>
      <c r="Z34" s="43"/>
      <c r="AA34" s="47"/>
      <c r="AB34" s="45" t="e">
        <f t="shared" si="6"/>
        <v>#DIV/0!</v>
      </c>
      <c r="AC34" s="46"/>
      <c r="AD34" s="46"/>
      <c r="AE34" s="47"/>
      <c r="AF34" s="45" t="e">
        <f t="shared" si="7"/>
        <v>#DIV/0!</v>
      </c>
      <c r="AG34" s="46"/>
      <c r="AH34" s="46"/>
      <c r="AI34" s="47"/>
      <c r="AJ34" s="45" t="e">
        <f t="shared" si="8"/>
        <v>#DIV/0!</v>
      </c>
      <c r="AK34" s="46"/>
      <c r="AL34" s="46"/>
      <c r="AM34" s="47"/>
      <c r="AN34" s="45" t="e">
        <f t="shared" si="9"/>
        <v>#DIV/0!</v>
      </c>
      <c r="AO34" s="46"/>
      <c r="AP34" s="46"/>
      <c r="AQ34" s="47"/>
      <c r="AR34" s="45" t="e">
        <f t="shared" si="10"/>
        <v>#DIV/0!</v>
      </c>
      <c r="AS34" s="46"/>
      <c r="AT34" s="46"/>
      <c r="AU34" s="47"/>
      <c r="AV34" s="45" t="e">
        <f t="shared" si="11"/>
        <v>#DIV/0!</v>
      </c>
      <c r="AW34" s="46"/>
      <c r="AX34" s="46"/>
      <c r="AY34" s="47"/>
      <c r="AZ34" s="45" t="e">
        <f t="shared" si="12"/>
        <v>#DIV/0!</v>
      </c>
      <c r="BA34" s="46">
        <f t="shared" si="1"/>
        <v>3070820</v>
      </c>
      <c r="BB34" s="46">
        <f t="shared" si="1"/>
        <v>3023330</v>
      </c>
      <c r="BC34" s="47">
        <f t="shared" si="1"/>
        <v>2600000</v>
      </c>
      <c r="BD34" s="45">
        <f t="shared" si="2"/>
        <v>1.1810846153846153</v>
      </c>
      <c r="BE34" s="50">
        <f t="shared" si="13"/>
        <v>1535410</v>
      </c>
    </row>
    <row r="35" spans="1:57" ht="18.75">
      <c r="A35" s="40">
        <v>28</v>
      </c>
      <c r="B35" s="41" t="s">
        <v>228</v>
      </c>
      <c r="C35" s="77" t="s">
        <v>235</v>
      </c>
      <c r="D35" s="56">
        <v>45252</v>
      </c>
      <c r="E35" s="46">
        <v>10695</v>
      </c>
      <c r="F35" s="46">
        <v>10695</v>
      </c>
      <c r="G35" s="44">
        <v>550000</v>
      </c>
      <c r="H35" s="45">
        <f t="shared" si="0"/>
        <v>1.9445454545454547E-2</v>
      </c>
      <c r="I35" s="46">
        <v>101530</v>
      </c>
      <c r="J35" s="113">
        <v>101530</v>
      </c>
      <c r="K35" s="47">
        <v>550000</v>
      </c>
      <c r="L35" s="45">
        <v>0.18</v>
      </c>
      <c r="M35" s="46"/>
      <c r="N35" s="46"/>
      <c r="O35" s="47"/>
      <c r="P35" s="49" t="e">
        <f t="shared" si="3"/>
        <v>#DIV/0!</v>
      </c>
      <c r="Q35" s="46"/>
      <c r="R35" s="46"/>
      <c r="S35" s="47"/>
      <c r="T35" s="49" t="e">
        <f t="shared" si="4"/>
        <v>#DIV/0!</v>
      </c>
      <c r="U35" s="46"/>
      <c r="V35" s="46"/>
      <c r="W35" s="47"/>
      <c r="X35" s="49" t="e">
        <f t="shared" si="5"/>
        <v>#DIV/0!</v>
      </c>
      <c r="Y35" s="54"/>
      <c r="Z35" s="54"/>
      <c r="AA35" s="55"/>
      <c r="AB35" s="45" t="e">
        <f t="shared" si="6"/>
        <v>#DIV/0!</v>
      </c>
      <c r="AC35" s="46"/>
      <c r="AD35" s="46"/>
      <c r="AE35" s="47"/>
      <c r="AF35" s="45" t="e">
        <f t="shared" si="7"/>
        <v>#DIV/0!</v>
      </c>
      <c r="AG35" s="46"/>
      <c r="AH35" s="46"/>
      <c r="AI35" s="47"/>
      <c r="AJ35" s="45" t="e">
        <f t="shared" si="8"/>
        <v>#DIV/0!</v>
      </c>
      <c r="AK35" s="46"/>
      <c r="AL35" s="46"/>
      <c r="AM35" s="47"/>
      <c r="AN35" s="45" t="e">
        <f t="shared" si="9"/>
        <v>#DIV/0!</v>
      </c>
      <c r="AO35" s="46"/>
      <c r="AP35" s="46"/>
      <c r="AQ35" s="47"/>
      <c r="AR35" s="45" t="e">
        <f t="shared" si="10"/>
        <v>#DIV/0!</v>
      </c>
      <c r="AS35" s="46"/>
      <c r="AT35" s="46"/>
      <c r="AU35" s="47"/>
      <c r="AV35" s="45" t="e">
        <f t="shared" si="11"/>
        <v>#DIV/0!</v>
      </c>
      <c r="AW35" s="46"/>
      <c r="AX35" s="46"/>
      <c r="AY35" s="47"/>
      <c r="AZ35" s="45" t="e">
        <f t="shared" si="12"/>
        <v>#DIV/0!</v>
      </c>
      <c r="BA35" s="46">
        <f t="shared" si="1"/>
        <v>112225</v>
      </c>
      <c r="BB35" s="46">
        <f t="shared" si="1"/>
        <v>112225</v>
      </c>
      <c r="BC35" s="47">
        <f t="shared" si="1"/>
        <v>1100000</v>
      </c>
      <c r="BD35" s="45">
        <f t="shared" si="2"/>
        <v>0.10202272727272728</v>
      </c>
      <c r="BE35" s="50">
        <f t="shared" si="13"/>
        <v>56112.5</v>
      </c>
    </row>
    <row r="36" spans="1:57" ht="18.75">
      <c r="A36" s="40">
        <v>29</v>
      </c>
      <c r="B36" s="41" t="s">
        <v>229</v>
      </c>
      <c r="C36" s="77" t="s">
        <v>236</v>
      </c>
      <c r="D36" s="42">
        <v>45502</v>
      </c>
      <c r="E36" s="46">
        <v>620485</v>
      </c>
      <c r="F36" s="46">
        <v>620485</v>
      </c>
      <c r="G36" s="44">
        <v>550000</v>
      </c>
      <c r="H36" s="45">
        <f t="shared" si="0"/>
        <v>1.1281545454545454</v>
      </c>
      <c r="I36" s="46">
        <v>357735</v>
      </c>
      <c r="J36" s="113">
        <v>357735</v>
      </c>
      <c r="K36" s="47">
        <v>550000</v>
      </c>
      <c r="L36" s="45">
        <v>0.65</v>
      </c>
      <c r="M36" s="43"/>
      <c r="N36" s="43"/>
      <c r="O36" s="48"/>
      <c r="P36" s="49" t="e">
        <f t="shared" si="3"/>
        <v>#DIV/0!</v>
      </c>
      <c r="Q36" s="43"/>
      <c r="R36" s="43"/>
      <c r="S36" s="48"/>
      <c r="T36" s="49" t="e">
        <f t="shared" si="4"/>
        <v>#DIV/0!</v>
      </c>
      <c r="U36" s="43"/>
      <c r="V36" s="43"/>
      <c r="W36" s="48"/>
      <c r="X36" s="49" t="e">
        <f t="shared" si="5"/>
        <v>#DIV/0!</v>
      </c>
      <c r="Y36" s="43"/>
      <c r="Z36" s="43"/>
      <c r="AA36" s="47"/>
      <c r="AB36" s="45" t="e">
        <f t="shared" si="6"/>
        <v>#DIV/0!</v>
      </c>
      <c r="AC36" s="46"/>
      <c r="AD36" s="46"/>
      <c r="AE36" s="47"/>
      <c r="AF36" s="45" t="e">
        <f t="shared" si="7"/>
        <v>#DIV/0!</v>
      </c>
      <c r="AG36" s="46"/>
      <c r="AH36" s="46"/>
      <c r="AI36" s="47"/>
      <c r="AJ36" s="45" t="e">
        <f t="shared" si="8"/>
        <v>#DIV/0!</v>
      </c>
      <c r="AK36" s="46"/>
      <c r="AL36" s="46"/>
      <c r="AM36" s="47"/>
      <c r="AN36" s="45" t="e">
        <f t="shared" si="9"/>
        <v>#DIV/0!</v>
      </c>
      <c r="AO36" s="46"/>
      <c r="AP36" s="46"/>
      <c r="AQ36" s="47"/>
      <c r="AR36" s="45" t="e">
        <f t="shared" si="10"/>
        <v>#DIV/0!</v>
      </c>
      <c r="AS36" s="46"/>
      <c r="AT36" s="46"/>
      <c r="AU36" s="47"/>
      <c r="AV36" s="45" t="e">
        <f t="shared" si="11"/>
        <v>#DIV/0!</v>
      </c>
      <c r="AW36" s="46"/>
      <c r="AX36" s="46"/>
      <c r="AY36" s="47"/>
      <c r="AZ36" s="45" t="e">
        <f t="shared" si="12"/>
        <v>#DIV/0!</v>
      </c>
      <c r="BA36" s="46">
        <f t="shared" si="1"/>
        <v>978220</v>
      </c>
      <c r="BB36" s="46">
        <f t="shared" si="1"/>
        <v>978220</v>
      </c>
      <c r="BC36" s="47">
        <f t="shared" si="1"/>
        <v>1100000</v>
      </c>
      <c r="BD36" s="45">
        <f t="shared" si="2"/>
        <v>0.88929090909090913</v>
      </c>
      <c r="BE36" s="50">
        <f t="shared" si="13"/>
        <v>489110</v>
      </c>
    </row>
    <row r="37" spans="1:57" ht="18.75">
      <c r="A37" s="40">
        <v>30</v>
      </c>
      <c r="B37" s="41" t="s">
        <v>230</v>
      </c>
      <c r="C37" s="77" t="s">
        <v>237</v>
      </c>
      <c r="D37" s="42">
        <v>45279</v>
      </c>
      <c r="E37" s="46">
        <v>719375</v>
      </c>
      <c r="F37" s="46">
        <v>719375</v>
      </c>
      <c r="G37" s="44">
        <v>550000</v>
      </c>
      <c r="H37" s="45">
        <f t="shared" si="0"/>
        <v>1.3079545454545454</v>
      </c>
      <c r="I37" s="46">
        <v>374815</v>
      </c>
      <c r="J37" s="113">
        <v>374815</v>
      </c>
      <c r="K37" s="47">
        <v>550000</v>
      </c>
      <c r="L37" s="45">
        <v>0.68</v>
      </c>
      <c r="M37" s="43"/>
      <c r="N37" s="43"/>
      <c r="O37" s="48"/>
      <c r="P37" s="49" t="e">
        <f t="shared" si="3"/>
        <v>#DIV/0!</v>
      </c>
      <c r="Q37" s="43"/>
      <c r="R37" s="43"/>
      <c r="S37" s="48"/>
      <c r="T37" s="49" t="e">
        <f t="shared" si="4"/>
        <v>#DIV/0!</v>
      </c>
      <c r="U37" s="43"/>
      <c r="V37" s="43"/>
      <c r="W37" s="48"/>
      <c r="X37" s="49" t="e">
        <f t="shared" si="5"/>
        <v>#DIV/0!</v>
      </c>
      <c r="Y37" s="43"/>
      <c r="Z37" s="43"/>
      <c r="AA37" s="47"/>
      <c r="AB37" s="45" t="e">
        <f t="shared" si="6"/>
        <v>#DIV/0!</v>
      </c>
      <c r="AC37" s="46"/>
      <c r="AD37" s="46"/>
      <c r="AE37" s="47"/>
      <c r="AF37" s="45" t="e">
        <f t="shared" si="7"/>
        <v>#DIV/0!</v>
      </c>
      <c r="AG37" s="46"/>
      <c r="AH37" s="46"/>
      <c r="AI37" s="47"/>
      <c r="AJ37" s="45" t="e">
        <f t="shared" si="8"/>
        <v>#DIV/0!</v>
      </c>
      <c r="AK37" s="46"/>
      <c r="AL37" s="46"/>
      <c r="AM37" s="47"/>
      <c r="AN37" s="45" t="e">
        <f t="shared" si="9"/>
        <v>#DIV/0!</v>
      </c>
      <c r="AO37" s="46"/>
      <c r="AP37" s="46"/>
      <c r="AQ37" s="47"/>
      <c r="AR37" s="45" t="e">
        <f t="shared" si="10"/>
        <v>#DIV/0!</v>
      </c>
      <c r="AS37" s="46"/>
      <c r="AT37" s="46"/>
      <c r="AU37" s="47"/>
      <c r="AV37" s="45" t="e">
        <f t="shared" si="11"/>
        <v>#DIV/0!</v>
      </c>
      <c r="AW37" s="46"/>
      <c r="AX37" s="46"/>
      <c r="AY37" s="47"/>
      <c r="AZ37" s="45" t="e">
        <f t="shared" si="12"/>
        <v>#DIV/0!</v>
      </c>
      <c r="BA37" s="46">
        <f t="shared" si="1"/>
        <v>1094190</v>
      </c>
      <c r="BB37" s="46">
        <f t="shared" si="1"/>
        <v>1094190</v>
      </c>
      <c r="BC37" s="47">
        <f t="shared" si="1"/>
        <v>1100000</v>
      </c>
      <c r="BD37" s="45">
        <f t="shared" si="2"/>
        <v>0.99471818181818183</v>
      </c>
      <c r="BE37" s="50">
        <f t="shared" si="13"/>
        <v>547095</v>
      </c>
    </row>
    <row r="38" spans="1:57" ht="18.75">
      <c r="A38" s="40">
        <v>31</v>
      </c>
      <c r="B38" s="41" t="s">
        <v>231</v>
      </c>
      <c r="C38" s="77" t="s">
        <v>279</v>
      </c>
      <c r="D38" s="76" t="s">
        <v>238</v>
      </c>
      <c r="E38" s="46">
        <v>984720</v>
      </c>
      <c r="F38" s="46">
        <v>984720</v>
      </c>
      <c r="G38" s="44">
        <v>1500000</v>
      </c>
      <c r="H38" s="45">
        <f t="shared" si="0"/>
        <v>0.65647999999999995</v>
      </c>
      <c r="I38" s="46">
        <v>1107240</v>
      </c>
      <c r="J38" s="113">
        <v>1107240</v>
      </c>
      <c r="K38" s="47">
        <v>1500000</v>
      </c>
      <c r="L38" s="45">
        <v>0.74</v>
      </c>
      <c r="M38" s="43"/>
      <c r="N38" s="43"/>
      <c r="O38" s="48"/>
      <c r="P38" s="49" t="e">
        <f t="shared" si="3"/>
        <v>#DIV/0!</v>
      </c>
      <c r="Q38" s="43"/>
      <c r="R38" s="43"/>
      <c r="S38" s="48"/>
      <c r="T38" s="49" t="e">
        <f t="shared" si="4"/>
        <v>#DIV/0!</v>
      </c>
      <c r="U38" s="43"/>
      <c r="V38" s="43"/>
      <c r="W38" s="48"/>
      <c r="X38" s="49" t="e">
        <f t="shared" si="5"/>
        <v>#DIV/0!</v>
      </c>
      <c r="Y38" s="43"/>
      <c r="Z38" s="43"/>
      <c r="AA38" s="47"/>
      <c r="AB38" s="45" t="e">
        <f t="shared" si="6"/>
        <v>#DIV/0!</v>
      </c>
      <c r="AC38" s="46"/>
      <c r="AD38" s="46"/>
      <c r="AE38" s="47"/>
      <c r="AF38" s="45" t="e">
        <f t="shared" si="7"/>
        <v>#DIV/0!</v>
      </c>
      <c r="AG38" s="46"/>
      <c r="AH38" s="46"/>
      <c r="AI38" s="47"/>
      <c r="AJ38" s="45" t="e">
        <f t="shared" si="8"/>
        <v>#DIV/0!</v>
      </c>
      <c r="AK38" s="46"/>
      <c r="AL38" s="46"/>
      <c r="AM38" s="47"/>
      <c r="AN38" s="45" t="e">
        <f t="shared" si="9"/>
        <v>#DIV/0!</v>
      </c>
      <c r="AO38" s="46"/>
      <c r="AP38" s="46"/>
      <c r="AQ38" s="47"/>
      <c r="AR38" s="45" t="e">
        <f t="shared" si="10"/>
        <v>#DIV/0!</v>
      </c>
      <c r="AS38" s="46"/>
      <c r="AT38" s="46"/>
      <c r="AU38" s="47"/>
      <c r="AV38" s="45" t="e">
        <f t="shared" si="11"/>
        <v>#DIV/0!</v>
      </c>
      <c r="AW38" s="46"/>
      <c r="AX38" s="46"/>
      <c r="AY38" s="47"/>
      <c r="AZ38" s="45" t="e">
        <f t="shared" si="12"/>
        <v>#DIV/0!</v>
      </c>
      <c r="BA38" s="46">
        <f t="shared" si="1"/>
        <v>2091960</v>
      </c>
      <c r="BB38" s="46">
        <f t="shared" si="1"/>
        <v>2091960</v>
      </c>
      <c r="BC38" s="47">
        <f t="shared" si="1"/>
        <v>3000000</v>
      </c>
      <c r="BD38" s="45">
        <f t="shared" si="2"/>
        <v>0.69732000000000005</v>
      </c>
      <c r="BE38" s="50">
        <f t="shared" si="13"/>
        <v>1045980</v>
      </c>
    </row>
    <row r="39" spans="1:57" ht="18.75">
      <c r="A39" s="40">
        <v>32</v>
      </c>
      <c r="B39" s="41" t="s">
        <v>232</v>
      </c>
      <c r="C39" s="77" t="s">
        <v>239</v>
      </c>
      <c r="D39" s="76">
        <v>45411</v>
      </c>
      <c r="E39" s="46">
        <v>865075</v>
      </c>
      <c r="F39" s="46">
        <v>865075</v>
      </c>
      <c r="G39" s="44">
        <v>550000</v>
      </c>
      <c r="H39" s="45">
        <f t="shared" si="0"/>
        <v>1.5728636363636364</v>
      </c>
      <c r="I39" s="46">
        <v>91970</v>
      </c>
      <c r="J39" s="113">
        <v>91970</v>
      </c>
      <c r="K39" s="47">
        <v>550000</v>
      </c>
      <c r="L39" s="45">
        <v>0.17</v>
      </c>
      <c r="M39" s="43"/>
      <c r="N39" s="43"/>
      <c r="O39" s="48"/>
      <c r="P39" s="49" t="e">
        <f t="shared" si="3"/>
        <v>#DIV/0!</v>
      </c>
      <c r="Q39" s="43"/>
      <c r="R39" s="43"/>
      <c r="S39" s="48"/>
      <c r="T39" s="49" t="e">
        <f t="shared" si="4"/>
        <v>#DIV/0!</v>
      </c>
      <c r="U39" s="43"/>
      <c r="V39" s="43"/>
      <c r="W39" s="48"/>
      <c r="X39" s="49" t="e">
        <f t="shared" si="5"/>
        <v>#DIV/0!</v>
      </c>
      <c r="Y39" s="43"/>
      <c r="Z39" s="43"/>
      <c r="AA39" s="47"/>
      <c r="AB39" s="45" t="e">
        <f t="shared" si="6"/>
        <v>#DIV/0!</v>
      </c>
      <c r="AC39" s="46"/>
      <c r="AD39" s="46"/>
      <c r="AE39" s="47"/>
      <c r="AF39" s="45" t="e">
        <f t="shared" si="7"/>
        <v>#DIV/0!</v>
      </c>
      <c r="AG39" s="46"/>
      <c r="AH39" s="46"/>
      <c r="AI39" s="47"/>
      <c r="AJ39" s="45" t="e">
        <f t="shared" si="8"/>
        <v>#DIV/0!</v>
      </c>
      <c r="AK39" s="46"/>
      <c r="AL39" s="46"/>
      <c r="AM39" s="47"/>
      <c r="AN39" s="45" t="e">
        <f t="shared" si="9"/>
        <v>#DIV/0!</v>
      </c>
      <c r="AO39" s="46"/>
      <c r="AP39" s="46"/>
      <c r="AQ39" s="47"/>
      <c r="AR39" s="45" t="e">
        <f t="shared" si="10"/>
        <v>#DIV/0!</v>
      </c>
      <c r="AS39" s="46"/>
      <c r="AT39" s="46"/>
      <c r="AU39" s="47"/>
      <c r="AV39" s="45" t="e">
        <f t="shared" si="11"/>
        <v>#DIV/0!</v>
      </c>
      <c r="AW39" s="46"/>
      <c r="AX39" s="46"/>
      <c r="AY39" s="47"/>
      <c r="AZ39" s="45" t="e">
        <f t="shared" si="12"/>
        <v>#DIV/0!</v>
      </c>
      <c r="BA39" s="46">
        <f t="shared" si="1"/>
        <v>957045</v>
      </c>
      <c r="BB39" s="46">
        <f t="shared" si="1"/>
        <v>957045</v>
      </c>
      <c r="BC39" s="47">
        <f t="shared" si="1"/>
        <v>1100000</v>
      </c>
      <c r="BD39" s="45">
        <f t="shared" si="2"/>
        <v>0.87004090909090914</v>
      </c>
      <c r="BE39" s="50">
        <f t="shared" si="13"/>
        <v>478522.5</v>
      </c>
    </row>
    <row r="40" spans="1:57" ht="18.75">
      <c r="A40" s="40">
        <v>33</v>
      </c>
      <c r="B40" s="41" t="s">
        <v>233</v>
      </c>
      <c r="C40" s="77" t="s">
        <v>240</v>
      </c>
      <c r="D40" s="76">
        <v>45411</v>
      </c>
      <c r="E40" s="46">
        <v>577200</v>
      </c>
      <c r="F40" s="46">
        <v>577200</v>
      </c>
      <c r="G40" s="44">
        <v>800000</v>
      </c>
      <c r="H40" s="45">
        <f t="shared" si="0"/>
        <v>0.72150000000000003</v>
      </c>
      <c r="I40" s="46">
        <v>670705</v>
      </c>
      <c r="J40" s="113">
        <v>670705</v>
      </c>
      <c r="K40" s="47">
        <v>800000</v>
      </c>
      <c r="L40" s="45">
        <v>0.84</v>
      </c>
      <c r="M40" s="46"/>
      <c r="N40" s="46"/>
      <c r="O40" s="47"/>
      <c r="P40" s="49" t="e">
        <f t="shared" si="3"/>
        <v>#DIV/0!</v>
      </c>
      <c r="Q40" s="46"/>
      <c r="R40" s="46"/>
      <c r="S40" s="47"/>
      <c r="T40" s="49" t="e">
        <f t="shared" si="4"/>
        <v>#DIV/0!</v>
      </c>
      <c r="U40" s="46"/>
      <c r="V40" s="46"/>
      <c r="W40" s="47"/>
      <c r="X40" s="49" t="e">
        <f t="shared" si="5"/>
        <v>#DIV/0!</v>
      </c>
      <c r="Y40" s="46"/>
      <c r="Z40" s="46"/>
      <c r="AA40" s="47"/>
      <c r="AB40" s="45" t="e">
        <f t="shared" si="6"/>
        <v>#DIV/0!</v>
      </c>
      <c r="AC40" s="46"/>
      <c r="AD40" s="46"/>
      <c r="AE40" s="47"/>
      <c r="AF40" s="45" t="e">
        <f t="shared" si="7"/>
        <v>#DIV/0!</v>
      </c>
      <c r="AG40" s="46"/>
      <c r="AH40" s="46"/>
      <c r="AI40" s="47"/>
      <c r="AJ40" s="45" t="e">
        <f t="shared" si="8"/>
        <v>#DIV/0!</v>
      </c>
      <c r="AK40" s="46"/>
      <c r="AL40" s="46"/>
      <c r="AM40" s="47"/>
      <c r="AN40" s="45" t="e">
        <f t="shared" si="9"/>
        <v>#DIV/0!</v>
      </c>
      <c r="AO40" s="46"/>
      <c r="AP40" s="46"/>
      <c r="AQ40" s="47"/>
      <c r="AR40" s="45" t="e">
        <f t="shared" si="10"/>
        <v>#DIV/0!</v>
      </c>
      <c r="AS40" s="46"/>
      <c r="AT40" s="46"/>
      <c r="AU40" s="47"/>
      <c r="AV40" s="45" t="e">
        <f t="shared" si="11"/>
        <v>#DIV/0!</v>
      </c>
      <c r="AW40" s="46"/>
      <c r="AX40" s="46"/>
      <c r="AY40" s="47"/>
      <c r="AZ40" s="45" t="e">
        <f t="shared" si="12"/>
        <v>#DIV/0!</v>
      </c>
      <c r="BA40" s="46">
        <f t="shared" si="1"/>
        <v>1247905</v>
      </c>
      <c r="BB40" s="46">
        <f t="shared" si="1"/>
        <v>1247905</v>
      </c>
      <c r="BC40" s="47">
        <f t="shared" si="1"/>
        <v>1600000</v>
      </c>
      <c r="BD40" s="45">
        <f t="shared" si="2"/>
        <v>0.77994062500000005</v>
      </c>
      <c r="BE40" s="50">
        <f t="shared" si="13"/>
        <v>623952.5</v>
      </c>
    </row>
    <row r="41" spans="1:57" ht="18.75">
      <c r="A41" s="40">
        <v>34</v>
      </c>
      <c r="B41" s="41" t="s">
        <v>242</v>
      </c>
      <c r="C41" s="52" t="s">
        <v>280</v>
      </c>
      <c r="D41" s="76">
        <v>45588</v>
      </c>
      <c r="E41" s="46">
        <v>94985</v>
      </c>
      <c r="F41" s="46">
        <v>94985</v>
      </c>
      <c r="G41" s="44">
        <v>550000</v>
      </c>
      <c r="H41" s="45">
        <f t="shared" si="0"/>
        <v>0.17269999999999999</v>
      </c>
      <c r="I41" s="46">
        <v>110685</v>
      </c>
      <c r="J41" s="113">
        <v>110685</v>
      </c>
      <c r="K41" s="47">
        <v>550000</v>
      </c>
      <c r="L41" s="45">
        <v>0.2</v>
      </c>
      <c r="M41" s="46"/>
      <c r="N41" s="46"/>
      <c r="O41" s="47"/>
      <c r="P41" s="49" t="e">
        <f t="shared" si="3"/>
        <v>#DIV/0!</v>
      </c>
      <c r="Q41" s="46"/>
      <c r="R41" s="46"/>
      <c r="S41" s="47"/>
      <c r="T41" s="49" t="e">
        <f t="shared" si="4"/>
        <v>#DIV/0!</v>
      </c>
      <c r="U41" s="46"/>
      <c r="V41" s="46"/>
      <c r="W41" s="47"/>
      <c r="X41" s="49" t="e">
        <f t="shared" si="5"/>
        <v>#DIV/0!</v>
      </c>
      <c r="Y41" s="46"/>
      <c r="Z41" s="46"/>
      <c r="AA41" s="47"/>
      <c r="AB41" s="45" t="e">
        <f t="shared" si="6"/>
        <v>#DIV/0!</v>
      </c>
      <c r="AC41" s="46"/>
      <c r="AD41" s="46"/>
      <c r="AE41" s="47"/>
      <c r="AF41" s="45" t="e">
        <f t="shared" si="7"/>
        <v>#DIV/0!</v>
      </c>
      <c r="AG41" s="46"/>
      <c r="AH41" s="46"/>
      <c r="AI41" s="47"/>
      <c r="AJ41" s="45" t="e">
        <f t="shared" si="8"/>
        <v>#DIV/0!</v>
      </c>
      <c r="AK41" s="46"/>
      <c r="AL41" s="46"/>
      <c r="AM41" s="47"/>
      <c r="AN41" s="45" t="e">
        <f t="shared" si="9"/>
        <v>#DIV/0!</v>
      </c>
      <c r="AO41" s="46"/>
      <c r="AP41" s="46"/>
      <c r="AQ41" s="47"/>
      <c r="AR41" s="45" t="e">
        <f t="shared" si="10"/>
        <v>#DIV/0!</v>
      </c>
      <c r="AS41" s="46"/>
      <c r="AT41" s="46"/>
      <c r="AU41" s="47"/>
      <c r="AV41" s="45" t="e">
        <f t="shared" si="11"/>
        <v>#DIV/0!</v>
      </c>
      <c r="AW41" s="46"/>
      <c r="AX41" s="46"/>
      <c r="AY41" s="47"/>
      <c r="AZ41" s="45" t="e">
        <f t="shared" si="12"/>
        <v>#DIV/0!</v>
      </c>
      <c r="BA41" s="46">
        <f t="shared" si="1"/>
        <v>205670</v>
      </c>
      <c r="BB41" s="46">
        <f t="shared" si="1"/>
        <v>205670</v>
      </c>
      <c r="BC41" s="47">
        <f t="shared" si="1"/>
        <v>1100000</v>
      </c>
      <c r="BD41" s="45">
        <f t="shared" si="2"/>
        <v>0.18697272727272726</v>
      </c>
      <c r="BE41" s="50">
        <f t="shared" si="13"/>
        <v>102835</v>
      </c>
    </row>
    <row r="42" spans="1:57" ht="18.75">
      <c r="A42" s="40">
        <v>35</v>
      </c>
      <c r="B42" s="41" t="s">
        <v>243</v>
      </c>
      <c r="C42" s="41" t="s">
        <v>281</v>
      </c>
      <c r="D42" s="42">
        <v>45588</v>
      </c>
      <c r="E42" s="46">
        <v>46590</v>
      </c>
      <c r="F42" s="46">
        <v>46590</v>
      </c>
      <c r="G42" s="44">
        <v>550000</v>
      </c>
      <c r="H42" s="45">
        <f t="shared" si="0"/>
        <v>8.4709090909090914E-2</v>
      </c>
      <c r="I42" s="46">
        <v>29995</v>
      </c>
      <c r="J42" s="113">
        <v>60395</v>
      </c>
      <c r="K42" s="47">
        <v>550000</v>
      </c>
      <c r="L42" s="45">
        <v>0.05</v>
      </c>
      <c r="M42" s="43"/>
      <c r="N42" s="43"/>
      <c r="O42" s="48"/>
      <c r="P42" s="49" t="e">
        <f t="shared" si="3"/>
        <v>#DIV/0!</v>
      </c>
      <c r="Q42" s="43"/>
      <c r="R42" s="43"/>
      <c r="S42" s="48"/>
      <c r="T42" s="49" t="e">
        <f t="shared" si="4"/>
        <v>#DIV/0!</v>
      </c>
      <c r="U42" s="43"/>
      <c r="V42" s="43"/>
      <c r="W42" s="48"/>
      <c r="X42" s="49" t="e">
        <f t="shared" si="5"/>
        <v>#DIV/0!</v>
      </c>
      <c r="Y42" s="43"/>
      <c r="Z42" s="43"/>
      <c r="AA42" s="47"/>
      <c r="AB42" s="45" t="e">
        <f t="shared" si="6"/>
        <v>#DIV/0!</v>
      </c>
      <c r="AC42" s="46"/>
      <c r="AD42" s="46"/>
      <c r="AE42" s="47"/>
      <c r="AF42" s="45" t="e">
        <f t="shared" si="7"/>
        <v>#DIV/0!</v>
      </c>
      <c r="AG42" s="46"/>
      <c r="AH42" s="46"/>
      <c r="AI42" s="47"/>
      <c r="AJ42" s="45" t="e">
        <f t="shared" si="8"/>
        <v>#DIV/0!</v>
      </c>
      <c r="AK42" s="46"/>
      <c r="AL42" s="46"/>
      <c r="AM42" s="47"/>
      <c r="AN42" s="45" t="e">
        <f t="shared" si="9"/>
        <v>#DIV/0!</v>
      </c>
      <c r="AO42" s="46"/>
      <c r="AP42" s="46"/>
      <c r="AQ42" s="47"/>
      <c r="AR42" s="45" t="e">
        <f t="shared" si="10"/>
        <v>#DIV/0!</v>
      </c>
      <c r="AS42" s="46"/>
      <c r="AT42" s="46"/>
      <c r="AU42" s="47"/>
      <c r="AV42" s="45" t="e">
        <f t="shared" si="11"/>
        <v>#DIV/0!</v>
      </c>
      <c r="AW42" s="46"/>
      <c r="AX42" s="46"/>
      <c r="AY42" s="47"/>
      <c r="AZ42" s="45" t="e">
        <f t="shared" si="12"/>
        <v>#DIV/0!</v>
      </c>
      <c r="BA42" s="46">
        <f t="shared" si="1"/>
        <v>76585</v>
      </c>
      <c r="BB42" s="46">
        <f t="shared" si="1"/>
        <v>106985</v>
      </c>
      <c r="BC42" s="47">
        <f t="shared" si="1"/>
        <v>1100000</v>
      </c>
      <c r="BD42" s="45">
        <f t="shared" si="2"/>
        <v>6.9622727272727267E-2</v>
      </c>
      <c r="BE42" s="50">
        <f t="shared" si="13"/>
        <v>38292.5</v>
      </c>
    </row>
    <row r="43" spans="1:57" ht="18.75">
      <c r="A43" s="40">
        <v>36</v>
      </c>
      <c r="B43" s="41" t="s">
        <v>244</v>
      </c>
      <c r="C43" s="41" t="s">
        <v>248</v>
      </c>
      <c r="D43" s="42">
        <v>45554</v>
      </c>
      <c r="E43" s="46">
        <v>154175</v>
      </c>
      <c r="F43" s="46">
        <v>154175</v>
      </c>
      <c r="G43" s="44">
        <v>550000</v>
      </c>
      <c r="H43" s="45">
        <f t="shared" si="0"/>
        <v>0.2803181818181818</v>
      </c>
      <c r="I43" s="46">
        <v>134375</v>
      </c>
      <c r="J43" s="113">
        <v>134375</v>
      </c>
      <c r="K43" s="47">
        <v>550000</v>
      </c>
      <c r="L43" s="45">
        <v>0.24</v>
      </c>
      <c r="M43" s="43"/>
      <c r="N43" s="43"/>
      <c r="O43" s="48"/>
      <c r="P43" s="49" t="e">
        <f t="shared" si="3"/>
        <v>#DIV/0!</v>
      </c>
      <c r="Q43" s="43"/>
      <c r="R43" s="43"/>
      <c r="S43" s="48"/>
      <c r="T43" s="49" t="e">
        <f t="shared" si="4"/>
        <v>#DIV/0!</v>
      </c>
      <c r="U43" s="43"/>
      <c r="V43" s="43"/>
      <c r="W43" s="48"/>
      <c r="X43" s="49" t="e">
        <f>U43/W43</f>
        <v>#DIV/0!</v>
      </c>
      <c r="Y43" s="43"/>
      <c r="Z43" s="43"/>
      <c r="AA43" s="47"/>
      <c r="AB43" s="45" t="e">
        <f t="shared" si="6"/>
        <v>#DIV/0!</v>
      </c>
      <c r="AC43" s="46"/>
      <c r="AD43" s="46"/>
      <c r="AE43" s="47"/>
      <c r="AF43" s="45" t="e">
        <f t="shared" si="7"/>
        <v>#DIV/0!</v>
      </c>
      <c r="AG43" s="46"/>
      <c r="AH43" s="46"/>
      <c r="AI43" s="47"/>
      <c r="AJ43" s="45" t="e">
        <f t="shared" si="8"/>
        <v>#DIV/0!</v>
      </c>
      <c r="AK43" s="46"/>
      <c r="AL43" s="46"/>
      <c r="AM43" s="47"/>
      <c r="AN43" s="45" t="e">
        <f t="shared" si="9"/>
        <v>#DIV/0!</v>
      </c>
      <c r="AO43" s="46"/>
      <c r="AP43" s="46"/>
      <c r="AQ43" s="47"/>
      <c r="AR43" s="45" t="e">
        <f t="shared" si="10"/>
        <v>#DIV/0!</v>
      </c>
      <c r="AS43" s="46"/>
      <c r="AT43" s="46"/>
      <c r="AU43" s="47"/>
      <c r="AV43" s="45" t="e">
        <f t="shared" si="11"/>
        <v>#DIV/0!</v>
      </c>
      <c r="AW43" s="46"/>
      <c r="AX43" s="46"/>
      <c r="AY43" s="47"/>
      <c r="AZ43" s="45" t="e">
        <f t="shared" si="12"/>
        <v>#DIV/0!</v>
      </c>
      <c r="BA43" s="46">
        <f t="shared" si="1"/>
        <v>288550</v>
      </c>
      <c r="BB43" s="46">
        <f t="shared" si="1"/>
        <v>288550</v>
      </c>
      <c r="BC43" s="47">
        <f t="shared" si="1"/>
        <v>1100000</v>
      </c>
      <c r="BD43" s="45">
        <f t="shared" si="2"/>
        <v>0.26231818181818184</v>
      </c>
      <c r="BE43" s="50">
        <f t="shared" si="13"/>
        <v>144275</v>
      </c>
    </row>
    <row r="44" spans="1:57" ht="18.75">
      <c r="A44" s="40">
        <v>37</v>
      </c>
      <c r="B44" s="41" t="s">
        <v>245</v>
      </c>
      <c r="C44" s="41" t="s">
        <v>249</v>
      </c>
      <c r="D44" s="42">
        <v>45189</v>
      </c>
      <c r="E44" s="46">
        <v>685330</v>
      </c>
      <c r="F44" s="46">
        <v>685330</v>
      </c>
      <c r="G44" s="44">
        <v>550000</v>
      </c>
      <c r="H44" s="45">
        <f t="shared" si="0"/>
        <v>1.2460545454545455</v>
      </c>
      <c r="I44" s="46">
        <v>238955</v>
      </c>
      <c r="J44" s="113">
        <v>238955</v>
      </c>
      <c r="K44" s="47">
        <v>550000</v>
      </c>
      <c r="L44" s="45">
        <v>0.43</v>
      </c>
      <c r="M44" s="43"/>
      <c r="N44" s="43"/>
      <c r="O44" s="48"/>
      <c r="P44" s="49" t="e">
        <f t="shared" si="3"/>
        <v>#DIV/0!</v>
      </c>
      <c r="Q44" s="43"/>
      <c r="R44" s="43"/>
      <c r="S44" s="48"/>
      <c r="T44" s="49" t="e">
        <f t="shared" si="4"/>
        <v>#DIV/0!</v>
      </c>
      <c r="U44" s="43"/>
      <c r="V44" s="43"/>
      <c r="W44" s="48"/>
      <c r="X44" s="49" t="e">
        <f t="shared" si="5"/>
        <v>#DIV/0!</v>
      </c>
      <c r="Y44" s="43"/>
      <c r="Z44" s="43"/>
      <c r="AA44" s="47"/>
      <c r="AB44" s="45" t="e">
        <f t="shared" si="6"/>
        <v>#DIV/0!</v>
      </c>
      <c r="AC44" s="46"/>
      <c r="AD44" s="46"/>
      <c r="AE44" s="47"/>
      <c r="AF44" s="45" t="e">
        <f t="shared" si="7"/>
        <v>#DIV/0!</v>
      </c>
      <c r="AG44" s="46"/>
      <c r="AH44" s="46"/>
      <c r="AI44" s="47"/>
      <c r="AJ44" s="45" t="e">
        <f t="shared" si="8"/>
        <v>#DIV/0!</v>
      </c>
      <c r="AK44" s="46"/>
      <c r="AL44" s="46"/>
      <c r="AM44" s="47"/>
      <c r="AN44" s="45" t="e">
        <f t="shared" si="9"/>
        <v>#DIV/0!</v>
      </c>
      <c r="AO44" s="46"/>
      <c r="AP44" s="46"/>
      <c r="AQ44" s="47"/>
      <c r="AR44" s="45" t="e">
        <f t="shared" si="10"/>
        <v>#DIV/0!</v>
      </c>
      <c r="AS44" s="46"/>
      <c r="AT44" s="46"/>
      <c r="AU44" s="47"/>
      <c r="AV44" s="45" t="e">
        <f t="shared" si="11"/>
        <v>#DIV/0!</v>
      </c>
      <c r="AW44" s="46"/>
      <c r="AX44" s="46"/>
      <c r="AY44" s="47"/>
      <c r="AZ44" s="45" t="e">
        <f t="shared" si="12"/>
        <v>#DIV/0!</v>
      </c>
      <c r="BA44" s="46">
        <f t="shared" si="1"/>
        <v>924285</v>
      </c>
      <c r="BB44" s="46">
        <f t="shared" si="1"/>
        <v>924285</v>
      </c>
      <c r="BC44" s="47">
        <f t="shared" si="1"/>
        <v>1100000</v>
      </c>
      <c r="BD44" s="45">
        <f t="shared" si="2"/>
        <v>0.8402590909090909</v>
      </c>
      <c r="BE44" s="50">
        <f t="shared" si="13"/>
        <v>462142.5</v>
      </c>
    </row>
    <row r="45" spans="1:57" ht="18.75">
      <c r="A45" s="40">
        <v>38</v>
      </c>
      <c r="B45" s="41" t="s">
        <v>246</v>
      </c>
      <c r="C45" s="41" t="s">
        <v>250</v>
      </c>
      <c r="D45" s="42">
        <v>45506</v>
      </c>
      <c r="E45" s="46">
        <v>133470</v>
      </c>
      <c r="F45" s="46">
        <v>133470</v>
      </c>
      <c r="G45" s="44">
        <v>550000</v>
      </c>
      <c r="H45" s="45">
        <f t="shared" si="0"/>
        <v>0.24267272727272726</v>
      </c>
      <c r="I45" s="46">
        <v>36085</v>
      </c>
      <c r="J45" s="113">
        <v>36085</v>
      </c>
      <c r="K45" s="47">
        <v>550000</v>
      </c>
      <c r="L45" s="45">
        <v>7.0000000000000007E-2</v>
      </c>
      <c r="M45" s="43"/>
      <c r="N45" s="43"/>
      <c r="O45" s="48"/>
      <c r="P45" s="49" t="e">
        <f t="shared" si="3"/>
        <v>#DIV/0!</v>
      </c>
      <c r="Q45" s="43"/>
      <c r="R45" s="43"/>
      <c r="S45" s="48"/>
      <c r="T45" s="49" t="e">
        <f t="shared" si="4"/>
        <v>#DIV/0!</v>
      </c>
      <c r="U45" s="43"/>
      <c r="V45" s="43"/>
      <c r="W45" s="48"/>
      <c r="X45" s="49" t="e">
        <f t="shared" si="5"/>
        <v>#DIV/0!</v>
      </c>
      <c r="Y45" s="43"/>
      <c r="Z45" s="43"/>
      <c r="AA45" s="47"/>
      <c r="AB45" s="45" t="e">
        <f t="shared" si="6"/>
        <v>#DIV/0!</v>
      </c>
      <c r="AC45" s="46"/>
      <c r="AD45" s="46"/>
      <c r="AE45" s="47"/>
      <c r="AF45" s="45" t="e">
        <f t="shared" si="7"/>
        <v>#DIV/0!</v>
      </c>
      <c r="AG45" s="46"/>
      <c r="AH45" s="46"/>
      <c r="AI45" s="47"/>
      <c r="AJ45" s="45" t="e">
        <f t="shared" si="8"/>
        <v>#DIV/0!</v>
      </c>
      <c r="AK45" s="46"/>
      <c r="AL45" s="46"/>
      <c r="AM45" s="47"/>
      <c r="AN45" s="45" t="e">
        <f t="shared" si="9"/>
        <v>#DIV/0!</v>
      </c>
      <c r="AO45" s="46"/>
      <c r="AP45" s="46"/>
      <c r="AQ45" s="47"/>
      <c r="AR45" s="45" t="e">
        <f t="shared" si="10"/>
        <v>#DIV/0!</v>
      </c>
      <c r="AS45" s="46"/>
      <c r="AT45" s="46"/>
      <c r="AU45" s="47"/>
      <c r="AV45" s="45" t="e">
        <f t="shared" si="11"/>
        <v>#DIV/0!</v>
      </c>
      <c r="AW45" s="46"/>
      <c r="AX45" s="46"/>
      <c r="AY45" s="47"/>
      <c r="AZ45" s="45" t="e">
        <f t="shared" si="12"/>
        <v>#DIV/0!</v>
      </c>
      <c r="BA45" s="46">
        <f t="shared" si="1"/>
        <v>169555</v>
      </c>
      <c r="BB45" s="46">
        <f t="shared" si="1"/>
        <v>169555</v>
      </c>
      <c r="BC45" s="47">
        <f t="shared" si="1"/>
        <v>1100000</v>
      </c>
      <c r="BD45" s="45">
        <f t="shared" si="2"/>
        <v>0.15414090909090908</v>
      </c>
      <c r="BE45" s="50">
        <f t="shared" si="13"/>
        <v>84777.5</v>
      </c>
    </row>
    <row r="46" spans="1:57" ht="18.75">
      <c r="A46" s="40">
        <v>39</v>
      </c>
      <c r="B46" s="41" t="s">
        <v>247</v>
      </c>
      <c r="C46" s="41" t="s">
        <v>282</v>
      </c>
      <c r="D46" s="42" t="s">
        <v>251</v>
      </c>
      <c r="E46" s="46">
        <v>1130730</v>
      </c>
      <c r="F46" s="46">
        <v>1119735</v>
      </c>
      <c r="G46" s="44">
        <v>1800000</v>
      </c>
      <c r="H46" s="45">
        <f t="shared" si="0"/>
        <v>0.62818333333333332</v>
      </c>
      <c r="I46" s="46">
        <v>1572380</v>
      </c>
      <c r="J46" s="113">
        <v>1572380</v>
      </c>
      <c r="K46" s="47">
        <v>1500000</v>
      </c>
      <c r="L46" s="45">
        <v>1.05</v>
      </c>
      <c r="M46" s="43"/>
      <c r="N46" s="43"/>
      <c r="O46" s="48"/>
      <c r="P46" s="49" t="e">
        <f t="shared" si="3"/>
        <v>#DIV/0!</v>
      </c>
      <c r="Q46" s="43"/>
      <c r="R46" s="43"/>
      <c r="S46" s="48"/>
      <c r="T46" s="49" t="e">
        <f t="shared" si="4"/>
        <v>#DIV/0!</v>
      </c>
      <c r="U46" s="43"/>
      <c r="V46" s="43"/>
      <c r="W46" s="48"/>
      <c r="X46" s="49" t="e">
        <f t="shared" si="5"/>
        <v>#DIV/0!</v>
      </c>
      <c r="Y46" s="43"/>
      <c r="Z46" s="43"/>
      <c r="AA46" s="47"/>
      <c r="AB46" s="45" t="e">
        <f t="shared" si="6"/>
        <v>#DIV/0!</v>
      </c>
      <c r="AC46" s="46"/>
      <c r="AD46" s="46"/>
      <c r="AE46" s="47"/>
      <c r="AF46" s="45" t="e">
        <f t="shared" si="7"/>
        <v>#DIV/0!</v>
      </c>
      <c r="AG46" s="46"/>
      <c r="AH46" s="46"/>
      <c r="AI46" s="47"/>
      <c r="AJ46" s="45" t="e">
        <f t="shared" si="8"/>
        <v>#DIV/0!</v>
      </c>
      <c r="AK46" s="46"/>
      <c r="AL46" s="46"/>
      <c r="AM46" s="47"/>
      <c r="AN46" s="45" t="e">
        <f t="shared" si="9"/>
        <v>#DIV/0!</v>
      </c>
      <c r="AO46" s="46"/>
      <c r="AP46" s="46"/>
      <c r="AQ46" s="47"/>
      <c r="AR46" s="45" t="e">
        <f t="shared" si="10"/>
        <v>#DIV/0!</v>
      </c>
      <c r="AS46" s="46"/>
      <c r="AT46" s="46"/>
      <c r="AU46" s="47"/>
      <c r="AV46" s="45" t="e">
        <f t="shared" si="11"/>
        <v>#DIV/0!</v>
      </c>
      <c r="AW46" s="46"/>
      <c r="AX46" s="46"/>
      <c r="AY46" s="47"/>
      <c r="AZ46" s="45" t="e">
        <f t="shared" si="12"/>
        <v>#DIV/0!</v>
      </c>
      <c r="BA46" s="46">
        <f t="shared" si="1"/>
        <v>2703110</v>
      </c>
      <c r="BB46" s="46">
        <f t="shared" si="1"/>
        <v>2692115</v>
      </c>
      <c r="BC46" s="47">
        <f t="shared" si="1"/>
        <v>3300000</v>
      </c>
      <c r="BD46" s="45">
        <f t="shared" si="2"/>
        <v>0.81912424242424242</v>
      </c>
      <c r="BE46" s="50">
        <f t="shared" si="13"/>
        <v>1351555</v>
      </c>
    </row>
    <row r="47" spans="1:57" ht="18.75">
      <c r="A47" s="40">
        <v>40</v>
      </c>
      <c r="B47" s="41" t="s">
        <v>252</v>
      </c>
      <c r="C47" s="41" t="s">
        <v>253</v>
      </c>
      <c r="D47" s="42">
        <v>45307</v>
      </c>
      <c r="E47" s="46">
        <v>189665</v>
      </c>
      <c r="F47" s="46">
        <v>189665</v>
      </c>
      <c r="G47" s="44">
        <v>550000</v>
      </c>
      <c r="H47" s="45">
        <f t="shared" si="0"/>
        <v>0.34484545454545457</v>
      </c>
      <c r="I47" s="46">
        <v>234450</v>
      </c>
      <c r="J47" s="113">
        <v>234450</v>
      </c>
      <c r="K47" s="47">
        <v>550000</v>
      </c>
      <c r="L47" s="45">
        <v>0.43</v>
      </c>
      <c r="M47" s="43"/>
      <c r="N47" s="43"/>
      <c r="O47" s="48"/>
      <c r="P47" s="49" t="e">
        <f t="shared" si="3"/>
        <v>#DIV/0!</v>
      </c>
      <c r="Q47" s="43"/>
      <c r="R47" s="43"/>
      <c r="S47" s="48"/>
      <c r="T47" s="49" t="e">
        <f t="shared" si="4"/>
        <v>#DIV/0!</v>
      </c>
      <c r="U47" s="43"/>
      <c r="V47" s="43"/>
      <c r="W47" s="48"/>
      <c r="X47" s="49" t="e">
        <f t="shared" si="5"/>
        <v>#DIV/0!</v>
      </c>
      <c r="Y47" s="43"/>
      <c r="Z47" s="43"/>
      <c r="AA47" s="47"/>
      <c r="AB47" s="45" t="e">
        <f t="shared" si="6"/>
        <v>#DIV/0!</v>
      </c>
      <c r="AC47" s="46"/>
      <c r="AD47" s="46"/>
      <c r="AE47" s="47"/>
      <c r="AF47" s="45" t="e">
        <f t="shared" si="7"/>
        <v>#DIV/0!</v>
      </c>
      <c r="AG47" s="46"/>
      <c r="AH47" s="46"/>
      <c r="AI47" s="47"/>
      <c r="AJ47" s="45" t="e">
        <f t="shared" si="8"/>
        <v>#DIV/0!</v>
      </c>
      <c r="AK47" s="46"/>
      <c r="AL47" s="46"/>
      <c r="AM47" s="47"/>
      <c r="AN47" s="45" t="e">
        <f t="shared" si="9"/>
        <v>#DIV/0!</v>
      </c>
      <c r="AO47" s="46"/>
      <c r="AP47" s="46"/>
      <c r="AQ47" s="47"/>
      <c r="AR47" s="45" t="e">
        <f t="shared" si="10"/>
        <v>#DIV/0!</v>
      </c>
      <c r="AS47" s="46"/>
      <c r="AT47" s="46"/>
      <c r="AU47" s="47"/>
      <c r="AV47" s="45" t="e">
        <f t="shared" si="11"/>
        <v>#DIV/0!</v>
      </c>
      <c r="AW47" s="46"/>
      <c r="AX47" s="46"/>
      <c r="AY47" s="47"/>
      <c r="AZ47" s="45" t="e">
        <f t="shared" si="12"/>
        <v>#DIV/0!</v>
      </c>
      <c r="BA47" s="46">
        <f t="shared" si="1"/>
        <v>424115</v>
      </c>
      <c r="BB47" s="46">
        <f t="shared" si="1"/>
        <v>424115</v>
      </c>
      <c r="BC47" s="47">
        <f t="shared" si="1"/>
        <v>1100000</v>
      </c>
      <c r="BD47" s="45">
        <f t="shared" si="2"/>
        <v>0.38555909090909091</v>
      </c>
      <c r="BE47" s="50">
        <f t="shared" si="13"/>
        <v>212057.5</v>
      </c>
    </row>
    <row r="48" spans="1:57" ht="18.75">
      <c r="A48" s="40">
        <v>41</v>
      </c>
      <c r="B48" s="41" t="s">
        <v>254</v>
      </c>
      <c r="C48" s="41" t="s">
        <v>255</v>
      </c>
      <c r="D48" s="42">
        <v>45193</v>
      </c>
      <c r="E48" s="46">
        <v>624300</v>
      </c>
      <c r="F48" s="46">
        <v>634300</v>
      </c>
      <c r="G48" s="44">
        <v>2100000</v>
      </c>
      <c r="H48" s="45">
        <f t="shared" si="0"/>
        <v>0.29728571428571426</v>
      </c>
      <c r="I48" s="46">
        <v>695575</v>
      </c>
      <c r="J48" s="113">
        <v>695575</v>
      </c>
      <c r="K48" s="47">
        <v>1900000</v>
      </c>
      <c r="L48" s="45">
        <v>0.37</v>
      </c>
      <c r="M48" s="43"/>
      <c r="N48" s="43"/>
      <c r="O48" s="48"/>
      <c r="P48" s="49" t="e">
        <f t="shared" si="3"/>
        <v>#DIV/0!</v>
      </c>
      <c r="Q48" s="43"/>
      <c r="R48" s="43"/>
      <c r="S48" s="48"/>
      <c r="T48" s="49" t="e">
        <f t="shared" si="4"/>
        <v>#DIV/0!</v>
      </c>
      <c r="U48" s="43"/>
      <c r="V48" s="43"/>
      <c r="W48" s="48"/>
      <c r="X48" s="49" t="e">
        <f t="shared" si="5"/>
        <v>#DIV/0!</v>
      </c>
      <c r="Y48" s="43"/>
      <c r="Z48" s="43"/>
      <c r="AA48" s="47"/>
      <c r="AB48" s="45" t="e">
        <f t="shared" si="6"/>
        <v>#DIV/0!</v>
      </c>
      <c r="AC48" s="46"/>
      <c r="AD48" s="46"/>
      <c r="AE48" s="47"/>
      <c r="AF48" s="45" t="e">
        <f t="shared" si="7"/>
        <v>#DIV/0!</v>
      </c>
      <c r="AG48" s="46"/>
      <c r="AH48" s="46"/>
      <c r="AI48" s="47"/>
      <c r="AJ48" s="45" t="e">
        <f>AG48/AI48</f>
        <v>#DIV/0!</v>
      </c>
      <c r="AK48" s="46"/>
      <c r="AL48" s="46"/>
      <c r="AM48" s="47"/>
      <c r="AN48" s="45" t="e">
        <f t="shared" si="9"/>
        <v>#DIV/0!</v>
      </c>
      <c r="AO48" s="46"/>
      <c r="AP48" s="46"/>
      <c r="AQ48" s="47"/>
      <c r="AR48" s="45" t="e">
        <f t="shared" si="10"/>
        <v>#DIV/0!</v>
      </c>
      <c r="AS48" s="46"/>
      <c r="AT48" s="46"/>
      <c r="AU48" s="47"/>
      <c r="AV48" s="45" t="e">
        <f t="shared" si="11"/>
        <v>#DIV/0!</v>
      </c>
      <c r="AW48" s="46"/>
      <c r="AX48" s="46"/>
      <c r="AY48" s="47"/>
      <c r="AZ48" s="45" t="e">
        <f t="shared" si="12"/>
        <v>#DIV/0!</v>
      </c>
      <c r="BA48" s="46">
        <f t="shared" si="1"/>
        <v>1319875</v>
      </c>
      <c r="BB48" s="46">
        <f t="shared" si="1"/>
        <v>1329875</v>
      </c>
      <c r="BC48" s="47">
        <f t="shared" si="1"/>
        <v>4000000</v>
      </c>
      <c r="BD48" s="45">
        <f t="shared" si="2"/>
        <v>0.32996874999999998</v>
      </c>
      <c r="BE48" s="50">
        <f t="shared" si="13"/>
        <v>659937.5</v>
      </c>
    </row>
    <row r="49" spans="1:57" s="111" customFormat="1" ht="24.95" customHeight="1">
      <c r="A49" s="108"/>
      <c r="B49" s="628" t="s">
        <v>28</v>
      </c>
      <c r="C49" s="629"/>
      <c r="D49" s="630"/>
      <c r="E49" s="60">
        <f>SUM(E8:E48)</f>
        <v>23480100</v>
      </c>
      <c r="F49" s="60">
        <v>23431220</v>
      </c>
      <c r="G49" s="94">
        <f>SUM(G8:G48)</f>
        <v>30400000</v>
      </c>
      <c r="H49" s="62">
        <f t="shared" si="0"/>
        <v>0.77237171052631581</v>
      </c>
      <c r="I49" s="60">
        <f>SUM(I8:I48)</f>
        <v>20019895</v>
      </c>
      <c r="J49" s="115">
        <f>SUM(J8:J48)</f>
        <v>19962035</v>
      </c>
      <c r="K49" s="61">
        <f>SUM(K8:K48)</f>
        <v>29078571</v>
      </c>
      <c r="L49" s="62">
        <f>I49/K49</f>
        <v>0.68847588830964213</v>
      </c>
      <c r="M49" s="60">
        <f>SUM(M8:M48)</f>
        <v>0</v>
      </c>
      <c r="N49" s="60"/>
      <c r="O49" s="60">
        <f>SUM(O8:O48)</f>
        <v>0</v>
      </c>
      <c r="P49" s="62" t="e">
        <f>M49/O49</f>
        <v>#DIV/0!</v>
      </c>
      <c r="Q49" s="60">
        <f>SUM(Q8:Q48)</f>
        <v>0</v>
      </c>
      <c r="R49" s="60"/>
      <c r="S49" s="60">
        <f>SUM(S8:S48)</f>
        <v>0</v>
      </c>
      <c r="T49" s="62" t="e">
        <f>Q49/S49</f>
        <v>#DIV/0!</v>
      </c>
      <c r="U49" s="60">
        <f>SUM(U8:U48)</f>
        <v>0</v>
      </c>
      <c r="V49" s="60"/>
      <c r="W49" s="60">
        <f>SUM(W8:W48)</f>
        <v>0</v>
      </c>
      <c r="X49" s="62" t="e">
        <f>U49/W49</f>
        <v>#DIV/0!</v>
      </c>
      <c r="Y49" s="60">
        <f>SUM(Y8:Y48)</f>
        <v>0</v>
      </c>
      <c r="Z49" s="60"/>
      <c r="AA49" s="60">
        <f>SUM(AA8:AA48)</f>
        <v>0</v>
      </c>
      <c r="AB49" s="62" t="e">
        <f>Y49/AA49</f>
        <v>#DIV/0!</v>
      </c>
      <c r="AC49" s="60">
        <f>SUM(AC8:AC48)</f>
        <v>0</v>
      </c>
      <c r="AD49" s="60"/>
      <c r="AE49" s="60">
        <f>SUM(AE8:AE48)</f>
        <v>0</v>
      </c>
      <c r="AF49" s="62" t="e">
        <f>AC49/AE49</f>
        <v>#DIV/0!</v>
      </c>
      <c r="AG49" s="60">
        <f>SUM(AG8:AG48)</f>
        <v>0</v>
      </c>
      <c r="AH49" s="60"/>
      <c r="AI49" s="60">
        <f>SUM(AI8:AI48)</f>
        <v>0</v>
      </c>
      <c r="AJ49" s="62" t="e">
        <f>AG49/AI49</f>
        <v>#DIV/0!</v>
      </c>
      <c r="AK49" s="60">
        <f>SUM(AK8:AK48)</f>
        <v>0</v>
      </c>
      <c r="AL49" s="60"/>
      <c r="AM49" s="60">
        <f>SUM(AM8:AM48)</f>
        <v>0</v>
      </c>
      <c r="AN49" s="62" t="e">
        <f>AK49/AM49</f>
        <v>#DIV/0!</v>
      </c>
      <c r="AO49" s="60">
        <f>SUM(AO8:AO48)</f>
        <v>0</v>
      </c>
      <c r="AP49" s="60"/>
      <c r="AQ49" s="60">
        <f>SUM(AQ8:AQ48)</f>
        <v>0</v>
      </c>
      <c r="AR49" s="62" t="e">
        <f>AO49/AQ49</f>
        <v>#DIV/0!</v>
      </c>
      <c r="AS49" s="60">
        <f>SUM(AS8:AS48)</f>
        <v>0</v>
      </c>
      <c r="AT49" s="60"/>
      <c r="AU49" s="60">
        <f>SUM(AU8:AU48)</f>
        <v>0</v>
      </c>
      <c r="AV49" s="62" t="e">
        <f>AS49/AU49</f>
        <v>#DIV/0!</v>
      </c>
      <c r="AW49" s="60">
        <f>SUM(AW8:AW48)</f>
        <v>0</v>
      </c>
      <c r="AX49" s="60"/>
      <c r="AY49" s="60">
        <f>SUM(AY8:AY48)</f>
        <v>0</v>
      </c>
      <c r="AZ49" s="62" t="e">
        <f>AW49/AY49</f>
        <v>#DIV/0!</v>
      </c>
      <c r="BA49" s="60">
        <f t="shared" si="1"/>
        <v>43499995</v>
      </c>
      <c r="BB49" s="60">
        <f>SUM(BB8:BB48)</f>
        <v>43393255</v>
      </c>
      <c r="BC49" s="61">
        <f t="shared" si="1"/>
        <v>59478571</v>
      </c>
      <c r="BD49" s="62">
        <f t="shared" si="2"/>
        <v>0.7313557516370055</v>
      </c>
      <c r="BE49" s="60">
        <f>BA49/2</f>
        <v>21749997.5</v>
      </c>
    </row>
    <row r="51" spans="1:57">
      <c r="E51" s="80"/>
      <c r="F51" s="80"/>
      <c r="G51" s="80"/>
    </row>
    <row r="52" spans="1:57" ht="20.100000000000001" customHeight="1">
      <c r="B52" s="63" t="s">
        <v>29</v>
      </c>
      <c r="D52" s="627" t="s">
        <v>30</v>
      </c>
      <c r="E52" s="627"/>
      <c r="F52" s="199"/>
      <c r="BC52" s="627" t="s">
        <v>30</v>
      </c>
      <c r="BD52" s="627"/>
    </row>
    <row r="53" spans="1:57">
      <c r="B53" s="63"/>
      <c r="D53" s="66"/>
      <c r="E53" s="67"/>
      <c r="F53" s="67"/>
      <c r="BC53" s="68"/>
      <c r="BD53" s="69"/>
    </row>
    <row r="54" spans="1:57" ht="20.100000000000001" customHeight="1">
      <c r="B54" s="70" t="s">
        <v>103</v>
      </c>
      <c r="D54" s="198" t="s">
        <v>31</v>
      </c>
      <c r="E54" s="71"/>
      <c r="F54" s="71"/>
      <c r="BC54" s="625" t="s">
        <v>32</v>
      </c>
      <c r="BD54" s="625"/>
      <c r="BE54" s="625"/>
    </row>
    <row r="55" spans="1:57" ht="20.100000000000001" customHeight="1">
      <c r="B55" s="72" t="s">
        <v>101</v>
      </c>
      <c r="D55" s="199" t="s">
        <v>33</v>
      </c>
      <c r="E55" s="199"/>
      <c r="F55" s="199"/>
      <c r="BC55" s="626" t="s">
        <v>34</v>
      </c>
      <c r="BD55" s="626"/>
      <c r="BE55" s="626"/>
    </row>
  </sheetData>
  <mergeCells count="24">
    <mergeCell ref="BA2:BC2"/>
    <mergeCell ref="B4:C4"/>
    <mergeCell ref="B5:B7"/>
    <mergeCell ref="C5:C7"/>
    <mergeCell ref="D5:D7"/>
    <mergeCell ref="E5:H6"/>
    <mergeCell ref="I5:L6"/>
    <mergeCell ref="M5:P6"/>
    <mergeCell ref="Q5:T6"/>
    <mergeCell ref="U5:X6"/>
    <mergeCell ref="BC55:BE55"/>
    <mergeCell ref="B49:D49"/>
    <mergeCell ref="AW5:AZ6"/>
    <mergeCell ref="BA5:BD6"/>
    <mergeCell ref="BE5:BE7"/>
    <mergeCell ref="D52:E52"/>
    <mergeCell ref="BC52:BD52"/>
    <mergeCell ref="BC54:BE54"/>
    <mergeCell ref="Y5:AB6"/>
    <mergeCell ref="AC5:AF6"/>
    <mergeCell ref="AG5:AJ6"/>
    <mergeCell ref="AK5:AN6"/>
    <mergeCell ref="AO5:AR6"/>
    <mergeCell ref="AS5:AV6"/>
  </mergeCells>
  <pageMargins left="0.38" right="0.15748031496062992" top="0.39370078740157483" bottom="0.23622047244094491" header="0.78740157480314965" footer="0.39370078740157483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57"/>
  </sheetPr>
  <dimension ref="A1:BE49"/>
  <sheetViews>
    <sheetView view="pageBreakPreview" topLeftCell="A4" zoomScale="70" zoomScaleNormal="70" zoomScaleSheetLayoutView="70" workbookViewId="0">
      <selection activeCell="V24" sqref="V24"/>
    </sheetView>
  </sheetViews>
  <sheetFormatPr defaultColWidth="46.85546875" defaultRowHeight="16.5"/>
  <cols>
    <col min="1" max="1" width="4.5703125" style="73" bestFit="1" customWidth="1"/>
    <col min="2" max="2" width="12.85546875" style="73" bestFit="1" customWidth="1"/>
    <col min="3" max="3" width="36.28515625" style="52" customWidth="1"/>
    <col min="4" max="4" width="32.5703125" style="52" customWidth="1"/>
    <col min="5" max="5" width="24.7109375" style="52" customWidth="1"/>
    <col min="6" max="7" width="20.5703125" style="52" hidden="1" customWidth="1"/>
    <col min="8" max="8" width="20.5703125" style="64" hidden="1" customWidth="1"/>
    <col min="9" max="9" width="10.7109375" style="65" hidden="1" customWidth="1"/>
    <col min="10" max="11" width="20.7109375" style="52" hidden="1" customWidth="1"/>
    <col min="12" max="12" width="20.7109375" style="64" hidden="1" customWidth="1"/>
    <col min="13" max="13" width="10.7109375" style="52" hidden="1" customWidth="1"/>
    <col min="14" max="15" width="20.7109375" style="52" hidden="1" customWidth="1"/>
    <col min="16" max="16" width="20.7109375" style="64" hidden="1" customWidth="1"/>
    <col min="17" max="17" width="10.7109375" style="52" hidden="1" customWidth="1"/>
    <col min="18" max="18" width="20.7109375" style="52" hidden="1" customWidth="1"/>
    <col min="19" max="19" width="20.7109375" style="64" hidden="1" customWidth="1"/>
    <col min="20" max="20" width="10.7109375" style="52" hidden="1" customWidth="1"/>
    <col min="21" max="21" width="20.7109375" style="52" customWidth="1"/>
    <col min="22" max="22" width="20.7109375" style="64" customWidth="1"/>
    <col min="23" max="23" width="10.7109375" style="52" customWidth="1"/>
    <col min="24" max="24" width="20.7109375" style="52" hidden="1" customWidth="1"/>
    <col min="25" max="25" width="20.7109375" style="64" hidden="1" customWidth="1"/>
    <col min="26" max="26" width="10.7109375" style="52" hidden="1" customWidth="1"/>
    <col min="27" max="27" width="20.7109375" style="52" hidden="1" customWidth="1"/>
    <col min="28" max="28" width="20.7109375" style="64" hidden="1" customWidth="1"/>
    <col min="29" max="29" width="10.7109375" style="52" hidden="1" customWidth="1"/>
    <col min="30" max="30" width="20.7109375" style="52" hidden="1" customWidth="1"/>
    <col min="31" max="31" width="20.7109375" style="64" hidden="1" customWidth="1"/>
    <col min="32" max="32" width="10.7109375" style="52" hidden="1" customWidth="1"/>
    <col min="33" max="33" width="20.7109375" style="52" hidden="1" customWidth="1"/>
    <col min="34" max="34" width="20.7109375" style="64" hidden="1" customWidth="1"/>
    <col min="35" max="35" width="10.7109375" style="52" hidden="1" customWidth="1"/>
    <col min="36" max="36" width="20.7109375" style="52" hidden="1" customWidth="1"/>
    <col min="37" max="37" width="20.7109375" style="64" hidden="1" customWidth="1"/>
    <col min="38" max="38" width="10.7109375" style="52" hidden="1" customWidth="1"/>
    <col min="39" max="39" width="20.7109375" style="52" hidden="1" customWidth="1"/>
    <col min="40" max="40" width="20.7109375" style="64" hidden="1" customWidth="1"/>
    <col min="41" max="41" width="10.5703125" style="52" hidden="1" customWidth="1"/>
    <col min="42" max="42" width="20.7109375" style="52" hidden="1" customWidth="1"/>
    <col min="43" max="43" width="20.7109375" style="64" hidden="1" customWidth="1"/>
    <col min="44" max="44" width="10.7109375" style="52" hidden="1" customWidth="1"/>
    <col min="45" max="45" width="20.5703125" style="52" customWidth="1"/>
    <col min="46" max="46" width="20.5703125" style="52" hidden="1" customWidth="1"/>
    <col min="47" max="47" width="20.5703125" style="64" customWidth="1"/>
    <col min="48" max="48" width="10.7109375" style="52" customWidth="1"/>
    <col min="49" max="49" width="25.7109375" style="52" customWidth="1"/>
    <col min="50" max="50" width="35.7109375" style="52" hidden="1" customWidth="1"/>
    <col min="51" max="51" width="37.28515625" style="52" hidden="1" customWidth="1"/>
    <col min="52" max="52" width="19.140625" style="52" hidden="1" customWidth="1"/>
    <col min="53" max="16384" width="46.85546875" style="52"/>
  </cols>
  <sheetData>
    <row r="1" spans="1:57" s="10" customFormat="1" ht="30">
      <c r="A1" s="1"/>
      <c r="B1" s="2" t="s">
        <v>0</v>
      </c>
      <c r="C1" s="2" t="s">
        <v>0</v>
      </c>
      <c r="D1" s="3"/>
      <c r="E1" s="4"/>
      <c r="F1" s="5"/>
      <c r="G1" s="5"/>
      <c r="H1" s="6"/>
      <c r="I1" s="7"/>
      <c r="J1" s="5"/>
      <c r="K1" s="5"/>
      <c r="L1" s="6"/>
      <c r="M1" s="5"/>
      <c r="N1" s="5"/>
      <c r="O1" s="5"/>
      <c r="P1" s="6"/>
      <c r="Q1" s="5"/>
      <c r="R1" s="5"/>
      <c r="S1" s="6"/>
      <c r="T1" s="5"/>
      <c r="U1" s="5"/>
      <c r="V1" s="6"/>
      <c r="W1" s="5"/>
      <c r="X1" s="5"/>
      <c r="Y1" s="6"/>
      <c r="Z1" s="5"/>
      <c r="AA1" s="5"/>
      <c r="AB1" s="6"/>
      <c r="AC1" s="5"/>
      <c r="AD1" s="5"/>
      <c r="AE1" s="6"/>
      <c r="AF1" s="5"/>
      <c r="AG1" s="5"/>
      <c r="AH1" s="6"/>
      <c r="AI1" s="5"/>
      <c r="AJ1" s="5"/>
      <c r="AK1" s="6"/>
      <c r="AL1" s="5"/>
      <c r="AM1" s="5"/>
      <c r="AN1" s="6"/>
      <c r="AO1" s="5"/>
      <c r="AP1" s="5"/>
      <c r="AQ1" s="6"/>
      <c r="AR1" s="5"/>
      <c r="AS1" s="5"/>
      <c r="AT1" s="5"/>
      <c r="AU1" s="6"/>
      <c r="AV1" s="5"/>
      <c r="AW1" s="5"/>
      <c r="AX1" s="8"/>
      <c r="AY1" s="9"/>
      <c r="AZ1" s="9"/>
      <c r="BE1" s="11"/>
    </row>
    <row r="2" spans="1:57" s="10" customFormat="1" ht="26.25" customHeight="1">
      <c r="A2" s="1"/>
      <c r="B2" s="12" t="s">
        <v>1</v>
      </c>
      <c r="C2" s="12" t="s">
        <v>1</v>
      </c>
      <c r="D2" s="3"/>
      <c r="E2" s="4"/>
      <c r="F2" s="5"/>
      <c r="G2" s="5"/>
      <c r="H2" s="6"/>
      <c r="I2" s="7"/>
      <c r="J2" s="5"/>
      <c r="K2" s="5"/>
      <c r="L2" s="6"/>
      <c r="M2" s="5"/>
      <c r="N2" s="5"/>
      <c r="O2" s="5"/>
      <c r="P2" s="6"/>
      <c r="Q2" s="5"/>
      <c r="R2" s="5"/>
      <c r="S2" s="6"/>
      <c r="T2" s="5"/>
      <c r="U2" s="5"/>
      <c r="V2" s="6"/>
      <c r="W2" s="5"/>
      <c r="X2" s="5"/>
      <c r="Y2" s="6"/>
      <c r="Z2" s="5"/>
      <c r="AA2" s="5"/>
      <c r="AB2" s="6"/>
      <c r="AC2" s="5"/>
      <c r="AD2" s="5"/>
      <c r="AE2" s="6"/>
      <c r="AF2" s="5"/>
      <c r="AG2" s="5"/>
      <c r="AH2" s="6"/>
      <c r="AI2" s="5"/>
      <c r="AJ2" s="5"/>
      <c r="AK2" s="6"/>
      <c r="AL2" s="5"/>
      <c r="AM2" s="5"/>
      <c r="AN2" s="6"/>
      <c r="AO2" s="5"/>
      <c r="AP2" s="5"/>
      <c r="AQ2" s="6"/>
      <c r="AR2" s="5"/>
      <c r="AS2" s="618"/>
      <c r="AT2" s="618"/>
      <c r="AU2" s="618"/>
      <c r="AV2" s="5"/>
      <c r="AW2" s="5"/>
      <c r="AX2" s="8"/>
      <c r="AY2" s="9"/>
      <c r="AZ2" s="9"/>
      <c r="BE2" s="11"/>
    </row>
    <row r="3" spans="1:57" s="10" customFormat="1" ht="45" customHeight="1">
      <c r="A3" s="1"/>
      <c r="B3" s="13" t="s">
        <v>178</v>
      </c>
      <c r="C3" s="13" t="s">
        <v>178</v>
      </c>
      <c r="D3" s="3"/>
      <c r="E3" s="4"/>
      <c r="F3" s="5"/>
      <c r="G3" s="5"/>
      <c r="H3" s="6"/>
      <c r="I3" s="7"/>
      <c r="J3" s="5"/>
      <c r="K3" s="5"/>
      <c r="L3" s="6"/>
      <c r="M3" s="5"/>
      <c r="N3" s="5"/>
      <c r="O3" s="5"/>
      <c r="P3" s="6"/>
      <c r="Q3" s="5"/>
      <c r="R3" s="5"/>
      <c r="S3" s="6"/>
      <c r="T3" s="5"/>
      <c r="U3" s="5"/>
      <c r="V3" s="6"/>
      <c r="W3" s="5"/>
      <c r="X3" s="5"/>
      <c r="Y3" s="6"/>
      <c r="Z3" s="5"/>
      <c r="AA3" s="5"/>
      <c r="AB3" s="6"/>
      <c r="AC3" s="5"/>
      <c r="AD3" s="5"/>
      <c r="AE3" s="6"/>
      <c r="AF3" s="5"/>
      <c r="AG3" s="5"/>
      <c r="AH3" s="6"/>
      <c r="AI3" s="5"/>
      <c r="AJ3" s="5"/>
      <c r="AK3" s="6"/>
      <c r="AL3" s="5"/>
      <c r="AM3" s="5"/>
      <c r="AN3" s="6"/>
      <c r="AO3" s="5"/>
      <c r="AP3" s="5"/>
      <c r="AQ3" s="6"/>
      <c r="AR3" s="5"/>
      <c r="AS3" s="622"/>
      <c r="AT3" s="622"/>
      <c r="AU3" s="622"/>
      <c r="AV3" s="622"/>
      <c r="AW3" s="5"/>
      <c r="AX3" s="8"/>
      <c r="AY3" s="9"/>
      <c r="AZ3" s="9"/>
      <c r="BE3" s="11"/>
    </row>
    <row r="4" spans="1:57" s="23" customFormat="1" ht="9.9499999999999993" customHeight="1" thickBot="1">
      <c r="A4" s="14"/>
      <c r="B4" s="14"/>
      <c r="C4" s="623"/>
      <c r="D4" s="623"/>
      <c r="E4" s="15"/>
      <c r="F4" s="16"/>
      <c r="G4" s="16"/>
      <c r="H4" s="17"/>
      <c r="I4" s="18"/>
      <c r="J4" s="19"/>
      <c r="K4" s="19"/>
      <c r="L4" s="17"/>
      <c r="M4" s="16"/>
      <c r="N4" s="16"/>
      <c r="O4" s="16"/>
      <c r="P4" s="17"/>
      <c r="Q4" s="16"/>
      <c r="R4" s="16"/>
      <c r="S4" s="17"/>
      <c r="T4" s="16"/>
      <c r="U4" s="16"/>
      <c r="V4" s="17"/>
      <c r="W4" s="16"/>
      <c r="X4" s="16"/>
      <c r="Y4" s="17"/>
      <c r="Z4" s="16"/>
      <c r="AA4" s="16"/>
      <c r="AB4" s="17"/>
      <c r="AC4" s="16"/>
      <c r="AD4" s="16"/>
      <c r="AE4" s="17"/>
      <c r="AF4" s="16"/>
      <c r="AG4" s="16"/>
      <c r="AH4" s="17"/>
      <c r="AI4" s="16"/>
      <c r="AJ4" s="16"/>
      <c r="AK4" s="17"/>
      <c r="AL4" s="16"/>
      <c r="AM4" s="16"/>
      <c r="AN4" s="17"/>
      <c r="AO4" s="16"/>
      <c r="AP4" s="16"/>
      <c r="AQ4" s="17"/>
      <c r="AR4" s="16"/>
      <c r="AS4" s="16"/>
      <c r="AT4" s="16"/>
      <c r="AU4" s="17"/>
      <c r="AV4" s="16"/>
      <c r="AW4" s="16"/>
      <c r="AX4" s="20"/>
      <c r="AY4" s="21"/>
      <c r="AZ4" s="22"/>
      <c r="BE4" s="24"/>
    </row>
    <row r="5" spans="1:57" s="23" customFormat="1" ht="34.5" customHeight="1">
      <c r="A5" s="14"/>
      <c r="B5" s="616" t="s">
        <v>301</v>
      </c>
      <c r="C5" s="616" t="s">
        <v>2</v>
      </c>
      <c r="D5" s="616" t="s">
        <v>3</v>
      </c>
      <c r="E5" s="619" t="s">
        <v>4</v>
      </c>
      <c r="F5" s="608" t="s">
        <v>5</v>
      </c>
      <c r="G5" s="608"/>
      <c r="H5" s="608"/>
      <c r="I5" s="608"/>
      <c r="J5" s="608" t="s">
        <v>6</v>
      </c>
      <c r="K5" s="608"/>
      <c r="L5" s="609"/>
      <c r="M5" s="609"/>
      <c r="N5" s="608" t="s">
        <v>7</v>
      </c>
      <c r="O5" s="608"/>
      <c r="P5" s="609"/>
      <c r="Q5" s="609"/>
      <c r="R5" s="608" t="s">
        <v>8</v>
      </c>
      <c r="S5" s="609"/>
      <c r="T5" s="609"/>
      <c r="U5" s="608" t="s">
        <v>9</v>
      </c>
      <c r="V5" s="609"/>
      <c r="W5" s="609"/>
      <c r="X5" s="608" t="s">
        <v>10</v>
      </c>
      <c r="Y5" s="609"/>
      <c r="Z5" s="609"/>
      <c r="AA5" s="608" t="s">
        <v>11</v>
      </c>
      <c r="AB5" s="609"/>
      <c r="AC5" s="609"/>
      <c r="AD5" s="608" t="s">
        <v>12</v>
      </c>
      <c r="AE5" s="609"/>
      <c r="AF5" s="609"/>
      <c r="AG5" s="608" t="s">
        <v>13</v>
      </c>
      <c r="AH5" s="609"/>
      <c r="AI5" s="609"/>
      <c r="AJ5" s="608" t="s">
        <v>14</v>
      </c>
      <c r="AK5" s="609"/>
      <c r="AL5" s="609"/>
      <c r="AM5" s="608" t="s">
        <v>15</v>
      </c>
      <c r="AN5" s="609"/>
      <c r="AO5" s="609"/>
      <c r="AP5" s="608" t="s">
        <v>16</v>
      </c>
      <c r="AQ5" s="609"/>
      <c r="AR5" s="609"/>
      <c r="AS5" s="612" t="s">
        <v>17</v>
      </c>
      <c r="AT5" s="612"/>
      <c r="AU5" s="613"/>
      <c r="AV5" s="613"/>
      <c r="AW5" s="614" t="s">
        <v>18</v>
      </c>
      <c r="AX5" s="25" t="s">
        <v>19</v>
      </c>
      <c r="AY5" s="25" t="s">
        <v>18</v>
      </c>
      <c r="AZ5" s="26" t="s">
        <v>20</v>
      </c>
      <c r="BE5" s="24"/>
    </row>
    <row r="6" spans="1:57" s="23" customFormat="1" ht="46.5" customHeight="1">
      <c r="A6" s="14"/>
      <c r="B6" s="616"/>
      <c r="C6" s="616"/>
      <c r="D6" s="616"/>
      <c r="E6" s="620"/>
      <c r="F6" s="608"/>
      <c r="G6" s="608"/>
      <c r="H6" s="608"/>
      <c r="I6" s="608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13"/>
      <c r="AT6" s="613"/>
      <c r="AU6" s="613"/>
      <c r="AV6" s="613"/>
      <c r="AW6" s="615"/>
      <c r="AX6" s="27" t="s">
        <v>21</v>
      </c>
      <c r="AY6" s="28" t="s">
        <v>22</v>
      </c>
      <c r="AZ6" s="29">
        <v>2021</v>
      </c>
      <c r="BE6" s="24"/>
    </row>
    <row r="7" spans="1:57" s="23" customFormat="1" ht="34.5" customHeight="1" thickBot="1">
      <c r="A7" s="14"/>
      <c r="B7" s="616"/>
      <c r="C7" s="616"/>
      <c r="D7" s="616"/>
      <c r="E7" s="621"/>
      <c r="F7" s="30" t="s">
        <v>23</v>
      </c>
      <c r="G7" s="30" t="s">
        <v>257</v>
      </c>
      <c r="H7" s="31" t="s">
        <v>24</v>
      </c>
      <c r="I7" s="32" t="s">
        <v>25</v>
      </c>
      <c r="J7" s="30" t="s">
        <v>23</v>
      </c>
      <c r="K7" s="30" t="s">
        <v>257</v>
      </c>
      <c r="L7" s="31" t="s">
        <v>24</v>
      </c>
      <c r="M7" s="33" t="s">
        <v>25</v>
      </c>
      <c r="N7" s="30" t="s">
        <v>23</v>
      </c>
      <c r="O7" s="30" t="s">
        <v>257</v>
      </c>
      <c r="P7" s="31" t="s">
        <v>24</v>
      </c>
      <c r="Q7" s="33" t="s">
        <v>25</v>
      </c>
      <c r="R7" s="30" t="s">
        <v>23</v>
      </c>
      <c r="S7" s="31" t="s">
        <v>24</v>
      </c>
      <c r="T7" s="33" t="s">
        <v>25</v>
      </c>
      <c r="U7" s="30" t="s">
        <v>23</v>
      </c>
      <c r="V7" s="31" t="s">
        <v>24</v>
      </c>
      <c r="W7" s="33" t="s">
        <v>25</v>
      </c>
      <c r="X7" s="30" t="s">
        <v>23</v>
      </c>
      <c r="Y7" s="31" t="s">
        <v>24</v>
      </c>
      <c r="Z7" s="33" t="s">
        <v>25</v>
      </c>
      <c r="AA7" s="30" t="s">
        <v>23</v>
      </c>
      <c r="AB7" s="31" t="s">
        <v>24</v>
      </c>
      <c r="AC7" s="33" t="s">
        <v>25</v>
      </c>
      <c r="AD7" s="30" t="s">
        <v>23</v>
      </c>
      <c r="AE7" s="31" t="s">
        <v>24</v>
      </c>
      <c r="AF7" s="33" t="s">
        <v>25</v>
      </c>
      <c r="AG7" s="30" t="s">
        <v>23</v>
      </c>
      <c r="AH7" s="31" t="s">
        <v>24</v>
      </c>
      <c r="AI7" s="33" t="s">
        <v>25</v>
      </c>
      <c r="AJ7" s="30" t="s">
        <v>23</v>
      </c>
      <c r="AK7" s="31" t="s">
        <v>24</v>
      </c>
      <c r="AL7" s="33" t="s">
        <v>25</v>
      </c>
      <c r="AM7" s="30" t="s">
        <v>23</v>
      </c>
      <c r="AN7" s="31" t="s">
        <v>24</v>
      </c>
      <c r="AO7" s="33" t="s">
        <v>25</v>
      </c>
      <c r="AP7" s="30" t="s">
        <v>23</v>
      </c>
      <c r="AQ7" s="31" t="s">
        <v>24</v>
      </c>
      <c r="AR7" s="33" t="s">
        <v>25</v>
      </c>
      <c r="AS7" s="34" t="s">
        <v>23</v>
      </c>
      <c r="AT7" s="34" t="s">
        <v>257</v>
      </c>
      <c r="AU7" s="35" t="s">
        <v>24</v>
      </c>
      <c r="AV7" s="36" t="s">
        <v>25</v>
      </c>
      <c r="AW7" s="615"/>
      <c r="AX7" s="37" t="s">
        <v>26</v>
      </c>
      <c r="AY7" s="38" t="s">
        <v>27</v>
      </c>
      <c r="AZ7" s="39" t="s">
        <v>24</v>
      </c>
      <c r="BE7" s="24"/>
    </row>
    <row r="8" spans="1:57" ht="18.75">
      <c r="A8" s="40">
        <v>1</v>
      </c>
      <c r="B8" s="222" t="s">
        <v>302</v>
      </c>
      <c r="C8" s="41" t="s">
        <v>35</v>
      </c>
      <c r="D8" s="41" t="s">
        <v>48</v>
      </c>
      <c r="E8" s="76">
        <v>42970</v>
      </c>
      <c r="F8" s="43">
        <v>823045</v>
      </c>
      <c r="G8" s="43">
        <v>823045</v>
      </c>
      <c r="H8" s="44">
        <v>750000</v>
      </c>
      <c r="I8" s="45">
        <f>F8/H8</f>
        <v>1.0973933333333334</v>
      </c>
      <c r="J8" s="43">
        <v>456115</v>
      </c>
      <c r="K8" s="43">
        <v>456115</v>
      </c>
      <c r="L8" s="47">
        <v>750000</v>
      </c>
      <c r="M8" s="45">
        <v>0.61</v>
      </c>
      <c r="N8" s="43">
        <v>1152900</v>
      </c>
      <c r="O8" s="43">
        <v>1142205</v>
      </c>
      <c r="P8" s="48">
        <v>750000</v>
      </c>
      <c r="Q8" s="49">
        <v>1.54</v>
      </c>
      <c r="R8" s="168">
        <v>1189885</v>
      </c>
      <c r="S8" s="172">
        <v>1000000</v>
      </c>
      <c r="T8" s="49">
        <v>1.19</v>
      </c>
      <c r="U8" s="168">
        <v>1474840</v>
      </c>
      <c r="V8" s="172">
        <v>1000000</v>
      </c>
      <c r="W8" s="49">
        <f>U8/V8</f>
        <v>1.4748399999999999</v>
      </c>
      <c r="X8" s="43"/>
      <c r="Y8" s="47"/>
      <c r="Z8" s="45" t="e">
        <f>X8/Y8</f>
        <v>#DIV/0!</v>
      </c>
      <c r="AA8" s="46"/>
      <c r="AB8" s="47"/>
      <c r="AC8" s="45" t="e">
        <f>AA8/AB8</f>
        <v>#DIV/0!</v>
      </c>
      <c r="AD8" s="46"/>
      <c r="AE8" s="47"/>
      <c r="AF8" s="45" t="e">
        <f>AD8/AE8</f>
        <v>#DIV/0!</v>
      </c>
      <c r="AG8" s="46"/>
      <c r="AH8" s="47"/>
      <c r="AI8" s="45" t="e">
        <f>AG8/AH8</f>
        <v>#DIV/0!</v>
      </c>
      <c r="AJ8" s="46"/>
      <c r="AK8" s="47"/>
      <c r="AL8" s="45" t="e">
        <f>AJ8/AK8</f>
        <v>#DIV/0!</v>
      </c>
      <c r="AM8" s="46"/>
      <c r="AN8" s="47"/>
      <c r="AO8" s="45" t="e">
        <f>AM8/AN8</f>
        <v>#DIV/0!</v>
      </c>
      <c r="AP8" s="46"/>
      <c r="AQ8" s="47"/>
      <c r="AR8" s="45" t="e">
        <f>AP8/AQ8</f>
        <v>#DIV/0!</v>
      </c>
      <c r="AS8" s="46">
        <f>F8+J8+N8+R8+U8</f>
        <v>5096785</v>
      </c>
      <c r="AT8" s="46">
        <f>G8+K8+O8</f>
        <v>2421365</v>
      </c>
      <c r="AU8" s="47">
        <f>H8+L8+P8+S8+V8</f>
        <v>4250000</v>
      </c>
      <c r="AV8" s="45">
        <f>AS8/AU8</f>
        <v>1.1992435294117647</v>
      </c>
      <c r="AW8" s="50">
        <f>AS8/5</f>
        <v>1019357</v>
      </c>
    </row>
    <row r="9" spans="1:57" ht="18.75">
      <c r="A9" s="40">
        <v>2</v>
      </c>
      <c r="B9" s="222" t="s">
        <v>302</v>
      </c>
      <c r="C9" s="41" t="s">
        <v>36</v>
      </c>
      <c r="D9" s="41" t="s">
        <v>49</v>
      </c>
      <c r="E9" s="76" t="s">
        <v>63</v>
      </c>
      <c r="F9" s="46">
        <v>268630</v>
      </c>
      <c r="G9" s="46">
        <v>268630</v>
      </c>
      <c r="H9" s="44">
        <v>750000</v>
      </c>
      <c r="I9" s="45">
        <f t="shared" ref="I9:I21" si="0">F9/H9</f>
        <v>0.35817333333333334</v>
      </c>
      <c r="J9" s="43">
        <v>554005</v>
      </c>
      <c r="K9" s="43">
        <v>554005</v>
      </c>
      <c r="L9" s="47">
        <v>750000</v>
      </c>
      <c r="M9" s="45">
        <v>0.74</v>
      </c>
      <c r="N9" s="43">
        <v>1403500</v>
      </c>
      <c r="O9" s="43">
        <v>1403500</v>
      </c>
      <c r="P9" s="48">
        <v>750000</v>
      </c>
      <c r="Q9" s="49">
        <v>1.87</v>
      </c>
      <c r="R9" s="168">
        <v>1075975</v>
      </c>
      <c r="S9" s="172">
        <v>950000</v>
      </c>
      <c r="T9" s="49">
        <v>1.1299999999999999</v>
      </c>
      <c r="U9" s="168">
        <v>1253675</v>
      </c>
      <c r="V9" s="172">
        <v>950000</v>
      </c>
      <c r="W9" s="49">
        <f t="shared" ref="W9:W21" si="1">U9/V9</f>
        <v>1.319657894736842</v>
      </c>
      <c r="X9" s="43"/>
      <c r="Y9" s="47"/>
      <c r="Z9" s="45" t="e">
        <f t="shared" ref="Z9:Z21" si="2">X9/Y9</f>
        <v>#DIV/0!</v>
      </c>
      <c r="AA9" s="46"/>
      <c r="AB9" s="47"/>
      <c r="AC9" s="45" t="e">
        <f t="shared" ref="AC9:AC21" si="3">AA9/AB9</f>
        <v>#DIV/0!</v>
      </c>
      <c r="AD9" s="46"/>
      <c r="AE9" s="47"/>
      <c r="AF9" s="45" t="e">
        <f t="shared" ref="AF9:AF21" si="4">AD9/AE9</f>
        <v>#DIV/0!</v>
      </c>
      <c r="AG9" s="46"/>
      <c r="AH9" s="47"/>
      <c r="AI9" s="45" t="e">
        <f t="shared" ref="AI9:AI21" si="5">AG9/AH9</f>
        <v>#DIV/0!</v>
      </c>
      <c r="AJ9" s="46"/>
      <c r="AK9" s="47"/>
      <c r="AL9" s="45" t="e">
        <f t="shared" ref="AL9:AL21" si="6">AJ9/AK9</f>
        <v>#DIV/0!</v>
      </c>
      <c r="AM9" s="46"/>
      <c r="AN9" s="47"/>
      <c r="AO9" s="45" t="e">
        <f t="shared" ref="AO9:AO21" si="7">AM9/AN9</f>
        <v>#DIV/0!</v>
      </c>
      <c r="AP9" s="46"/>
      <c r="AQ9" s="47"/>
      <c r="AR9" s="45" t="e">
        <f t="shared" ref="AR9:AR21" si="8">AP9/AQ9</f>
        <v>#DIV/0!</v>
      </c>
      <c r="AS9" s="46">
        <f t="shared" ref="AS9:AS21" si="9">F9+J9+N9+R9+U9</f>
        <v>4555785</v>
      </c>
      <c r="AT9" s="46">
        <f t="shared" ref="AT9:AT21" si="10">G9+K9+O9</f>
        <v>2226135</v>
      </c>
      <c r="AU9" s="47">
        <f t="shared" ref="AU9:AU19" si="11">H9+L9+P9+S9+V9</f>
        <v>4150000</v>
      </c>
      <c r="AV9" s="45">
        <f t="shared" ref="AV9:AV21" si="12">AS9/AU9</f>
        <v>1.0977795180722891</v>
      </c>
      <c r="AW9" s="50">
        <f t="shared" ref="AW9:AW21" si="13">AS9/5</f>
        <v>911157</v>
      </c>
    </row>
    <row r="10" spans="1:57" ht="18.75">
      <c r="A10" s="40">
        <v>3</v>
      </c>
      <c r="B10" s="222" t="s">
        <v>302</v>
      </c>
      <c r="C10" s="41" t="s">
        <v>37</v>
      </c>
      <c r="D10" s="41" t="s">
        <v>50</v>
      </c>
      <c r="E10" s="76">
        <v>45019</v>
      </c>
      <c r="F10" s="46">
        <v>102585</v>
      </c>
      <c r="G10" s="46">
        <v>102585</v>
      </c>
      <c r="H10" s="44">
        <v>650000</v>
      </c>
      <c r="I10" s="45">
        <f t="shared" si="0"/>
        <v>0.15782307692307693</v>
      </c>
      <c r="J10" s="43">
        <v>735290</v>
      </c>
      <c r="K10" s="43">
        <v>735290</v>
      </c>
      <c r="L10" s="47">
        <v>650000</v>
      </c>
      <c r="M10" s="45">
        <v>1.1299999999999999</v>
      </c>
      <c r="N10" s="43">
        <v>976435</v>
      </c>
      <c r="O10" s="43">
        <v>976435</v>
      </c>
      <c r="P10" s="48">
        <v>700000</v>
      </c>
      <c r="Q10" s="49">
        <v>1.39</v>
      </c>
      <c r="R10" s="168">
        <v>954750</v>
      </c>
      <c r="S10" s="172">
        <v>900000</v>
      </c>
      <c r="T10" s="49">
        <v>1.06</v>
      </c>
      <c r="U10" s="168">
        <v>1205830</v>
      </c>
      <c r="V10" s="172">
        <v>900000</v>
      </c>
      <c r="W10" s="49">
        <f t="shared" si="1"/>
        <v>1.3398111111111111</v>
      </c>
      <c r="X10" s="43"/>
      <c r="Y10" s="47"/>
      <c r="Z10" s="45" t="e">
        <f t="shared" si="2"/>
        <v>#DIV/0!</v>
      </c>
      <c r="AA10" s="46"/>
      <c r="AB10" s="47"/>
      <c r="AC10" s="45" t="e">
        <f t="shared" si="3"/>
        <v>#DIV/0!</v>
      </c>
      <c r="AD10" s="46"/>
      <c r="AE10" s="47"/>
      <c r="AF10" s="45" t="e">
        <f t="shared" si="4"/>
        <v>#DIV/0!</v>
      </c>
      <c r="AG10" s="46"/>
      <c r="AH10" s="47"/>
      <c r="AI10" s="45" t="e">
        <f t="shared" si="5"/>
        <v>#DIV/0!</v>
      </c>
      <c r="AJ10" s="46"/>
      <c r="AK10" s="47"/>
      <c r="AL10" s="45" t="e">
        <f t="shared" si="6"/>
        <v>#DIV/0!</v>
      </c>
      <c r="AM10" s="46"/>
      <c r="AN10" s="47"/>
      <c r="AO10" s="45" t="e">
        <f t="shared" si="7"/>
        <v>#DIV/0!</v>
      </c>
      <c r="AP10" s="46"/>
      <c r="AQ10" s="47"/>
      <c r="AR10" s="45" t="e">
        <f t="shared" si="8"/>
        <v>#DIV/0!</v>
      </c>
      <c r="AS10" s="46">
        <f t="shared" si="9"/>
        <v>3974890</v>
      </c>
      <c r="AT10" s="46">
        <f t="shared" si="10"/>
        <v>1814310</v>
      </c>
      <c r="AU10" s="47">
        <f t="shared" si="11"/>
        <v>3800000</v>
      </c>
      <c r="AV10" s="45">
        <f t="shared" si="12"/>
        <v>1.0460236842105264</v>
      </c>
      <c r="AW10" s="50">
        <f t="shared" si="13"/>
        <v>794978</v>
      </c>
    </row>
    <row r="11" spans="1:57" ht="18.75">
      <c r="A11" s="40">
        <v>4</v>
      </c>
      <c r="B11" s="222" t="s">
        <v>302</v>
      </c>
      <c r="C11" s="41" t="s">
        <v>38</v>
      </c>
      <c r="D11" s="41" t="s">
        <v>51</v>
      </c>
      <c r="E11" s="76">
        <v>43750</v>
      </c>
      <c r="F11" s="46">
        <v>2712300</v>
      </c>
      <c r="G11" s="46">
        <v>2712300</v>
      </c>
      <c r="H11" s="44">
        <v>2700000</v>
      </c>
      <c r="I11" s="45">
        <f t="shared" si="0"/>
        <v>1.0045555555555556</v>
      </c>
      <c r="J11" s="43">
        <v>2778585</v>
      </c>
      <c r="K11" s="43">
        <v>2778585</v>
      </c>
      <c r="L11" s="47">
        <v>2700000</v>
      </c>
      <c r="M11" s="45">
        <v>1.03</v>
      </c>
      <c r="N11" s="43">
        <v>3020715</v>
      </c>
      <c r="O11" s="43">
        <v>3020715</v>
      </c>
      <c r="P11" s="48">
        <v>2850000</v>
      </c>
      <c r="Q11" s="49">
        <v>1.06</v>
      </c>
      <c r="R11" s="168">
        <v>3504865</v>
      </c>
      <c r="S11" s="172">
        <v>3050000</v>
      </c>
      <c r="T11" s="49">
        <v>1.1499999999999999</v>
      </c>
      <c r="U11" s="168">
        <v>3050885</v>
      </c>
      <c r="V11" s="172">
        <v>3050000</v>
      </c>
      <c r="W11" s="49">
        <f t="shared" si="1"/>
        <v>1.0002901639344262</v>
      </c>
      <c r="X11" s="43"/>
      <c r="Y11" s="47"/>
      <c r="Z11" s="45" t="e">
        <f t="shared" si="2"/>
        <v>#DIV/0!</v>
      </c>
      <c r="AA11" s="46"/>
      <c r="AB11" s="47"/>
      <c r="AC11" s="45" t="e">
        <f t="shared" si="3"/>
        <v>#DIV/0!</v>
      </c>
      <c r="AD11" s="46"/>
      <c r="AE11" s="47"/>
      <c r="AF11" s="45" t="e">
        <f t="shared" si="4"/>
        <v>#DIV/0!</v>
      </c>
      <c r="AG11" s="46"/>
      <c r="AH11" s="47"/>
      <c r="AI11" s="45" t="e">
        <f t="shared" si="5"/>
        <v>#DIV/0!</v>
      </c>
      <c r="AJ11" s="46"/>
      <c r="AK11" s="47"/>
      <c r="AL11" s="45" t="e">
        <f t="shared" si="6"/>
        <v>#DIV/0!</v>
      </c>
      <c r="AM11" s="46"/>
      <c r="AN11" s="47"/>
      <c r="AO11" s="45" t="e">
        <f t="shared" si="7"/>
        <v>#DIV/0!</v>
      </c>
      <c r="AP11" s="46"/>
      <c r="AQ11" s="47"/>
      <c r="AR11" s="45" t="e">
        <f t="shared" si="8"/>
        <v>#DIV/0!</v>
      </c>
      <c r="AS11" s="46">
        <f t="shared" si="9"/>
        <v>15067350</v>
      </c>
      <c r="AT11" s="46">
        <f t="shared" si="10"/>
        <v>8511600</v>
      </c>
      <c r="AU11" s="47">
        <f t="shared" si="11"/>
        <v>14350000</v>
      </c>
      <c r="AV11" s="45">
        <f t="shared" si="12"/>
        <v>1.0499895470383276</v>
      </c>
      <c r="AW11" s="50">
        <f t="shared" si="13"/>
        <v>3013470</v>
      </c>
    </row>
    <row r="12" spans="1:57" ht="18.75">
      <c r="A12" s="40">
        <v>5</v>
      </c>
      <c r="B12" s="222" t="s">
        <v>302</v>
      </c>
      <c r="C12" s="41" t="s">
        <v>39</v>
      </c>
      <c r="D12" s="41" t="s">
        <v>52</v>
      </c>
      <c r="E12" s="76">
        <v>40547</v>
      </c>
      <c r="F12" s="46">
        <v>2137805</v>
      </c>
      <c r="G12" s="46">
        <v>2137805</v>
      </c>
      <c r="H12" s="44">
        <v>2800000</v>
      </c>
      <c r="I12" s="45">
        <f t="shared" si="0"/>
        <v>0.76350178571428573</v>
      </c>
      <c r="J12" s="43">
        <v>2138615</v>
      </c>
      <c r="K12" s="43">
        <v>2138615</v>
      </c>
      <c r="L12" s="47">
        <v>2700000</v>
      </c>
      <c r="M12" s="45">
        <v>0.79</v>
      </c>
      <c r="N12" s="43">
        <v>3302565</v>
      </c>
      <c r="O12" s="43">
        <v>3302565</v>
      </c>
      <c r="P12" s="48">
        <v>2700000</v>
      </c>
      <c r="Q12" s="49">
        <v>1.22</v>
      </c>
      <c r="R12" s="168">
        <v>3354820</v>
      </c>
      <c r="S12" s="172">
        <v>2900000</v>
      </c>
      <c r="T12" s="49">
        <v>1.1599999999999999</v>
      </c>
      <c r="U12" s="168">
        <v>3173485</v>
      </c>
      <c r="V12" s="172">
        <v>2900000</v>
      </c>
      <c r="W12" s="49">
        <f t="shared" si="1"/>
        <v>1.0943051724137931</v>
      </c>
      <c r="X12" s="43"/>
      <c r="Y12" s="47"/>
      <c r="Z12" s="45" t="e">
        <f t="shared" si="2"/>
        <v>#DIV/0!</v>
      </c>
      <c r="AA12" s="46"/>
      <c r="AB12" s="47"/>
      <c r="AC12" s="45" t="e">
        <f t="shared" si="3"/>
        <v>#DIV/0!</v>
      </c>
      <c r="AD12" s="46"/>
      <c r="AE12" s="47"/>
      <c r="AF12" s="45" t="e">
        <f t="shared" si="4"/>
        <v>#DIV/0!</v>
      </c>
      <c r="AG12" s="46"/>
      <c r="AH12" s="47"/>
      <c r="AI12" s="45" t="e">
        <f t="shared" si="5"/>
        <v>#DIV/0!</v>
      </c>
      <c r="AJ12" s="46"/>
      <c r="AK12" s="47"/>
      <c r="AL12" s="45" t="e">
        <f t="shared" si="6"/>
        <v>#DIV/0!</v>
      </c>
      <c r="AM12" s="46"/>
      <c r="AN12" s="47"/>
      <c r="AO12" s="45" t="e">
        <f t="shared" si="7"/>
        <v>#DIV/0!</v>
      </c>
      <c r="AP12" s="46"/>
      <c r="AQ12" s="47"/>
      <c r="AR12" s="45" t="e">
        <f t="shared" si="8"/>
        <v>#DIV/0!</v>
      </c>
      <c r="AS12" s="46">
        <f t="shared" si="9"/>
        <v>14107290</v>
      </c>
      <c r="AT12" s="46">
        <f t="shared" si="10"/>
        <v>7578985</v>
      </c>
      <c r="AU12" s="47">
        <f t="shared" si="11"/>
        <v>14000000</v>
      </c>
      <c r="AV12" s="45">
        <f t="shared" si="12"/>
        <v>1.0076635714285713</v>
      </c>
      <c r="AW12" s="50">
        <f t="shared" si="13"/>
        <v>2821458</v>
      </c>
    </row>
    <row r="13" spans="1:57" ht="18.75">
      <c r="A13" s="40">
        <v>6</v>
      </c>
      <c r="B13" s="222" t="s">
        <v>302</v>
      </c>
      <c r="C13" s="41" t="s">
        <v>40</v>
      </c>
      <c r="D13" s="41" t="s">
        <v>53</v>
      </c>
      <c r="E13" s="76">
        <v>44841</v>
      </c>
      <c r="F13" s="46">
        <v>91075</v>
      </c>
      <c r="G13" s="46">
        <v>91075</v>
      </c>
      <c r="H13" s="44">
        <v>550000</v>
      </c>
      <c r="I13" s="45">
        <f t="shared" si="0"/>
        <v>0.16559090909090909</v>
      </c>
      <c r="J13" s="43">
        <v>58080</v>
      </c>
      <c r="K13" s="43">
        <v>58080</v>
      </c>
      <c r="L13" s="47">
        <v>550000</v>
      </c>
      <c r="M13" s="45">
        <v>0.11</v>
      </c>
      <c r="N13" s="43">
        <v>813780</v>
      </c>
      <c r="O13" s="43">
        <v>813780</v>
      </c>
      <c r="P13" s="48">
        <v>550000</v>
      </c>
      <c r="Q13" s="49">
        <v>1.48</v>
      </c>
      <c r="R13" s="168">
        <v>1495045</v>
      </c>
      <c r="S13" s="172">
        <v>700000</v>
      </c>
      <c r="T13" s="49">
        <v>2.14</v>
      </c>
      <c r="U13" s="168">
        <v>137760</v>
      </c>
      <c r="V13" s="172">
        <v>900000</v>
      </c>
      <c r="W13" s="49">
        <f t="shared" si="1"/>
        <v>0.15306666666666666</v>
      </c>
      <c r="X13" s="43"/>
      <c r="Y13" s="47"/>
      <c r="Z13" s="45" t="e">
        <f t="shared" si="2"/>
        <v>#DIV/0!</v>
      </c>
      <c r="AA13" s="46"/>
      <c r="AB13" s="47"/>
      <c r="AC13" s="45" t="e">
        <f t="shared" si="3"/>
        <v>#DIV/0!</v>
      </c>
      <c r="AD13" s="46"/>
      <c r="AE13" s="47"/>
      <c r="AF13" s="45" t="e">
        <f t="shared" si="4"/>
        <v>#DIV/0!</v>
      </c>
      <c r="AG13" s="46"/>
      <c r="AH13" s="47"/>
      <c r="AI13" s="45" t="e">
        <f t="shared" si="5"/>
        <v>#DIV/0!</v>
      </c>
      <c r="AJ13" s="46"/>
      <c r="AK13" s="47"/>
      <c r="AL13" s="45" t="e">
        <f t="shared" si="6"/>
        <v>#DIV/0!</v>
      </c>
      <c r="AM13" s="46"/>
      <c r="AN13" s="47"/>
      <c r="AO13" s="45" t="e">
        <f t="shared" si="7"/>
        <v>#DIV/0!</v>
      </c>
      <c r="AP13" s="46"/>
      <c r="AQ13" s="47"/>
      <c r="AR13" s="45" t="e">
        <f t="shared" si="8"/>
        <v>#DIV/0!</v>
      </c>
      <c r="AS13" s="46">
        <f t="shared" si="9"/>
        <v>2595740</v>
      </c>
      <c r="AT13" s="46">
        <f t="shared" si="10"/>
        <v>962935</v>
      </c>
      <c r="AU13" s="47">
        <f t="shared" si="11"/>
        <v>3250000</v>
      </c>
      <c r="AV13" s="45">
        <f t="shared" si="12"/>
        <v>0.79868923076923082</v>
      </c>
      <c r="AW13" s="50">
        <f t="shared" si="13"/>
        <v>519148</v>
      </c>
    </row>
    <row r="14" spans="1:57" ht="18" customHeight="1">
      <c r="A14" s="40">
        <v>7</v>
      </c>
      <c r="B14" s="222" t="s">
        <v>302</v>
      </c>
      <c r="C14" s="41" t="s">
        <v>41</v>
      </c>
      <c r="D14" s="41" t="s">
        <v>54</v>
      </c>
      <c r="E14" s="76">
        <v>44999</v>
      </c>
      <c r="F14" s="46">
        <v>88680</v>
      </c>
      <c r="G14" s="46">
        <v>88680</v>
      </c>
      <c r="H14" s="44">
        <v>550000</v>
      </c>
      <c r="I14" s="45">
        <f t="shared" si="0"/>
        <v>0.16123636363636365</v>
      </c>
      <c r="J14" s="43">
        <v>0</v>
      </c>
      <c r="K14" s="43">
        <v>0</v>
      </c>
      <c r="L14" s="47">
        <v>550000</v>
      </c>
      <c r="M14" s="45">
        <v>0</v>
      </c>
      <c r="N14" s="43">
        <v>347930</v>
      </c>
      <c r="O14" s="43">
        <v>347930</v>
      </c>
      <c r="P14" s="48">
        <v>550000</v>
      </c>
      <c r="Q14" s="49">
        <v>0.63</v>
      </c>
      <c r="R14" s="168">
        <v>414520</v>
      </c>
      <c r="S14" s="172">
        <v>600000</v>
      </c>
      <c r="T14" s="49">
        <v>0.69</v>
      </c>
      <c r="U14" s="168">
        <v>178960</v>
      </c>
      <c r="V14" s="172">
        <v>461290</v>
      </c>
      <c r="W14" s="49">
        <f t="shared" si="1"/>
        <v>0.38795551605280842</v>
      </c>
      <c r="X14" s="43"/>
      <c r="Y14" s="47"/>
      <c r="Z14" s="45" t="e">
        <f t="shared" si="2"/>
        <v>#DIV/0!</v>
      </c>
      <c r="AA14" s="46"/>
      <c r="AB14" s="47"/>
      <c r="AC14" s="45" t="e">
        <f t="shared" si="3"/>
        <v>#DIV/0!</v>
      </c>
      <c r="AD14" s="46"/>
      <c r="AE14" s="47"/>
      <c r="AF14" s="45" t="e">
        <f t="shared" si="4"/>
        <v>#DIV/0!</v>
      </c>
      <c r="AG14" s="46"/>
      <c r="AH14" s="47"/>
      <c r="AI14" s="45" t="e">
        <f t="shared" si="5"/>
        <v>#DIV/0!</v>
      </c>
      <c r="AJ14" s="46"/>
      <c r="AK14" s="47"/>
      <c r="AL14" s="45" t="e">
        <f t="shared" si="6"/>
        <v>#DIV/0!</v>
      </c>
      <c r="AM14" s="46"/>
      <c r="AN14" s="47"/>
      <c r="AO14" s="45" t="e">
        <f t="shared" si="7"/>
        <v>#DIV/0!</v>
      </c>
      <c r="AP14" s="46"/>
      <c r="AQ14" s="47"/>
      <c r="AR14" s="45" t="e">
        <f t="shared" si="8"/>
        <v>#DIV/0!</v>
      </c>
      <c r="AS14" s="46">
        <f t="shared" si="9"/>
        <v>1030090</v>
      </c>
      <c r="AT14" s="46">
        <f t="shared" si="10"/>
        <v>436610</v>
      </c>
      <c r="AU14" s="47">
        <f t="shared" si="11"/>
        <v>2711290</v>
      </c>
      <c r="AV14" s="45">
        <f t="shared" si="12"/>
        <v>0.3799261606098942</v>
      </c>
      <c r="AW14" s="50">
        <f t="shared" si="13"/>
        <v>206018</v>
      </c>
    </row>
    <row r="15" spans="1:57" ht="18.75">
      <c r="A15" s="40">
        <v>8</v>
      </c>
      <c r="B15" s="222" t="s">
        <v>302</v>
      </c>
      <c r="C15" s="41" t="s">
        <v>42</v>
      </c>
      <c r="D15" s="41" t="s">
        <v>55</v>
      </c>
      <c r="E15" s="76">
        <v>38681</v>
      </c>
      <c r="F15" s="46">
        <v>73880</v>
      </c>
      <c r="G15" s="46">
        <v>73880</v>
      </c>
      <c r="H15" s="44">
        <v>600000</v>
      </c>
      <c r="I15" s="45">
        <f t="shared" si="0"/>
        <v>0.12313333333333333</v>
      </c>
      <c r="J15" s="43">
        <v>814725</v>
      </c>
      <c r="K15" s="43">
        <v>814725</v>
      </c>
      <c r="L15" s="47">
        <v>600000</v>
      </c>
      <c r="M15" s="45">
        <v>1.36</v>
      </c>
      <c r="N15" s="43">
        <v>766370</v>
      </c>
      <c r="O15" s="43">
        <v>755675</v>
      </c>
      <c r="P15" s="48">
        <v>750000</v>
      </c>
      <c r="Q15" s="49">
        <v>1.02</v>
      </c>
      <c r="R15" s="168">
        <v>309930</v>
      </c>
      <c r="S15" s="172">
        <v>850000</v>
      </c>
      <c r="T15" s="49">
        <v>0.36</v>
      </c>
      <c r="U15" s="168">
        <v>850605</v>
      </c>
      <c r="V15" s="172">
        <v>850000</v>
      </c>
      <c r="W15" s="49">
        <f t="shared" si="1"/>
        <v>1.0007117647058823</v>
      </c>
      <c r="X15" s="43"/>
      <c r="Y15" s="47"/>
      <c r="Z15" s="45" t="e">
        <f t="shared" si="2"/>
        <v>#DIV/0!</v>
      </c>
      <c r="AA15" s="46"/>
      <c r="AB15" s="47"/>
      <c r="AC15" s="45" t="e">
        <f t="shared" si="3"/>
        <v>#DIV/0!</v>
      </c>
      <c r="AD15" s="46"/>
      <c r="AE15" s="47"/>
      <c r="AF15" s="45" t="e">
        <f t="shared" si="4"/>
        <v>#DIV/0!</v>
      </c>
      <c r="AG15" s="46"/>
      <c r="AH15" s="47"/>
      <c r="AI15" s="45" t="e">
        <f t="shared" si="5"/>
        <v>#DIV/0!</v>
      </c>
      <c r="AJ15" s="46"/>
      <c r="AK15" s="47"/>
      <c r="AL15" s="45" t="e">
        <f t="shared" si="6"/>
        <v>#DIV/0!</v>
      </c>
      <c r="AM15" s="46"/>
      <c r="AN15" s="47"/>
      <c r="AO15" s="45" t="e">
        <f t="shared" si="7"/>
        <v>#DIV/0!</v>
      </c>
      <c r="AP15" s="46"/>
      <c r="AQ15" s="47"/>
      <c r="AR15" s="45" t="e">
        <f t="shared" si="8"/>
        <v>#DIV/0!</v>
      </c>
      <c r="AS15" s="46">
        <f t="shared" si="9"/>
        <v>2815510</v>
      </c>
      <c r="AT15" s="46">
        <f t="shared" si="10"/>
        <v>1644280</v>
      </c>
      <c r="AU15" s="47">
        <f t="shared" si="11"/>
        <v>3650000</v>
      </c>
      <c r="AV15" s="45">
        <f t="shared" si="12"/>
        <v>0.77137260273972608</v>
      </c>
      <c r="AW15" s="50">
        <f t="shared" si="13"/>
        <v>563102</v>
      </c>
    </row>
    <row r="16" spans="1:57" ht="18.75">
      <c r="A16" s="40">
        <v>9</v>
      </c>
      <c r="B16" s="222" t="s">
        <v>302</v>
      </c>
      <c r="C16" s="41" t="s">
        <v>43</v>
      </c>
      <c r="D16" s="41" t="s">
        <v>56</v>
      </c>
      <c r="E16" s="76">
        <v>41704</v>
      </c>
      <c r="F16" s="43">
        <v>739085</v>
      </c>
      <c r="G16" s="43">
        <v>739085</v>
      </c>
      <c r="H16" s="44">
        <v>1500000</v>
      </c>
      <c r="I16" s="45">
        <f t="shared" si="0"/>
        <v>0.49272333333333335</v>
      </c>
      <c r="J16" s="43">
        <v>1508110</v>
      </c>
      <c r="K16" s="43">
        <v>1508110</v>
      </c>
      <c r="L16" s="47">
        <v>1500000</v>
      </c>
      <c r="M16" s="45">
        <v>1.01</v>
      </c>
      <c r="N16" s="43">
        <v>1667650</v>
      </c>
      <c r="O16" s="43">
        <v>1667650</v>
      </c>
      <c r="P16" s="48">
        <v>1500000</v>
      </c>
      <c r="Q16" s="49">
        <v>1.1100000000000001</v>
      </c>
      <c r="R16" s="168">
        <v>2183850</v>
      </c>
      <c r="S16" s="172">
        <v>1650000</v>
      </c>
      <c r="T16" s="49">
        <v>1.32</v>
      </c>
      <c r="U16" s="168">
        <v>1958095</v>
      </c>
      <c r="V16" s="172">
        <v>1650000</v>
      </c>
      <c r="W16" s="49">
        <f t="shared" si="1"/>
        <v>1.1867242424242423</v>
      </c>
      <c r="X16" s="43"/>
      <c r="Y16" s="47"/>
      <c r="Z16" s="45" t="e">
        <f t="shared" si="2"/>
        <v>#DIV/0!</v>
      </c>
      <c r="AA16" s="46"/>
      <c r="AB16" s="47"/>
      <c r="AC16" s="45" t="e">
        <f t="shared" si="3"/>
        <v>#DIV/0!</v>
      </c>
      <c r="AD16" s="46"/>
      <c r="AE16" s="47"/>
      <c r="AF16" s="45" t="e">
        <f t="shared" si="4"/>
        <v>#DIV/0!</v>
      </c>
      <c r="AG16" s="46"/>
      <c r="AH16" s="47"/>
      <c r="AI16" s="45" t="e">
        <f t="shared" si="5"/>
        <v>#DIV/0!</v>
      </c>
      <c r="AJ16" s="46"/>
      <c r="AK16" s="47"/>
      <c r="AL16" s="45" t="e">
        <f t="shared" si="6"/>
        <v>#DIV/0!</v>
      </c>
      <c r="AM16" s="46"/>
      <c r="AN16" s="47"/>
      <c r="AO16" s="45" t="e">
        <f t="shared" si="7"/>
        <v>#DIV/0!</v>
      </c>
      <c r="AP16" s="46"/>
      <c r="AQ16" s="47"/>
      <c r="AR16" s="45" t="e">
        <f t="shared" si="8"/>
        <v>#DIV/0!</v>
      </c>
      <c r="AS16" s="46">
        <f t="shared" si="9"/>
        <v>8056790</v>
      </c>
      <c r="AT16" s="46">
        <f t="shared" si="10"/>
        <v>3914845</v>
      </c>
      <c r="AU16" s="47">
        <f t="shared" si="11"/>
        <v>7800000</v>
      </c>
      <c r="AV16" s="45">
        <f t="shared" si="12"/>
        <v>1.0329217948717948</v>
      </c>
      <c r="AW16" s="50">
        <f t="shared" si="13"/>
        <v>1611358</v>
      </c>
    </row>
    <row r="17" spans="1:49" ht="18.75">
      <c r="A17" s="40">
        <v>10</v>
      </c>
      <c r="B17" s="222" t="s">
        <v>302</v>
      </c>
      <c r="C17" s="41" t="s">
        <v>44</v>
      </c>
      <c r="D17" s="41" t="s">
        <v>57</v>
      </c>
      <c r="E17" s="76">
        <v>44511</v>
      </c>
      <c r="F17" s="46">
        <v>294350</v>
      </c>
      <c r="G17" s="46">
        <v>294350</v>
      </c>
      <c r="H17" s="44">
        <v>550000</v>
      </c>
      <c r="I17" s="45">
        <f t="shared" si="0"/>
        <v>0.5351818181818182</v>
      </c>
      <c r="J17" s="43">
        <v>302755</v>
      </c>
      <c r="K17" s="43">
        <v>302755</v>
      </c>
      <c r="L17" s="47">
        <v>550000</v>
      </c>
      <c r="M17" s="45">
        <v>0.55000000000000004</v>
      </c>
      <c r="N17" s="43">
        <v>522405</v>
      </c>
      <c r="O17" s="43">
        <v>522405</v>
      </c>
      <c r="P17" s="48">
        <v>550000</v>
      </c>
      <c r="Q17" s="49">
        <v>0.95</v>
      </c>
      <c r="R17" s="168">
        <v>972695</v>
      </c>
      <c r="S17" s="172">
        <v>600000</v>
      </c>
      <c r="T17" s="49">
        <v>1.62</v>
      </c>
      <c r="U17" s="168">
        <v>484895</v>
      </c>
      <c r="V17" s="172">
        <v>700000</v>
      </c>
      <c r="W17" s="49">
        <f t="shared" si="1"/>
        <v>0.69270714285714285</v>
      </c>
      <c r="X17" s="43"/>
      <c r="Y17" s="47"/>
      <c r="Z17" s="45" t="e">
        <f t="shared" si="2"/>
        <v>#DIV/0!</v>
      </c>
      <c r="AA17" s="46"/>
      <c r="AB17" s="47"/>
      <c r="AC17" s="45" t="e">
        <f t="shared" si="3"/>
        <v>#DIV/0!</v>
      </c>
      <c r="AD17" s="46"/>
      <c r="AE17" s="47"/>
      <c r="AF17" s="45" t="e">
        <f t="shared" si="4"/>
        <v>#DIV/0!</v>
      </c>
      <c r="AG17" s="46"/>
      <c r="AH17" s="47"/>
      <c r="AI17" s="45" t="e">
        <f t="shared" si="5"/>
        <v>#DIV/0!</v>
      </c>
      <c r="AJ17" s="46"/>
      <c r="AK17" s="47"/>
      <c r="AL17" s="45" t="e">
        <f t="shared" si="6"/>
        <v>#DIV/0!</v>
      </c>
      <c r="AM17" s="46"/>
      <c r="AN17" s="47"/>
      <c r="AO17" s="45" t="e">
        <f t="shared" si="7"/>
        <v>#DIV/0!</v>
      </c>
      <c r="AP17" s="46"/>
      <c r="AQ17" s="47"/>
      <c r="AR17" s="45" t="e">
        <f t="shared" si="8"/>
        <v>#DIV/0!</v>
      </c>
      <c r="AS17" s="46">
        <f t="shared" si="9"/>
        <v>2577100</v>
      </c>
      <c r="AT17" s="46">
        <f t="shared" si="10"/>
        <v>1119510</v>
      </c>
      <c r="AU17" s="47">
        <f t="shared" si="11"/>
        <v>2950000</v>
      </c>
      <c r="AV17" s="45">
        <f t="shared" si="12"/>
        <v>0.87359322033898301</v>
      </c>
      <c r="AW17" s="50">
        <f t="shared" si="13"/>
        <v>515420</v>
      </c>
    </row>
    <row r="18" spans="1:49" ht="18.75">
      <c r="A18" s="40">
        <v>11</v>
      </c>
      <c r="B18" s="222" t="s">
        <v>302</v>
      </c>
      <c r="C18" s="41" t="s">
        <v>45</v>
      </c>
      <c r="D18" s="41" t="s">
        <v>58</v>
      </c>
      <c r="E18" s="76">
        <v>43055</v>
      </c>
      <c r="F18" s="46">
        <v>383740</v>
      </c>
      <c r="G18" s="46">
        <v>383740</v>
      </c>
      <c r="H18" s="44">
        <v>550000</v>
      </c>
      <c r="I18" s="45">
        <f t="shared" si="0"/>
        <v>0.69770909090909095</v>
      </c>
      <c r="J18" s="46">
        <v>65990</v>
      </c>
      <c r="K18" s="46">
        <v>65990</v>
      </c>
      <c r="L18" s="47">
        <v>550000</v>
      </c>
      <c r="M18" s="45">
        <v>0.12</v>
      </c>
      <c r="N18" s="43">
        <v>617585</v>
      </c>
      <c r="O18" s="43">
        <v>617585</v>
      </c>
      <c r="P18" s="48">
        <v>550000</v>
      </c>
      <c r="Q18" s="49">
        <v>1.1200000000000001</v>
      </c>
      <c r="R18" s="168">
        <v>391615</v>
      </c>
      <c r="S18" s="172">
        <v>600000</v>
      </c>
      <c r="T18" s="49">
        <v>0.65</v>
      </c>
      <c r="U18" s="168">
        <v>640875</v>
      </c>
      <c r="V18" s="172">
        <v>600000</v>
      </c>
      <c r="W18" s="49">
        <f t="shared" si="1"/>
        <v>1.068125</v>
      </c>
      <c r="X18" s="43"/>
      <c r="Y18" s="47"/>
      <c r="Z18" s="45" t="e">
        <f t="shared" si="2"/>
        <v>#DIV/0!</v>
      </c>
      <c r="AA18" s="46"/>
      <c r="AB18" s="47"/>
      <c r="AC18" s="45" t="e">
        <f t="shared" si="3"/>
        <v>#DIV/0!</v>
      </c>
      <c r="AD18" s="46"/>
      <c r="AE18" s="47"/>
      <c r="AF18" s="45" t="e">
        <f t="shared" si="4"/>
        <v>#DIV/0!</v>
      </c>
      <c r="AG18" s="46"/>
      <c r="AH18" s="47"/>
      <c r="AI18" s="45" t="e">
        <f t="shared" si="5"/>
        <v>#DIV/0!</v>
      </c>
      <c r="AJ18" s="46"/>
      <c r="AK18" s="47"/>
      <c r="AL18" s="45" t="e">
        <f t="shared" si="6"/>
        <v>#DIV/0!</v>
      </c>
      <c r="AM18" s="46"/>
      <c r="AN18" s="47"/>
      <c r="AO18" s="45" t="e">
        <f t="shared" si="7"/>
        <v>#DIV/0!</v>
      </c>
      <c r="AP18" s="46"/>
      <c r="AQ18" s="47"/>
      <c r="AR18" s="45" t="e">
        <f t="shared" si="8"/>
        <v>#DIV/0!</v>
      </c>
      <c r="AS18" s="46">
        <f t="shared" si="9"/>
        <v>2099805</v>
      </c>
      <c r="AT18" s="46">
        <f t="shared" si="10"/>
        <v>1067315</v>
      </c>
      <c r="AU18" s="47">
        <f t="shared" si="11"/>
        <v>2850000</v>
      </c>
      <c r="AV18" s="45">
        <f t="shared" si="12"/>
        <v>0.73677368421052636</v>
      </c>
      <c r="AW18" s="50">
        <f t="shared" si="13"/>
        <v>419961</v>
      </c>
    </row>
    <row r="19" spans="1:49" ht="18" customHeight="1">
      <c r="A19" s="40">
        <v>12</v>
      </c>
      <c r="B19" s="222" t="s">
        <v>303</v>
      </c>
      <c r="C19" s="41" t="s">
        <v>46</v>
      </c>
      <c r="D19" s="41" t="s">
        <v>59</v>
      </c>
      <c r="E19" s="76">
        <v>44597</v>
      </c>
      <c r="F19" s="46">
        <v>1505020</v>
      </c>
      <c r="G19" s="46">
        <v>1505020</v>
      </c>
      <c r="H19" s="44">
        <v>1650000</v>
      </c>
      <c r="I19" s="45">
        <f t="shared" si="0"/>
        <v>0.91213333333333335</v>
      </c>
      <c r="J19" s="46">
        <v>1853065</v>
      </c>
      <c r="K19" s="46">
        <v>1823070</v>
      </c>
      <c r="L19" s="47">
        <v>1650000</v>
      </c>
      <c r="M19" s="45">
        <v>1.1200000000000001</v>
      </c>
      <c r="N19" s="43">
        <v>2474060</v>
      </c>
      <c r="O19" s="43">
        <v>2444065</v>
      </c>
      <c r="P19" s="48">
        <v>1700000</v>
      </c>
      <c r="Q19" s="49">
        <v>1.46</v>
      </c>
      <c r="R19" s="168">
        <v>3976055</v>
      </c>
      <c r="S19" s="172">
        <v>1850000</v>
      </c>
      <c r="T19" s="49">
        <v>2.15</v>
      </c>
      <c r="U19" s="168">
        <v>3443715</v>
      </c>
      <c r="V19" s="172">
        <v>2000000</v>
      </c>
      <c r="W19" s="49">
        <f t="shared" si="1"/>
        <v>1.7218575</v>
      </c>
      <c r="X19" s="43"/>
      <c r="Y19" s="47"/>
      <c r="Z19" s="45" t="e">
        <f t="shared" si="2"/>
        <v>#DIV/0!</v>
      </c>
      <c r="AA19" s="46"/>
      <c r="AB19" s="47"/>
      <c r="AC19" s="45" t="e">
        <f t="shared" si="3"/>
        <v>#DIV/0!</v>
      </c>
      <c r="AD19" s="46"/>
      <c r="AE19" s="47"/>
      <c r="AF19" s="45" t="e">
        <f t="shared" si="4"/>
        <v>#DIV/0!</v>
      </c>
      <c r="AG19" s="46"/>
      <c r="AH19" s="47"/>
      <c r="AI19" s="45" t="e">
        <f t="shared" si="5"/>
        <v>#DIV/0!</v>
      </c>
      <c r="AJ19" s="46"/>
      <c r="AK19" s="47"/>
      <c r="AL19" s="45" t="e">
        <f t="shared" si="6"/>
        <v>#DIV/0!</v>
      </c>
      <c r="AM19" s="46"/>
      <c r="AN19" s="47"/>
      <c r="AO19" s="45" t="e">
        <f t="shared" si="7"/>
        <v>#DIV/0!</v>
      </c>
      <c r="AP19" s="46"/>
      <c r="AQ19" s="47"/>
      <c r="AR19" s="45" t="e">
        <f t="shared" si="8"/>
        <v>#DIV/0!</v>
      </c>
      <c r="AS19" s="46">
        <f t="shared" si="9"/>
        <v>13251915</v>
      </c>
      <c r="AT19" s="46">
        <f t="shared" si="10"/>
        <v>5772155</v>
      </c>
      <c r="AU19" s="47">
        <f t="shared" si="11"/>
        <v>8850000</v>
      </c>
      <c r="AV19" s="45">
        <f t="shared" si="12"/>
        <v>1.4973915254237289</v>
      </c>
      <c r="AW19" s="50">
        <f t="shared" si="13"/>
        <v>2650383</v>
      </c>
    </row>
    <row r="20" spans="1:49" ht="18.75">
      <c r="A20" s="40">
        <v>13</v>
      </c>
      <c r="B20" s="222" t="s">
        <v>302</v>
      </c>
      <c r="C20" s="41" t="s">
        <v>60</v>
      </c>
      <c r="D20" s="41" t="s">
        <v>61</v>
      </c>
      <c r="E20" s="76">
        <v>45418</v>
      </c>
      <c r="F20" s="46">
        <v>356450</v>
      </c>
      <c r="G20" s="46">
        <v>437835</v>
      </c>
      <c r="H20" s="44">
        <v>550000</v>
      </c>
      <c r="I20" s="45">
        <f t="shared" si="0"/>
        <v>0.64809090909090905</v>
      </c>
      <c r="J20" s="46">
        <v>253450</v>
      </c>
      <c r="K20" s="46">
        <v>253450</v>
      </c>
      <c r="L20" s="47">
        <v>550000</v>
      </c>
      <c r="M20" s="45">
        <v>0.46</v>
      </c>
      <c r="N20" s="46">
        <v>365405</v>
      </c>
      <c r="O20" s="46">
        <v>365405</v>
      </c>
      <c r="P20" s="47">
        <v>550000</v>
      </c>
      <c r="Q20" s="49">
        <v>0.66</v>
      </c>
      <c r="R20" s="169">
        <v>728540</v>
      </c>
      <c r="S20" s="170">
        <v>550000</v>
      </c>
      <c r="T20" s="49">
        <v>1.32</v>
      </c>
      <c r="U20" s="169">
        <v>790655</v>
      </c>
      <c r="V20" s="170">
        <v>550000</v>
      </c>
      <c r="W20" s="49">
        <f t="shared" si="1"/>
        <v>1.4375545454545455</v>
      </c>
      <c r="X20" s="46"/>
      <c r="Y20" s="47"/>
      <c r="Z20" s="45" t="e">
        <f t="shared" si="2"/>
        <v>#DIV/0!</v>
      </c>
      <c r="AA20" s="46"/>
      <c r="AB20" s="47"/>
      <c r="AC20" s="45" t="e">
        <f t="shared" si="3"/>
        <v>#DIV/0!</v>
      </c>
      <c r="AD20" s="46"/>
      <c r="AE20" s="47"/>
      <c r="AF20" s="45" t="e">
        <f t="shared" si="4"/>
        <v>#DIV/0!</v>
      </c>
      <c r="AG20" s="46"/>
      <c r="AH20" s="47"/>
      <c r="AI20" s="45" t="e">
        <f t="shared" si="5"/>
        <v>#DIV/0!</v>
      </c>
      <c r="AJ20" s="46"/>
      <c r="AK20" s="47"/>
      <c r="AL20" s="45" t="e">
        <f t="shared" si="6"/>
        <v>#DIV/0!</v>
      </c>
      <c r="AM20" s="46"/>
      <c r="AN20" s="47"/>
      <c r="AO20" s="45" t="e">
        <f t="shared" si="7"/>
        <v>#DIV/0!</v>
      </c>
      <c r="AP20" s="46"/>
      <c r="AQ20" s="47"/>
      <c r="AR20" s="45" t="e">
        <f t="shared" si="8"/>
        <v>#DIV/0!</v>
      </c>
      <c r="AS20" s="46">
        <f t="shared" si="9"/>
        <v>2494500</v>
      </c>
      <c r="AT20" s="46">
        <f t="shared" si="10"/>
        <v>1056690</v>
      </c>
      <c r="AU20" s="47">
        <f>H20+L20+P20+S20+V20</f>
        <v>2750000</v>
      </c>
      <c r="AV20" s="45">
        <f t="shared" si="12"/>
        <v>0.90709090909090906</v>
      </c>
      <c r="AW20" s="50">
        <f t="shared" si="13"/>
        <v>498900</v>
      </c>
    </row>
    <row r="21" spans="1:49" ht="18.75">
      <c r="A21" s="40">
        <v>14</v>
      </c>
      <c r="B21" s="222" t="s">
        <v>302</v>
      </c>
      <c r="C21" s="41" t="s">
        <v>47</v>
      </c>
      <c r="D21" s="41" t="s">
        <v>62</v>
      </c>
      <c r="E21" s="76">
        <v>43601</v>
      </c>
      <c r="F21" s="46">
        <v>627100</v>
      </c>
      <c r="G21" s="46">
        <v>627100</v>
      </c>
      <c r="H21" s="44">
        <v>2100000</v>
      </c>
      <c r="I21" s="45">
        <f t="shared" si="0"/>
        <v>0.29861904761904762</v>
      </c>
      <c r="J21" s="46">
        <v>352020</v>
      </c>
      <c r="K21" s="46">
        <v>352020</v>
      </c>
      <c r="L21" s="47">
        <v>1900000</v>
      </c>
      <c r="M21" s="45">
        <v>0.19</v>
      </c>
      <c r="N21" s="46">
        <v>1367685</v>
      </c>
      <c r="O21" s="46">
        <v>1325690</v>
      </c>
      <c r="P21" s="47">
        <v>1700000</v>
      </c>
      <c r="Q21" s="49">
        <v>0.8</v>
      </c>
      <c r="R21" s="169">
        <v>1756710</v>
      </c>
      <c r="S21" s="170">
        <v>1700000</v>
      </c>
      <c r="T21" s="49">
        <v>1.03</v>
      </c>
      <c r="U21" s="169">
        <v>1200945</v>
      </c>
      <c r="V21" s="170">
        <v>1700000</v>
      </c>
      <c r="W21" s="49">
        <f t="shared" si="1"/>
        <v>0.70643823529411764</v>
      </c>
      <c r="X21" s="54"/>
      <c r="Y21" s="55"/>
      <c r="Z21" s="45" t="e">
        <f t="shared" si="2"/>
        <v>#DIV/0!</v>
      </c>
      <c r="AA21" s="46"/>
      <c r="AB21" s="47"/>
      <c r="AC21" s="45" t="e">
        <f t="shared" si="3"/>
        <v>#DIV/0!</v>
      </c>
      <c r="AD21" s="46"/>
      <c r="AE21" s="47"/>
      <c r="AF21" s="45" t="e">
        <f t="shared" si="4"/>
        <v>#DIV/0!</v>
      </c>
      <c r="AG21" s="46"/>
      <c r="AH21" s="47"/>
      <c r="AI21" s="45" t="e">
        <f t="shared" si="5"/>
        <v>#DIV/0!</v>
      </c>
      <c r="AJ21" s="46"/>
      <c r="AK21" s="47"/>
      <c r="AL21" s="45" t="e">
        <f t="shared" si="6"/>
        <v>#DIV/0!</v>
      </c>
      <c r="AM21" s="46"/>
      <c r="AN21" s="47"/>
      <c r="AO21" s="45" t="e">
        <f t="shared" si="7"/>
        <v>#DIV/0!</v>
      </c>
      <c r="AP21" s="46"/>
      <c r="AQ21" s="47"/>
      <c r="AR21" s="45" t="e">
        <f t="shared" si="8"/>
        <v>#DIV/0!</v>
      </c>
      <c r="AS21" s="46">
        <f t="shared" si="9"/>
        <v>5304460</v>
      </c>
      <c r="AT21" s="46">
        <f t="shared" si="10"/>
        <v>2304810</v>
      </c>
      <c r="AU21" s="47">
        <f>H21+L21+P21+S21+V21</f>
        <v>9100000</v>
      </c>
      <c r="AV21" s="45">
        <f t="shared" si="12"/>
        <v>0.58290769230769235</v>
      </c>
      <c r="AW21" s="50">
        <f t="shared" si="13"/>
        <v>1060892</v>
      </c>
    </row>
    <row r="22" spans="1:49" ht="24.95" customHeight="1">
      <c r="B22" s="624" t="s">
        <v>28</v>
      </c>
      <c r="C22" s="624"/>
      <c r="D22" s="624"/>
      <c r="E22" s="624"/>
      <c r="F22" s="60">
        <f>SUM(F8:F21)</f>
        <v>10203745</v>
      </c>
      <c r="G22" s="60">
        <v>10285130</v>
      </c>
      <c r="H22" s="61">
        <f>SUM(H8:H21)</f>
        <v>16250000</v>
      </c>
      <c r="I22" s="62">
        <f>F22/H22</f>
        <v>0.62792276923076928</v>
      </c>
      <c r="J22" s="60">
        <f>SUM(J8:J21)</f>
        <v>11870805</v>
      </c>
      <c r="K22" s="60">
        <v>11840810</v>
      </c>
      <c r="L22" s="61">
        <f>SUM(L8:L21)</f>
        <v>15950000</v>
      </c>
      <c r="M22" s="62">
        <f>J22/L22</f>
        <v>0.74425109717868343</v>
      </c>
      <c r="N22" s="60">
        <f>SUM(N8:N21)</f>
        <v>18798985</v>
      </c>
      <c r="O22" s="60">
        <f>SUM(O8:O21)</f>
        <v>18705605</v>
      </c>
      <c r="P22" s="94">
        <f>SUM(P8:P21)</f>
        <v>16150000</v>
      </c>
      <c r="Q22" s="62">
        <f>N22/P22</f>
        <v>1.1640238390092879</v>
      </c>
      <c r="R22" s="60">
        <f>SUM(R8:R21)</f>
        <v>22309255</v>
      </c>
      <c r="S22" s="60">
        <f>SUM(S8:S21)</f>
        <v>17900000</v>
      </c>
      <c r="T22" s="62">
        <f>R22/S22</f>
        <v>1.2463270949720671</v>
      </c>
      <c r="U22" s="60">
        <f>SUM(U8:U21)</f>
        <v>19845220</v>
      </c>
      <c r="V22" s="60">
        <f>SUM(V8:V21)</f>
        <v>18211290</v>
      </c>
      <c r="W22" s="62">
        <f>U22/V22</f>
        <v>1.0897207172034491</v>
      </c>
      <c r="X22" s="60">
        <f>SUM(X8:X21)</f>
        <v>0</v>
      </c>
      <c r="Y22" s="60">
        <f>SUM(Y8:Y21)</f>
        <v>0</v>
      </c>
      <c r="Z22" s="62" t="e">
        <f>X22/Y22</f>
        <v>#DIV/0!</v>
      </c>
      <c r="AA22" s="60">
        <f>SUM(AA8:AA21)</f>
        <v>0</v>
      </c>
      <c r="AB22" s="60">
        <f>SUM(AB8:AB21)</f>
        <v>0</v>
      </c>
      <c r="AC22" s="62" t="e">
        <f>AA22/AB22</f>
        <v>#DIV/0!</v>
      </c>
      <c r="AD22" s="60">
        <f>SUM(AD8:AD21)</f>
        <v>0</v>
      </c>
      <c r="AE22" s="60">
        <f>SUM(AE8:AE21)</f>
        <v>0</v>
      </c>
      <c r="AF22" s="62" t="e">
        <f>AD22/AE22</f>
        <v>#DIV/0!</v>
      </c>
      <c r="AG22" s="60">
        <f>SUM(AG8:AG21)</f>
        <v>0</v>
      </c>
      <c r="AH22" s="60">
        <f>SUM(AH8:AH21)</f>
        <v>0</v>
      </c>
      <c r="AI22" s="62" t="e">
        <f>AG22/AH22</f>
        <v>#DIV/0!</v>
      </c>
      <c r="AJ22" s="60">
        <f>SUM(AJ8:AJ21)</f>
        <v>0</v>
      </c>
      <c r="AK22" s="60">
        <f>SUM(AK8:AK21)</f>
        <v>0</v>
      </c>
      <c r="AL22" s="62" t="e">
        <f>AJ22/AK22</f>
        <v>#DIV/0!</v>
      </c>
      <c r="AM22" s="60">
        <f>SUM(AM8:AM21)</f>
        <v>0</v>
      </c>
      <c r="AN22" s="60">
        <f>SUM(AN8:AN21)</f>
        <v>0</v>
      </c>
      <c r="AO22" s="62" t="e">
        <f>AM22/AN22</f>
        <v>#DIV/0!</v>
      </c>
      <c r="AP22" s="60">
        <f>SUM(AP8:AP21)</f>
        <v>0</v>
      </c>
      <c r="AQ22" s="60">
        <f>SUM(AQ8:AQ21)</f>
        <v>0</v>
      </c>
      <c r="AR22" s="62" t="e">
        <f>AP22/AQ22</f>
        <v>#DIV/0!</v>
      </c>
      <c r="AS22" s="117">
        <f>F22+J22+N22+R22+U22</f>
        <v>83028010</v>
      </c>
      <c r="AT22" s="60">
        <f>G22+K22+O22</f>
        <v>40831545</v>
      </c>
      <c r="AU22" s="61">
        <f>H22+L22+P22+S22+V22</f>
        <v>84461290</v>
      </c>
      <c r="AV22" s="62">
        <f>AS22/AU22</f>
        <v>0.98303033259378347</v>
      </c>
      <c r="AW22" s="60">
        <f>AS22/5</f>
        <v>16605602</v>
      </c>
    </row>
    <row r="23" spans="1:49" ht="18.75">
      <c r="B23" s="40"/>
      <c r="R23" s="571"/>
      <c r="S23" s="571"/>
      <c r="AS23" s="65"/>
    </row>
    <row r="24" spans="1:49" ht="18.75">
      <c r="B24" s="40"/>
      <c r="F24" s="80"/>
      <c r="G24" s="80"/>
      <c r="H24" s="80"/>
      <c r="I24" s="80"/>
      <c r="K24" s="80"/>
      <c r="N24" s="80"/>
      <c r="O24" s="80"/>
      <c r="R24" s="571"/>
      <c r="S24" s="571"/>
      <c r="AS24" s="80"/>
      <c r="AT24" s="80"/>
      <c r="AU24" s="80"/>
      <c r="AV24" s="65"/>
    </row>
    <row r="25" spans="1:49" s="268" customFormat="1" ht="20.25" customHeight="1">
      <c r="A25" s="267"/>
      <c r="B25" s="274" t="s">
        <v>29</v>
      </c>
      <c r="C25" s="274"/>
      <c r="E25" s="611" t="s">
        <v>30</v>
      </c>
      <c r="F25" s="611"/>
      <c r="G25" s="275"/>
      <c r="H25" s="271"/>
      <c r="I25" s="272"/>
      <c r="L25" s="271"/>
      <c r="P25" s="271"/>
      <c r="S25" s="572"/>
      <c r="T25" s="573"/>
      <c r="V25" s="271"/>
      <c r="Y25" s="271"/>
      <c r="AB25" s="271"/>
      <c r="AE25" s="271"/>
      <c r="AH25" s="271"/>
      <c r="AK25" s="271"/>
      <c r="AN25" s="271"/>
      <c r="AQ25" s="271"/>
      <c r="AU25" s="611" t="s">
        <v>30</v>
      </c>
      <c r="AV25" s="611"/>
    </row>
    <row r="26" spans="1:49" ht="19.5" customHeight="1">
      <c r="B26" s="63"/>
      <c r="C26" s="63"/>
      <c r="E26" s="66"/>
      <c r="F26" s="67"/>
      <c r="G26" s="67"/>
      <c r="R26" s="571"/>
      <c r="S26" s="571"/>
      <c r="AU26" s="68"/>
      <c r="AV26" s="69"/>
    </row>
    <row r="27" spans="1:49" s="240" customFormat="1" ht="33.75" customHeight="1">
      <c r="A27" s="266"/>
      <c r="B27" s="277" t="s">
        <v>102</v>
      </c>
      <c r="C27" s="277"/>
      <c r="E27" s="278" t="s">
        <v>31</v>
      </c>
      <c r="F27" s="279"/>
      <c r="G27" s="279"/>
      <c r="H27" s="243"/>
      <c r="I27" s="242"/>
      <c r="L27" s="243"/>
      <c r="P27" s="243"/>
      <c r="S27" s="243"/>
      <c r="V27" s="243"/>
      <c r="Y27" s="243"/>
      <c r="AB27" s="243"/>
      <c r="AE27" s="243"/>
      <c r="AH27" s="243"/>
      <c r="AK27" s="243"/>
      <c r="AN27" s="243"/>
      <c r="AQ27" s="243"/>
      <c r="AU27" s="610" t="s">
        <v>32</v>
      </c>
      <c r="AV27" s="610"/>
      <c r="AW27" s="610"/>
    </row>
    <row r="28" spans="1:49" s="268" customFormat="1" ht="20.100000000000001" customHeight="1">
      <c r="A28" s="267"/>
      <c r="B28" s="280" t="s">
        <v>101</v>
      </c>
      <c r="C28" s="280"/>
      <c r="E28" s="275" t="s">
        <v>33</v>
      </c>
      <c r="F28" s="275"/>
      <c r="G28" s="275"/>
      <c r="H28" s="271"/>
      <c r="I28" s="272"/>
      <c r="L28" s="271"/>
      <c r="P28" s="271"/>
      <c r="S28" s="271"/>
      <c r="V28" s="271"/>
      <c r="Y28" s="271"/>
      <c r="AB28" s="271"/>
      <c r="AE28" s="271"/>
      <c r="AH28" s="271"/>
      <c r="AK28" s="271"/>
      <c r="AN28" s="271"/>
      <c r="AQ28" s="271"/>
      <c r="AU28" s="611" t="s">
        <v>315</v>
      </c>
      <c r="AV28" s="611"/>
      <c r="AW28" s="611"/>
    </row>
    <row r="29" spans="1:49" ht="18.75">
      <c r="B29" s="40"/>
    </row>
    <row r="30" spans="1:49" ht="18.75">
      <c r="B30" s="40"/>
    </row>
    <row r="31" spans="1:49" ht="18.75">
      <c r="B31" s="40"/>
    </row>
    <row r="32" spans="1:49" ht="18.75">
      <c r="B32" s="40"/>
    </row>
    <row r="33" spans="2:2" ht="18.75">
      <c r="B33" s="40"/>
    </row>
    <row r="34" spans="2:2" ht="18.75">
      <c r="B34" s="40"/>
    </row>
    <row r="35" spans="2:2" ht="18.75">
      <c r="B35" s="40"/>
    </row>
    <row r="36" spans="2:2" ht="18.75">
      <c r="B36" s="40"/>
    </row>
    <row r="37" spans="2:2" ht="18.75">
      <c r="B37" s="40"/>
    </row>
    <row r="38" spans="2:2" ht="18.75">
      <c r="B38" s="40"/>
    </row>
    <row r="39" spans="2:2" ht="18.75">
      <c r="B39" s="40"/>
    </row>
    <row r="40" spans="2:2" ht="18.75">
      <c r="B40" s="40"/>
    </row>
    <row r="41" spans="2:2" ht="18.75">
      <c r="B41" s="40"/>
    </row>
    <row r="42" spans="2:2" ht="18.75">
      <c r="B42" s="40"/>
    </row>
    <row r="43" spans="2:2" ht="18.75">
      <c r="B43" s="40"/>
    </row>
    <row r="44" spans="2:2" ht="18.75">
      <c r="B44" s="40"/>
    </row>
    <row r="45" spans="2:2" ht="18.75">
      <c r="B45" s="40"/>
    </row>
    <row r="46" spans="2:2" ht="18.75">
      <c r="B46" s="40"/>
    </row>
    <row r="47" spans="2:2" ht="18.75">
      <c r="B47" s="40"/>
    </row>
    <row r="48" spans="2:2" ht="18.75">
      <c r="B48" s="40"/>
    </row>
    <row r="49" spans="2:2" ht="18.75">
      <c r="B49" s="108"/>
    </row>
  </sheetData>
  <mergeCells count="26">
    <mergeCell ref="B5:B7"/>
    <mergeCell ref="B22:E22"/>
    <mergeCell ref="AU27:AW27"/>
    <mergeCell ref="AU28:AW28"/>
    <mergeCell ref="AM5:AO6"/>
    <mergeCell ref="AP5:AR6"/>
    <mergeCell ref="AS5:AV6"/>
    <mergeCell ref="AW5:AW7"/>
    <mergeCell ref="E25:F25"/>
    <mergeCell ref="AU25:AV25"/>
    <mergeCell ref="U5:W6"/>
    <mergeCell ref="X5:Z6"/>
    <mergeCell ref="AA5:AC6"/>
    <mergeCell ref="AD5:AF6"/>
    <mergeCell ref="AG5:AI6"/>
    <mergeCell ref="AJ5:AL6"/>
    <mergeCell ref="AS2:AU2"/>
    <mergeCell ref="AS3:AV3"/>
    <mergeCell ref="C4:D4"/>
    <mergeCell ref="C5:C7"/>
    <mergeCell ref="D5:D7"/>
    <mergeCell ref="E5:E7"/>
    <mergeCell ref="F5:I6"/>
    <mergeCell ref="J5:M6"/>
    <mergeCell ref="N5:Q6"/>
    <mergeCell ref="R5:T6"/>
  </mergeCells>
  <pageMargins left="0.86" right="0.15748031496062992" top="1.27" bottom="0.23622047244094491" header="1.28" footer="0.19685039370078741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indexed="57"/>
  </sheetPr>
  <dimension ref="A1:BC49"/>
  <sheetViews>
    <sheetView view="pageBreakPreview" topLeftCell="I13" zoomScale="70" zoomScaleNormal="70" zoomScaleSheetLayoutView="70" workbookViewId="0">
      <selection activeCell="AU32" sqref="AU32"/>
    </sheetView>
  </sheetViews>
  <sheetFormatPr defaultColWidth="46.85546875" defaultRowHeight="16.5"/>
  <cols>
    <col min="1" max="1" width="5.7109375" style="73" customWidth="1"/>
    <col min="2" max="2" width="58.85546875" style="52" customWidth="1"/>
    <col min="3" max="3" width="43.42578125" style="52" bestFit="1" customWidth="1"/>
    <col min="4" max="4" width="29.7109375" style="52" customWidth="1"/>
    <col min="5" max="6" width="21.7109375" style="52" customWidth="1"/>
    <col min="7" max="7" width="21.7109375" style="64" customWidth="1"/>
    <col min="8" max="8" width="10.7109375" style="65" customWidth="1"/>
    <col min="9" max="9" width="20.7109375" style="52" customWidth="1"/>
    <col min="10" max="10" width="21" style="52" customWidth="1"/>
    <col min="11" max="11" width="20.7109375" style="64" customWidth="1"/>
    <col min="12" max="12" width="10.7109375" style="52" customWidth="1"/>
    <col min="13" max="13" width="20.7109375" style="52" customWidth="1"/>
    <col min="14" max="14" width="20.7109375" style="64" customWidth="1"/>
    <col min="15" max="15" width="10.7109375" style="52" customWidth="1"/>
    <col min="16" max="16" width="20.7109375" style="52" hidden="1" customWidth="1"/>
    <col min="17" max="17" width="20.7109375" style="64" hidden="1" customWidth="1"/>
    <col min="18" max="18" width="10.7109375" style="52" hidden="1" customWidth="1"/>
    <col min="19" max="19" width="20.7109375" style="52" hidden="1" customWidth="1"/>
    <col min="20" max="20" width="20.7109375" style="64" hidden="1" customWidth="1"/>
    <col min="21" max="21" width="10.7109375" style="52" hidden="1" customWidth="1"/>
    <col min="22" max="22" width="20.7109375" style="52" hidden="1" customWidth="1"/>
    <col min="23" max="23" width="20.7109375" style="64" hidden="1" customWidth="1"/>
    <col min="24" max="24" width="10.7109375" style="52" hidden="1" customWidth="1"/>
    <col min="25" max="25" width="20.7109375" style="52" hidden="1" customWidth="1"/>
    <col min="26" max="26" width="20.7109375" style="64" hidden="1" customWidth="1"/>
    <col min="27" max="27" width="10.7109375" style="52" hidden="1" customWidth="1"/>
    <col min="28" max="28" width="20.7109375" style="52" hidden="1" customWidth="1"/>
    <col min="29" max="29" width="20.7109375" style="64" hidden="1" customWidth="1"/>
    <col min="30" max="30" width="10.7109375" style="52" hidden="1" customWidth="1"/>
    <col min="31" max="31" width="20.7109375" style="52" hidden="1" customWidth="1"/>
    <col min="32" max="32" width="20.7109375" style="64" hidden="1" customWidth="1"/>
    <col min="33" max="33" width="10.7109375" style="52" hidden="1" customWidth="1"/>
    <col min="34" max="34" width="20.7109375" style="52" hidden="1" customWidth="1"/>
    <col min="35" max="35" width="20.7109375" style="64" hidden="1" customWidth="1"/>
    <col min="36" max="36" width="10.7109375" style="52" hidden="1" customWidth="1"/>
    <col min="37" max="37" width="20.7109375" style="52" hidden="1" customWidth="1"/>
    <col min="38" max="38" width="20.7109375" style="64" hidden="1" customWidth="1"/>
    <col min="39" max="39" width="10.5703125" style="52" hidden="1" customWidth="1"/>
    <col min="40" max="40" width="20.7109375" style="52" hidden="1" customWidth="1"/>
    <col min="41" max="41" width="20.7109375" style="64" hidden="1" customWidth="1"/>
    <col min="42" max="42" width="10.7109375" style="52" hidden="1" customWidth="1"/>
    <col min="43" max="44" width="25.7109375" style="52" customWidth="1"/>
    <col min="45" max="45" width="25.7109375" style="64" customWidth="1"/>
    <col min="46" max="46" width="10.7109375" style="52" customWidth="1"/>
    <col min="47" max="47" width="25.7109375" style="52" customWidth="1"/>
    <col min="48" max="48" width="35.7109375" style="52" hidden="1" customWidth="1"/>
    <col min="49" max="49" width="37.28515625" style="52" hidden="1" customWidth="1"/>
    <col min="50" max="50" width="19.140625" style="52" hidden="1" customWidth="1"/>
    <col min="51" max="16384" width="46.85546875" style="52"/>
  </cols>
  <sheetData>
    <row r="1" spans="1:5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6"/>
      <c r="AA1" s="5"/>
      <c r="AB1" s="5"/>
      <c r="AC1" s="6"/>
      <c r="AD1" s="5"/>
      <c r="AE1" s="5"/>
      <c r="AF1" s="6"/>
      <c r="AG1" s="5"/>
      <c r="AH1" s="5"/>
      <c r="AI1" s="6"/>
      <c r="AJ1" s="5"/>
      <c r="AK1" s="5"/>
      <c r="AL1" s="6"/>
      <c r="AM1" s="5"/>
      <c r="AN1" s="5"/>
      <c r="AO1" s="6"/>
      <c r="AP1" s="5"/>
      <c r="AQ1" s="5"/>
      <c r="AR1" s="5"/>
      <c r="AS1" s="6"/>
      <c r="AT1" s="5"/>
      <c r="AU1" s="5"/>
      <c r="AV1" s="8"/>
      <c r="AW1" s="9"/>
      <c r="AX1" s="9"/>
      <c r="BC1" s="11"/>
    </row>
    <row r="2" spans="1:55" s="10" customFormat="1" ht="27.75" customHeight="1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6"/>
      <c r="O2" s="5"/>
      <c r="P2" s="5"/>
      <c r="Q2" s="6"/>
      <c r="R2" s="5"/>
      <c r="S2" s="5"/>
      <c r="T2" s="6"/>
      <c r="U2" s="5"/>
      <c r="V2" s="5"/>
      <c r="W2" s="6"/>
      <c r="X2" s="5"/>
      <c r="Y2" s="5"/>
      <c r="Z2" s="6"/>
      <c r="AA2" s="5"/>
      <c r="AB2" s="5"/>
      <c r="AC2" s="6"/>
      <c r="AD2" s="5"/>
      <c r="AE2" s="5"/>
      <c r="AF2" s="6"/>
      <c r="AG2" s="5"/>
      <c r="AH2" s="5"/>
      <c r="AI2" s="6"/>
      <c r="AJ2" s="5"/>
      <c r="AK2" s="5"/>
      <c r="AL2" s="6"/>
      <c r="AM2" s="5"/>
      <c r="AN2" s="5"/>
      <c r="AO2" s="6"/>
      <c r="AP2" s="5"/>
      <c r="AQ2" s="618"/>
      <c r="AR2" s="618"/>
      <c r="AS2" s="618"/>
      <c r="AT2" s="5"/>
      <c r="AU2" s="5"/>
      <c r="AV2" s="8"/>
      <c r="AW2" s="9"/>
      <c r="AX2" s="9"/>
      <c r="BC2" s="11"/>
    </row>
    <row r="3" spans="1:55" s="10" customFormat="1" ht="35.25">
      <c r="A3" s="1"/>
      <c r="B3" s="13" t="s">
        <v>177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6"/>
      <c r="O3" s="5"/>
      <c r="P3" s="5"/>
      <c r="Q3" s="6"/>
      <c r="R3" s="5"/>
      <c r="S3" s="5"/>
      <c r="T3" s="6"/>
      <c r="U3" s="5"/>
      <c r="V3" s="5"/>
      <c r="W3" s="6"/>
      <c r="X3" s="5"/>
      <c r="Y3" s="5"/>
      <c r="Z3" s="6"/>
      <c r="AA3" s="5"/>
      <c r="AB3" s="5"/>
      <c r="AC3" s="6"/>
      <c r="AD3" s="5"/>
      <c r="AE3" s="5"/>
      <c r="AF3" s="6"/>
      <c r="AG3" s="5"/>
      <c r="AH3" s="5"/>
      <c r="AI3" s="6"/>
      <c r="AJ3" s="5"/>
      <c r="AK3" s="5"/>
      <c r="AL3" s="6"/>
      <c r="AM3" s="5"/>
      <c r="AN3" s="5"/>
      <c r="AO3" s="6"/>
      <c r="AP3" s="5"/>
      <c r="AQ3" s="622"/>
      <c r="AR3" s="622"/>
      <c r="AS3" s="622"/>
      <c r="AT3" s="622"/>
      <c r="AU3" s="5"/>
      <c r="AV3" s="8"/>
      <c r="AW3" s="9"/>
      <c r="AX3" s="9"/>
      <c r="BC3" s="11"/>
    </row>
    <row r="4" spans="1:55" s="23" customFormat="1" ht="9.9499999999999993" customHeight="1" thickBot="1">
      <c r="A4" s="14"/>
      <c r="B4" s="623"/>
      <c r="C4" s="623"/>
      <c r="D4" s="15"/>
      <c r="E4" s="16"/>
      <c r="F4" s="16"/>
      <c r="G4" s="17"/>
      <c r="H4" s="18"/>
      <c r="I4" s="19"/>
      <c r="J4" s="19"/>
      <c r="K4" s="17"/>
      <c r="L4" s="16"/>
      <c r="M4" s="16"/>
      <c r="N4" s="17"/>
      <c r="O4" s="16"/>
      <c r="P4" s="16"/>
      <c r="Q4" s="17"/>
      <c r="R4" s="16"/>
      <c r="S4" s="16"/>
      <c r="T4" s="17"/>
      <c r="U4" s="16"/>
      <c r="V4" s="16"/>
      <c r="W4" s="17"/>
      <c r="X4" s="16"/>
      <c r="Y4" s="16"/>
      <c r="Z4" s="17"/>
      <c r="AA4" s="16"/>
      <c r="AB4" s="16"/>
      <c r="AC4" s="17"/>
      <c r="AD4" s="16"/>
      <c r="AE4" s="16"/>
      <c r="AF4" s="17"/>
      <c r="AG4" s="16"/>
      <c r="AH4" s="16"/>
      <c r="AI4" s="17"/>
      <c r="AJ4" s="16"/>
      <c r="AK4" s="16"/>
      <c r="AL4" s="17"/>
      <c r="AM4" s="16"/>
      <c r="AN4" s="16"/>
      <c r="AO4" s="17"/>
      <c r="AP4" s="16"/>
      <c r="AQ4" s="16"/>
      <c r="AR4" s="16"/>
      <c r="AS4" s="17"/>
      <c r="AT4" s="16"/>
      <c r="AU4" s="16"/>
      <c r="AV4" s="20"/>
      <c r="AW4" s="21"/>
      <c r="AX4" s="22"/>
      <c r="BC4" s="24"/>
    </row>
    <row r="5" spans="1:55" s="23" customFormat="1" ht="35.1" customHeight="1">
      <c r="A5" s="14"/>
      <c r="B5" s="616" t="s">
        <v>2</v>
      </c>
      <c r="C5" s="616" t="s">
        <v>3</v>
      </c>
      <c r="D5" s="619" t="s">
        <v>4</v>
      </c>
      <c r="E5" s="608" t="s">
        <v>5</v>
      </c>
      <c r="F5" s="608"/>
      <c r="G5" s="608"/>
      <c r="H5" s="608"/>
      <c r="I5" s="608" t="s">
        <v>6</v>
      </c>
      <c r="J5" s="608"/>
      <c r="K5" s="609"/>
      <c r="L5" s="609"/>
      <c r="M5" s="608" t="s">
        <v>7</v>
      </c>
      <c r="N5" s="609"/>
      <c r="O5" s="609"/>
      <c r="P5" s="608" t="s">
        <v>8</v>
      </c>
      <c r="Q5" s="609"/>
      <c r="R5" s="609"/>
      <c r="S5" s="608" t="s">
        <v>9</v>
      </c>
      <c r="T5" s="609"/>
      <c r="U5" s="609"/>
      <c r="V5" s="608" t="s">
        <v>10</v>
      </c>
      <c r="W5" s="609"/>
      <c r="X5" s="609"/>
      <c r="Y5" s="608" t="s">
        <v>11</v>
      </c>
      <c r="Z5" s="609"/>
      <c r="AA5" s="609"/>
      <c r="AB5" s="608" t="s">
        <v>12</v>
      </c>
      <c r="AC5" s="609"/>
      <c r="AD5" s="609"/>
      <c r="AE5" s="608" t="s">
        <v>13</v>
      </c>
      <c r="AF5" s="609"/>
      <c r="AG5" s="609"/>
      <c r="AH5" s="608" t="s">
        <v>14</v>
      </c>
      <c r="AI5" s="609"/>
      <c r="AJ5" s="609"/>
      <c r="AK5" s="608" t="s">
        <v>15</v>
      </c>
      <c r="AL5" s="609"/>
      <c r="AM5" s="609"/>
      <c r="AN5" s="608" t="s">
        <v>16</v>
      </c>
      <c r="AO5" s="609"/>
      <c r="AP5" s="609"/>
      <c r="AQ5" s="612" t="s">
        <v>17</v>
      </c>
      <c r="AR5" s="612"/>
      <c r="AS5" s="613"/>
      <c r="AT5" s="613"/>
      <c r="AU5" s="614" t="s">
        <v>18</v>
      </c>
      <c r="AV5" s="25" t="s">
        <v>19</v>
      </c>
      <c r="AW5" s="25" t="s">
        <v>18</v>
      </c>
      <c r="AX5" s="26" t="s">
        <v>20</v>
      </c>
      <c r="BC5" s="24"/>
    </row>
    <row r="6" spans="1:55" s="23" customFormat="1" ht="35.1" customHeight="1">
      <c r="A6" s="14"/>
      <c r="B6" s="616"/>
      <c r="C6" s="616"/>
      <c r="D6" s="620"/>
      <c r="E6" s="608"/>
      <c r="F6" s="608"/>
      <c r="G6" s="608"/>
      <c r="H6" s="608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13"/>
      <c r="AR6" s="613"/>
      <c r="AS6" s="613"/>
      <c r="AT6" s="613"/>
      <c r="AU6" s="615"/>
      <c r="AV6" s="27" t="s">
        <v>21</v>
      </c>
      <c r="AW6" s="28" t="s">
        <v>22</v>
      </c>
      <c r="AX6" s="29">
        <v>2021</v>
      </c>
      <c r="BC6" s="24"/>
    </row>
    <row r="7" spans="1:55" s="23" customFormat="1" ht="34.5" customHeight="1" thickBot="1">
      <c r="A7" s="14"/>
      <c r="B7" s="616"/>
      <c r="C7" s="616"/>
      <c r="D7" s="621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1" t="s">
        <v>24</v>
      </c>
      <c r="R7" s="33" t="s">
        <v>25</v>
      </c>
      <c r="S7" s="30" t="s">
        <v>23</v>
      </c>
      <c r="T7" s="31" t="s">
        <v>24</v>
      </c>
      <c r="U7" s="33" t="s">
        <v>25</v>
      </c>
      <c r="V7" s="30" t="s">
        <v>23</v>
      </c>
      <c r="W7" s="31" t="s">
        <v>24</v>
      </c>
      <c r="X7" s="33" t="s">
        <v>25</v>
      </c>
      <c r="Y7" s="30" t="s">
        <v>23</v>
      </c>
      <c r="Z7" s="31" t="s">
        <v>24</v>
      </c>
      <c r="AA7" s="33" t="s">
        <v>25</v>
      </c>
      <c r="AB7" s="30" t="s">
        <v>23</v>
      </c>
      <c r="AC7" s="31" t="s">
        <v>24</v>
      </c>
      <c r="AD7" s="33" t="s">
        <v>25</v>
      </c>
      <c r="AE7" s="30" t="s">
        <v>23</v>
      </c>
      <c r="AF7" s="31" t="s">
        <v>24</v>
      </c>
      <c r="AG7" s="33" t="s">
        <v>25</v>
      </c>
      <c r="AH7" s="30" t="s">
        <v>23</v>
      </c>
      <c r="AI7" s="31" t="s">
        <v>24</v>
      </c>
      <c r="AJ7" s="33" t="s">
        <v>25</v>
      </c>
      <c r="AK7" s="30" t="s">
        <v>23</v>
      </c>
      <c r="AL7" s="31" t="s">
        <v>24</v>
      </c>
      <c r="AM7" s="33" t="s">
        <v>25</v>
      </c>
      <c r="AN7" s="30" t="s">
        <v>23</v>
      </c>
      <c r="AO7" s="31" t="s">
        <v>24</v>
      </c>
      <c r="AP7" s="33" t="s">
        <v>25</v>
      </c>
      <c r="AQ7" s="34" t="s">
        <v>23</v>
      </c>
      <c r="AR7" s="34" t="s">
        <v>257</v>
      </c>
      <c r="AS7" s="35" t="s">
        <v>24</v>
      </c>
      <c r="AT7" s="36" t="s">
        <v>25</v>
      </c>
      <c r="AU7" s="615"/>
      <c r="AV7" s="37" t="s">
        <v>26</v>
      </c>
      <c r="AW7" s="38" t="s">
        <v>27</v>
      </c>
      <c r="AX7" s="39" t="s">
        <v>24</v>
      </c>
      <c r="BC7" s="24"/>
    </row>
    <row r="8" spans="1:55" ht="18.75">
      <c r="A8" s="40">
        <v>1</v>
      </c>
      <c r="B8" s="41" t="s">
        <v>70</v>
      </c>
      <c r="C8" s="77" t="s">
        <v>104</v>
      </c>
      <c r="D8" s="42" t="s">
        <v>137</v>
      </c>
      <c r="E8" s="43">
        <v>846165</v>
      </c>
      <c r="F8" s="43">
        <v>846165</v>
      </c>
      <c r="G8" s="44">
        <v>600000</v>
      </c>
      <c r="H8" s="45">
        <f>E8/G8</f>
        <v>1.4102749999999999</v>
      </c>
      <c r="I8" s="43">
        <v>1147825</v>
      </c>
      <c r="J8" s="43">
        <v>1147825</v>
      </c>
      <c r="K8" s="47">
        <v>600000</v>
      </c>
      <c r="L8" s="45">
        <v>1.9130416666666668</v>
      </c>
      <c r="M8" s="43"/>
      <c r="N8" s="48"/>
      <c r="O8" s="49"/>
      <c r="P8" s="43"/>
      <c r="Q8" s="48"/>
      <c r="R8" s="49" t="e">
        <f>P8/Q8</f>
        <v>#DIV/0!</v>
      </c>
      <c r="S8" s="43"/>
      <c r="T8" s="48"/>
      <c r="U8" s="49" t="e">
        <f>S8/T8</f>
        <v>#DIV/0!</v>
      </c>
      <c r="V8" s="43"/>
      <c r="W8" s="47"/>
      <c r="X8" s="45" t="e">
        <f>V8/W8</f>
        <v>#DIV/0!</v>
      </c>
      <c r="Y8" s="46"/>
      <c r="Z8" s="47"/>
      <c r="AA8" s="45" t="e">
        <f>Y8/Z8</f>
        <v>#DIV/0!</v>
      </c>
      <c r="AB8" s="46"/>
      <c r="AC8" s="47"/>
      <c r="AD8" s="45" t="e">
        <f>AB8/AC8</f>
        <v>#DIV/0!</v>
      </c>
      <c r="AE8" s="46"/>
      <c r="AF8" s="47"/>
      <c r="AG8" s="45" t="e">
        <f>AE8/AF8</f>
        <v>#DIV/0!</v>
      </c>
      <c r="AH8" s="46"/>
      <c r="AI8" s="47"/>
      <c r="AJ8" s="45" t="e">
        <f>AH8/AI8</f>
        <v>#DIV/0!</v>
      </c>
      <c r="AK8" s="46"/>
      <c r="AL8" s="47"/>
      <c r="AM8" s="45" t="e">
        <f>AK8/AL8</f>
        <v>#DIV/0!</v>
      </c>
      <c r="AN8" s="46"/>
      <c r="AO8" s="47"/>
      <c r="AP8" s="45" t="e">
        <f>AN8/AO8</f>
        <v>#DIV/0!</v>
      </c>
      <c r="AQ8" s="46">
        <f>E8+I8</f>
        <v>1993990</v>
      </c>
      <c r="AR8" s="46">
        <f>F8+J8</f>
        <v>1993990</v>
      </c>
      <c r="AS8" s="47">
        <f>G8+K8</f>
        <v>1200000</v>
      </c>
      <c r="AT8" s="45">
        <f>AQ8/AS8</f>
        <v>1.6616583333333332</v>
      </c>
      <c r="AU8" s="50">
        <f>AQ8/2</f>
        <v>996995</v>
      </c>
    </row>
    <row r="9" spans="1:55" ht="18.75">
      <c r="A9" s="40">
        <v>2</v>
      </c>
      <c r="B9" s="41" t="s">
        <v>71</v>
      </c>
      <c r="C9" s="77" t="s">
        <v>105</v>
      </c>
      <c r="D9" s="42">
        <v>44242</v>
      </c>
      <c r="E9" s="46">
        <v>62990</v>
      </c>
      <c r="F9" s="46">
        <v>62990</v>
      </c>
      <c r="G9" s="44">
        <v>500000</v>
      </c>
      <c r="H9" s="45">
        <f t="shared" ref="H9:H42" si="0">E9/G9</f>
        <v>0.12598000000000001</v>
      </c>
      <c r="I9" s="43">
        <v>29995</v>
      </c>
      <c r="J9" s="43">
        <v>29995</v>
      </c>
      <c r="K9" s="47">
        <v>550000</v>
      </c>
      <c r="L9" s="45">
        <v>5.453636363636364E-2</v>
      </c>
      <c r="M9" s="43"/>
      <c r="N9" s="48"/>
      <c r="O9" s="49"/>
      <c r="P9" s="43"/>
      <c r="Q9" s="48"/>
      <c r="R9" s="49" t="e">
        <f t="shared" ref="R9:R42" si="1">P9/Q9</f>
        <v>#DIV/0!</v>
      </c>
      <c r="S9" s="43"/>
      <c r="T9" s="48"/>
      <c r="U9" s="49" t="e">
        <f t="shared" ref="U9:U42" si="2">S9/T9</f>
        <v>#DIV/0!</v>
      </c>
      <c r="V9" s="43"/>
      <c r="W9" s="47"/>
      <c r="X9" s="45" t="e">
        <f t="shared" ref="X9:X42" si="3">V9/W9</f>
        <v>#DIV/0!</v>
      </c>
      <c r="Y9" s="46"/>
      <c r="Z9" s="47"/>
      <c r="AA9" s="45" t="e">
        <f t="shared" ref="AA9:AA42" si="4">Y9/Z9</f>
        <v>#DIV/0!</v>
      </c>
      <c r="AB9" s="46"/>
      <c r="AC9" s="47"/>
      <c r="AD9" s="45" t="e">
        <f t="shared" ref="AD9:AD42" si="5">AB9/AC9</f>
        <v>#DIV/0!</v>
      </c>
      <c r="AE9" s="46"/>
      <c r="AF9" s="47"/>
      <c r="AG9" s="45" t="e">
        <f t="shared" ref="AG9:AG42" si="6">AE9/AF9</f>
        <v>#DIV/0!</v>
      </c>
      <c r="AH9" s="46"/>
      <c r="AI9" s="47"/>
      <c r="AJ9" s="45" t="e">
        <f t="shared" ref="AJ9:AJ42" si="7">AH9/AI9</f>
        <v>#DIV/0!</v>
      </c>
      <c r="AK9" s="46"/>
      <c r="AL9" s="47"/>
      <c r="AM9" s="45" t="e">
        <f t="shared" ref="AM9:AM42" si="8">AK9/AL9</f>
        <v>#DIV/0!</v>
      </c>
      <c r="AN9" s="46"/>
      <c r="AO9" s="47"/>
      <c r="AP9" s="45" t="e">
        <f t="shared" ref="AP9:AP42" si="9">AN9/AO9</f>
        <v>#DIV/0!</v>
      </c>
      <c r="AQ9" s="46">
        <f t="shared" ref="AQ9:AQ42" si="10">E9+I9</f>
        <v>92985</v>
      </c>
      <c r="AR9" s="46">
        <f t="shared" ref="AR9:AR42" si="11">F9+J9</f>
        <v>92985</v>
      </c>
      <c r="AS9" s="47">
        <f t="shared" ref="AS9:AS42" si="12">G9+K9</f>
        <v>1050000</v>
      </c>
      <c r="AT9" s="45">
        <f t="shared" ref="AT9:AT42" si="13">AQ9/AS9</f>
        <v>8.8557142857142862E-2</v>
      </c>
      <c r="AU9" s="50">
        <f t="shared" ref="AU9:AU42" si="14">AQ9/2</f>
        <v>46492.5</v>
      </c>
    </row>
    <row r="10" spans="1:55" ht="18.75">
      <c r="A10" s="40">
        <v>3</v>
      </c>
      <c r="B10" s="41" t="s">
        <v>72</v>
      </c>
      <c r="C10" s="77" t="s">
        <v>106</v>
      </c>
      <c r="D10" s="42">
        <v>44344</v>
      </c>
      <c r="E10" s="46">
        <v>362430</v>
      </c>
      <c r="F10" s="46">
        <v>362430</v>
      </c>
      <c r="G10" s="44">
        <v>600000</v>
      </c>
      <c r="H10" s="45">
        <f t="shared" si="0"/>
        <v>0.60404999999999998</v>
      </c>
      <c r="I10" s="43">
        <v>863230</v>
      </c>
      <c r="J10" s="43">
        <v>863230</v>
      </c>
      <c r="K10" s="47">
        <v>600000</v>
      </c>
      <c r="L10" s="45">
        <v>1.4387166666666666</v>
      </c>
      <c r="M10" s="43"/>
      <c r="N10" s="48"/>
      <c r="O10" s="49"/>
      <c r="P10" s="43"/>
      <c r="Q10" s="48"/>
      <c r="R10" s="49" t="e">
        <f t="shared" si="1"/>
        <v>#DIV/0!</v>
      </c>
      <c r="S10" s="43"/>
      <c r="T10" s="48"/>
      <c r="U10" s="49" t="e">
        <f t="shared" si="2"/>
        <v>#DIV/0!</v>
      </c>
      <c r="V10" s="43"/>
      <c r="W10" s="47"/>
      <c r="X10" s="45" t="e">
        <f t="shared" si="3"/>
        <v>#DIV/0!</v>
      </c>
      <c r="Y10" s="46"/>
      <c r="Z10" s="47"/>
      <c r="AA10" s="45" t="e">
        <f t="shared" si="4"/>
        <v>#DIV/0!</v>
      </c>
      <c r="AB10" s="46"/>
      <c r="AC10" s="47"/>
      <c r="AD10" s="45" t="e">
        <f t="shared" si="5"/>
        <v>#DIV/0!</v>
      </c>
      <c r="AE10" s="46"/>
      <c r="AF10" s="47"/>
      <c r="AG10" s="45" t="e">
        <f t="shared" si="6"/>
        <v>#DIV/0!</v>
      </c>
      <c r="AH10" s="46"/>
      <c r="AI10" s="47"/>
      <c r="AJ10" s="45" t="e">
        <f t="shared" si="7"/>
        <v>#DIV/0!</v>
      </c>
      <c r="AK10" s="46"/>
      <c r="AL10" s="47"/>
      <c r="AM10" s="45" t="e">
        <f t="shared" si="8"/>
        <v>#DIV/0!</v>
      </c>
      <c r="AN10" s="46"/>
      <c r="AO10" s="47"/>
      <c r="AP10" s="45" t="e">
        <f t="shared" si="9"/>
        <v>#DIV/0!</v>
      </c>
      <c r="AQ10" s="46">
        <f t="shared" si="10"/>
        <v>1225660</v>
      </c>
      <c r="AR10" s="46">
        <f t="shared" si="11"/>
        <v>1225660</v>
      </c>
      <c r="AS10" s="47">
        <f t="shared" si="12"/>
        <v>1200000</v>
      </c>
      <c r="AT10" s="45">
        <f t="shared" si="13"/>
        <v>1.0213833333333333</v>
      </c>
      <c r="AU10" s="50">
        <f t="shared" si="14"/>
        <v>612830</v>
      </c>
    </row>
    <row r="11" spans="1:55" ht="18.75">
      <c r="A11" s="40">
        <v>4</v>
      </c>
      <c r="B11" s="41" t="s">
        <v>73</v>
      </c>
      <c r="C11" s="77" t="s">
        <v>107</v>
      </c>
      <c r="D11" s="42">
        <v>45251</v>
      </c>
      <c r="E11" s="46">
        <v>980545</v>
      </c>
      <c r="F11" s="46">
        <v>980545</v>
      </c>
      <c r="G11" s="44">
        <v>750000</v>
      </c>
      <c r="H11" s="45">
        <f t="shared" si="0"/>
        <v>1.3073933333333334</v>
      </c>
      <c r="I11" s="43">
        <v>980045</v>
      </c>
      <c r="J11" s="43">
        <v>980045</v>
      </c>
      <c r="K11" s="47">
        <v>750000</v>
      </c>
      <c r="L11" s="45">
        <v>1.3067266666666666</v>
      </c>
      <c r="M11" s="43"/>
      <c r="N11" s="48"/>
      <c r="O11" s="49"/>
      <c r="P11" s="43"/>
      <c r="Q11" s="48"/>
      <c r="R11" s="49" t="e">
        <f t="shared" si="1"/>
        <v>#DIV/0!</v>
      </c>
      <c r="S11" s="43"/>
      <c r="T11" s="48"/>
      <c r="U11" s="49" t="e">
        <f t="shared" si="2"/>
        <v>#DIV/0!</v>
      </c>
      <c r="V11" s="43"/>
      <c r="W11" s="47"/>
      <c r="X11" s="45" t="e">
        <f t="shared" si="3"/>
        <v>#DIV/0!</v>
      </c>
      <c r="Y11" s="46"/>
      <c r="Z11" s="47"/>
      <c r="AA11" s="45" t="e">
        <f t="shared" si="4"/>
        <v>#DIV/0!</v>
      </c>
      <c r="AB11" s="46"/>
      <c r="AC11" s="47"/>
      <c r="AD11" s="45" t="e">
        <f t="shared" si="5"/>
        <v>#DIV/0!</v>
      </c>
      <c r="AE11" s="46"/>
      <c r="AF11" s="47"/>
      <c r="AG11" s="45" t="e">
        <f t="shared" si="6"/>
        <v>#DIV/0!</v>
      </c>
      <c r="AH11" s="46"/>
      <c r="AI11" s="47"/>
      <c r="AJ11" s="45" t="e">
        <f t="shared" si="7"/>
        <v>#DIV/0!</v>
      </c>
      <c r="AK11" s="46"/>
      <c r="AL11" s="47"/>
      <c r="AM11" s="45" t="e">
        <f t="shared" si="8"/>
        <v>#DIV/0!</v>
      </c>
      <c r="AN11" s="46"/>
      <c r="AO11" s="47"/>
      <c r="AP11" s="45" t="e">
        <f t="shared" si="9"/>
        <v>#DIV/0!</v>
      </c>
      <c r="AQ11" s="46">
        <f t="shared" si="10"/>
        <v>1960590</v>
      </c>
      <c r="AR11" s="46">
        <f t="shared" si="11"/>
        <v>1960590</v>
      </c>
      <c r="AS11" s="47">
        <f t="shared" si="12"/>
        <v>1500000</v>
      </c>
      <c r="AT11" s="45">
        <f t="shared" si="13"/>
        <v>1.3070600000000001</v>
      </c>
      <c r="AU11" s="50">
        <f t="shared" si="14"/>
        <v>980295</v>
      </c>
    </row>
    <row r="12" spans="1:55" ht="18.75">
      <c r="A12" s="40">
        <v>5</v>
      </c>
      <c r="B12" s="41" t="s">
        <v>74</v>
      </c>
      <c r="C12" s="77" t="s">
        <v>109</v>
      </c>
      <c r="D12" s="42">
        <v>45187</v>
      </c>
      <c r="E12" s="46">
        <v>254080</v>
      </c>
      <c r="F12" s="46">
        <v>254080</v>
      </c>
      <c r="G12" s="44">
        <v>550000</v>
      </c>
      <c r="H12" s="45">
        <f t="shared" si="0"/>
        <v>0.46196363636363635</v>
      </c>
      <c r="I12" s="43">
        <v>303050</v>
      </c>
      <c r="J12" s="43">
        <v>303050</v>
      </c>
      <c r="K12" s="47">
        <v>550000</v>
      </c>
      <c r="L12" s="45">
        <v>0.55100000000000005</v>
      </c>
      <c r="M12" s="43"/>
      <c r="N12" s="48"/>
      <c r="O12" s="49"/>
      <c r="P12" s="43"/>
      <c r="Q12" s="48"/>
      <c r="R12" s="49" t="e">
        <f t="shared" si="1"/>
        <v>#DIV/0!</v>
      </c>
      <c r="S12" s="43"/>
      <c r="T12" s="48"/>
      <c r="U12" s="49" t="e">
        <f t="shared" si="2"/>
        <v>#DIV/0!</v>
      </c>
      <c r="V12" s="43"/>
      <c r="W12" s="47"/>
      <c r="X12" s="45" t="e">
        <f t="shared" si="3"/>
        <v>#DIV/0!</v>
      </c>
      <c r="Y12" s="46"/>
      <c r="Z12" s="47"/>
      <c r="AA12" s="45" t="e">
        <f t="shared" si="4"/>
        <v>#DIV/0!</v>
      </c>
      <c r="AB12" s="46"/>
      <c r="AC12" s="47"/>
      <c r="AD12" s="45" t="e">
        <f t="shared" si="5"/>
        <v>#DIV/0!</v>
      </c>
      <c r="AE12" s="46"/>
      <c r="AF12" s="47"/>
      <c r="AG12" s="45" t="e">
        <f t="shared" si="6"/>
        <v>#DIV/0!</v>
      </c>
      <c r="AH12" s="46"/>
      <c r="AI12" s="47"/>
      <c r="AJ12" s="45" t="e">
        <f t="shared" si="7"/>
        <v>#DIV/0!</v>
      </c>
      <c r="AK12" s="46"/>
      <c r="AL12" s="47"/>
      <c r="AM12" s="45" t="e">
        <f t="shared" si="8"/>
        <v>#DIV/0!</v>
      </c>
      <c r="AN12" s="46"/>
      <c r="AO12" s="47"/>
      <c r="AP12" s="45" t="e">
        <f t="shared" si="9"/>
        <v>#DIV/0!</v>
      </c>
      <c r="AQ12" s="46">
        <f t="shared" si="10"/>
        <v>557130</v>
      </c>
      <c r="AR12" s="46">
        <f t="shared" si="11"/>
        <v>557130</v>
      </c>
      <c r="AS12" s="47">
        <f t="shared" si="12"/>
        <v>1100000</v>
      </c>
      <c r="AT12" s="45">
        <f t="shared" si="13"/>
        <v>0.50648181818181814</v>
      </c>
      <c r="AU12" s="50">
        <f t="shared" si="14"/>
        <v>278565</v>
      </c>
    </row>
    <row r="13" spans="1:55" s="93" customFormat="1" ht="18.75">
      <c r="A13" s="40">
        <v>6</v>
      </c>
      <c r="B13" s="84" t="s">
        <v>75</v>
      </c>
      <c r="C13" s="85" t="s">
        <v>110</v>
      </c>
      <c r="D13" s="86">
        <v>45355</v>
      </c>
      <c r="E13" s="87">
        <v>189970</v>
      </c>
      <c r="F13" s="87">
        <v>189970</v>
      </c>
      <c r="G13" s="83">
        <v>550000</v>
      </c>
      <c r="H13" s="88">
        <f t="shared" si="0"/>
        <v>0.34539999999999998</v>
      </c>
      <c r="I13" s="87">
        <v>0</v>
      </c>
      <c r="J13" s="87">
        <v>0</v>
      </c>
      <c r="K13" s="82">
        <v>0</v>
      </c>
      <c r="L13" s="88">
        <v>0</v>
      </c>
      <c r="M13" s="87"/>
      <c r="N13" s="87"/>
      <c r="O13" s="88" t="e">
        <f t="shared" ref="O13:O42" si="15">M13/N13</f>
        <v>#DIV/0!</v>
      </c>
      <c r="P13" s="87"/>
      <c r="Q13" s="87"/>
      <c r="R13" s="88" t="e">
        <f t="shared" si="1"/>
        <v>#DIV/0!</v>
      </c>
      <c r="S13" s="87"/>
      <c r="T13" s="87"/>
      <c r="U13" s="88" t="e">
        <f t="shared" si="2"/>
        <v>#DIV/0!</v>
      </c>
      <c r="V13" s="87"/>
      <c r="W13" s="87"/>
      <c r="X13" s="88" t="e">
        <f t="shared" si="3"/>
        <v>#DIV/0!</v>
      </c>
      <c r="Y13" s="87"/>
      <c r="Z13" s="87"/>
      <c r="AA13" s="88" t="e">
        <f t="shared" si="4"/>
        <v>#DIV/0!</v>
      </c>
      <c r="AB13" s="87"/>
      <c r="AC13" s="87"/>
      <c r="AD13" s="88" t="e">
        <f t="shared" si="5"/>
        <v>#DIV/0!</v>
      </c>
      <c r="AE13" s="87"/>
      <c r="AF13" s="87"/>
      <c r="AG13" s="88" t="e">
        <f t="shared" si="6"/>
        <v>#DIV/0!</v>
      </c>
      <c r="AH13" s="87"/>
      <c r="AI13" s="87"/>
      <c r="AJ13" s="88" t="e">
        <f t="shared" si="7"/>
        <v>#DIV/0!</v>
      </c>
      <c r="AK13" s="87"/>
      <c r="AL13" s="87"/>
      <c r="AM13" s="88" t="e">
        <f t="shared" si="8"/>
        <v>#DIV/0!</v>
      </c>
      <c r="AN13" s="87"/>
      <c r="AO13" s="87"/>
      <c r="AP13" s="88" t="e">
        <f t="shared" si="9"/>
        <v>#DIV/0!</v>
      </c>
      <c r="AQ13" s="43">
        <f t="shared" si="10"/>
        <v>189970</v>
      </c>
      <c r="AR13" s="46">
        <f t="shared" si="11"/>
        <v>189970</v>
      </c>
      <c r="AS13" s="47">
        <f t="shared" si="12"/>
        <v>550000</v>
      </c>
      <c r="AT13" s="49">
        <f t="shared" si="13"/>
        <v>0.34539999999999998</v>
      </c>
      <c r="AU13" s="91">
        <f t="shared" si="14"/>
        <v>94985</v>
      </c>
    </row>
    <row r="14" spans="1:55" ht="18.75">
      <c r="A14" s="40">
        <v>7</v>
      </c>
      <c r="B14" s="41" t="s">
        <v>76</v>
      </c>
      <c r="C14" s="77" t="s">
        <v>111</v>
      </c>
      <c r="D14" s="42">
        <v>45559</v>
      </c>
      <c r="E14" s="46">
        <v>10695</v>
      </c>
      <c r="F14" s="46">
        <v>10695</v>
      </c>
      <c r="G14" s="44">
        <v>550000</v>
      </c>
      <c r="H14" s="45">
        <f t="shared" si="0"/>
        <v>1.9445454545454547E-2</v>
      </c>
      <c r="I14" s="46">
        <v>58990</v>
      </c>
      <c r="J14" s="46">
        <v>58990</v>
      </c>
      <c r="K14" s="48">
        <v>550000</v>
      </c>
      <c r="L14" s="45">
        <v>0.10725454545454545</v>
      </c>
      <c r="M14" s="43"/>
      <c r="N14" s="48"/>
      <c r="O14" s="49" t="e">
        <f t="shared" si="15"/>
        <v>#DIV/0!</v>
      </c>
      <c r="P14" s="43"/>
      <c r="Q14" s="48"/>
      <c r="R14" s="49" t="e">
        <f t="shared" si="1"/>
        <v>#DIV/0!</v>
      </c>
      <c r="S14" s="43"/>
      <c r="T14" s="48"/>
      <c r="U14" s="49" t="e">
        <f t="shared" si="2"/>
        <v>#DIV/0!</v>
      </c>
      <c r="V14" s="43"/>
      <c r="W14" s="47"/>
      <c r="X14" s="45" t="e">
        <f t="shared" si="3"/>
        <v>#DIV/0!</v>
      </c>
      <c r="Y14" s="46"/>
      <c r="Z14" s="47"/>
      <c r="AA14" s="45" t="e">
        <f t="shared" si="4"/>
        <v>#DIV/0!</v>
      </c>
      <c r="AB14" s="46"/>
      <c r="AC14" s="47"/>
      <c r="AD14" s="45" t="e">
        <f t="shared" si="5"/>
        <v>#DIV/0!</v>
      </c>
      <c r="AE14" s="46"/>
      <c r="AF14" s="47"/>
      <c r="AG14" s="45" t="e">
        <f t="shared" si="6"/>
        <v>#DIV/0!</v>
      </c>
      <c r="AH14" s="46"/>
      <c r="AI14" s="47"/>
      <c r="AJ14" s="45" t="e">
        <f t="shared" si="7"/>
        <v>#DIV/0!</v>
      </c>
      <c r="AK14" s="46"/>
      <c r="AL14" s="47"/>
      <c r="AM14" s="45" t="e">
        <f t="shared" si="8"/>
        <v>#DIV/0!</v>
      </c>
      <c r="AN14" s="46"/>
      <c r="AO14" s="47"/>
      <c r="AP14" s="45" t="e">
        <f t="shared" si="9"/>
        <v>#DIV/0!</v>
      </c>
      <c r="AQ14" s="46">
        <f>E14+I14</f>
        <v>69685</v>
      </c>
      <c r="AR14" s="46">
        <f t="shared" si="11"/>
        <v>69685</v>
      </c>
      <c r="AS14" s="47">
        <f t="shared" si="12"/>
        <v>1100000</v>
      </c>
      <c r="AT14" s="45">
        <f t="shared" si="13"/>
        <v>6.3350000000000004E-2</v>
      </c>
      <c r="AU14" s="50">
        <f t="shared" si="14"/>
        <v>34842.5</v>
      </c>
    </row>
    <row r="15" spans="1:55" s="92" customFormat="1" ht="18.75">
      <c r="A15" s="96">
        <v>8</v>
      </c>
      <c r="B15" s="41" t="s">
        <v>258</v>
      </c>
      <c r="C15" s="77" t="s">
        <v>112</v>
      </c>
      <c r="D15" s="42">
        <v>45509</v>
      </c>
      <c r="E15" s="43">
        <v>43690</v>
      </c>
      <c r="F15" s="43">
        <v>43690</v>
      </c>
      <c r="G15" s="44">
        <v>500000</v>
      </c>
      <c r="H15" s="49">
        <f t="shared" si="0"/>
        <v>8.7379999999999999E-2</v>
      </c>
      <c r="I15" s="43">
        <v>0</v>
      </c>
      <c r="J15" s="43">
        <v>0</v>
      </c>
      <c r="K15" s="82">
        <v>0</v>
      </c>
      <c r="L15" s="49">
        <v>0</v>
      </c>
      <c r="M15" s="43"/>
      <c r="N15" s="48"/>
      <c r="O15" s="49" t="e">
        <f t="shared" si="15"/>
        <v>#DIV/0!</v>
      </c>
      <c r="P15" s="43"/>
      <c r="Q15" s="48"/>
      <c r="R15" s="49" t="e">
        <f t="shared" si="1"/>
        <v>#DIV/0!</v>
      </c>
      <c r="S15" s="43"/>
      <c r="T15" s="48"/>
      <c r="U15" s="49" t="e">
        <f t="shared" si="2"/>
        <v>#DIV/0!</v>
      </c>
      <c r="V15" s="43"/>
      <c r="W15" s="48"/>
      <c r="X15" s="49" t="e">
        <f t="shared" si="3"/>
        <v>#DIV/0!</v>
      </c>
      <c r="Y15" s="43"/>
      <c r="Z15" s="48"/>
      <c r="AA15" s="49" t="e">
        <f t="shared" si="4"/>
        <v>#DIV/0!</v>
      </c>
      <c r="AB15" s="43"/>
      <c r="AC15" s="48"/>
      <c r="AD15" s="49" t="e">
        <f t="shared" si="5"/>
        <v>#DIV/0!</v>
      </c>
      <c r="AE15" s="43"/>
      <c r="AF15" s="48"/>
      <c r="AG15" s="49" t="e">
        <f t="shared" si="6"/>
        <v>#DIV/0!</v>
      </c>
      <c r="AH15" s="43"/>
      <c r="AI15" s="48"/>
      <c r="AJ15" s="49" t="e">
        <f t="shared" si="7"/>
        <v>#DIV/0!</v>
      </c>
      <c r="AK15" s="43"/>
      <c r="AL15" s="48"/>
      <c r="AM15" s="49" t="e">
        <f t="shared" si="8"/>
        <v>#DIV/0!</v>
      </c>
      <c r="AN15" s="43"/>
      <c r="AO15" s="48"/>
      <c r="AP15" s="49" t="e">
        <f t="shared" si="9"/>
        <v>#DIV/0!</v>
      </c>
      <c r="AQ15" s="43">
        <f t="shared" si="10"/>
        <v>43690</v>
      </c>
      <c r="AR15" s="46">
        <f t="shared" si="11"/>
        <v>43690</v>
      </c>
      <c r="AS15" s="47">
        <f t="shared" si="12"/>
        <v>500000</v>
      </c>
      <c r="AT15" s="49">
        <f t="shared" si="13"/>
        <v>8.7379999999999999E-2</v>
      </c>
      <c r="AU15" s="91">
        <f>AQ15/1</f>
        <v>43690</v>
      </c>
    </row>
    <row r="16" spans="1:55" s="213" customFormat="1" ht="18.75">
      <c r="A16" s="214">
        <v>9</v>
      </c>
      <c r="B16" s="215" t="s">
        <v>258</v>
      </c>
      <c r="C16" s="216" t="s">
        <v>259</v>
      </c>
      <c r="D16" s="217" t="s">
        <v>260</v>
      </c>
      <c r="E16" s="103">
        <v>0</v>
      </c>
      <c r="F16" s="103">
        <v>0</v>
      </c>
      <c r="G16" s="218">
        <v>0</v>
      </c>
      <c r="H16" s="104" t="e">
        <f t="shared" si="0"/>
        <v>#DIV/0!</v>
      </c>
      <c r="I16" s="103">
        <v>0</v>
      </c>
      <c r="J16" s="103">
        <v>0</v>
      </c>
      <c r="K16" s="102">
        <v>235714</v>
      </c>
      <c r="L16" s="104">
        <v>0</v>
      </c>
      <c r="M16" s="103"/>
      <c r="N16" s="102"/>
      <c r="O16" s="104"/>
      <c r="P16" s="103"/>
      <c r="Q16" s="102"/>
      <c r="R16" s="104"/>
      <c r="S16" s="103"/>
      <c r="T16" s="102"/>
      <c r="U16" s="104"/>
      <c r="V16" s="103"/>
      <c r="W16" s="102"/>
      <c r="X16" s="104"/>
      <c r="Y16" s="103"/>
      <c r="Z16" s="102"/>
      <c r="AA16" s="104"/>
      <c r="AB16" s="103"/>
      <c r="AC16" s="102"/>
      <c r="AD16" s="104"/>
      <c r="AE16" s="103"/>
      <c r="AF16" s="102"/>
      <c r="AG16" s="104"/>
      <c r="AH16" s="103"/>
      <c r="AI16" s="102"/>
      <c r="AJ16" s="104"/>
      <c r="AK16" s="103"/>
      <c r="AL16" s="102"/>
      <c r="AM16" s="104"/>
      <c r="AN16" s="103"/>
      <c r="AO16" s="102"/>
      <c r="AP16" s="104"/>
      <c r="AQ16" s="103">
        <f t="shared" si="10"/>
        <v>0</v>
      </c>
      <c r="AR16" s="103">
        <f t="shared" si="11"/>
        <v>0</v>
      </c>
      <c r="AS16" s="102">
        <f t="shared" si="12"/>
        <v>235714</v>
      </c>
      <c r="AT16" s="104">
        <f t="shared" si="13"/>
        <v>0</v>
      </c>
      <c r="AU16" s="105">
        <f>AQ16/1</f>
        <v>0</v>
      </c>
    </row>
    <row r="17" spans="1:47" ht="22.5" customHeight="1">
      <c r="A17" s="101">
        <v>10</v>
      </c>
      <c r="B17" s="41" t="s">
        <v>77</v>
      </c>
      <c r="C17" s="77" t="s">
        <v>113</v>
      </c>
      <c r="D17" s="42">
        <v>45324</v>
      </c>
      <c r="E17" s="46">
        <v>365640</v>
      </c>
      <c r="F17" s="46">
        <v>365640</v>
      </c>
      <c r="G17" s="44">
        <v>550000</v>
      </c>
      <c r="H17" s="45">
        <f t="shared" si="0"/>
        <v>0.66479999999999995</v>
      </c>
      <c r="I17" s="46">
        <v>133275</v>
      </c>
      <c r="J17" s="46">
        <v>133275</v>
      </c>
      <c r="K17" s="47">
        <v>550000</v>
      </c>
      <c r="L17" s="45">
        <f t="shared" ref="L17:L19" si="16">I17/K17</f>
        <v>0.24231818181818182</v>
      </c>
      <c r="M17" s="43"/>
      <c r="N17" s="48"/>
      <c r="O17" s="49">
        <v>1.32</v>
      </c>
      <c r="P17" s="43"/>
      <c r="Q17" s="48"/>
      <c r="R17" s="49" t="e">
        <f t="shared" si="1"/>
        <v>#DIV/0!</v>
      </c>
      <c r="S17" s="43"/>
      <c r="T17" s="48"/>
      <c r="U17" s="49" t="e">
        <f t="shared" si="2"/>
        <v>#DIV/0!</v>
      </c>
      <c r="V17" s="43"/>
      <c r="W17" s="47"/>
      <c r="X17" s="45" t="e">
        <f t="shared" si="3"/>
        <v>#DIV/0!</v>
      </c>
      <c r="Y17" s="46"/>
      <c r="Z17" s="47"/>
      <c r="AA17" s="45" t="e">
        <f t="shared" si="4"/>
        <v>#DIV/0!</v>
      </c>
      <c r="AB17" s="46"/>
      <c r="AC17" s="47"/>
      <c r="AD17" s="45" t="e">
        <f t="shared" si="5"/>
        <v>#DIV/0!</v>
      </c>
      <c r="AE17" s="46"/>
      <c r="AF17" s="47"/>
      <c r="AG17" s="45" t="e">
        <f t="shared" si="6"/>
        <v>#DIV/0!</v>
      </c>
      <c r="AH17" s="46"/>
      <c r="AI17" s="47"/>
      <c r="AJ17" s="45" t="e">
        <f t="shared" si="7"/>
        <v>#DIV/0!</v>
      </c>
      <c r="AK17" s="46"/>
      <c r="AL17" s="47"/>
      <c r="AM17" s="45" t="e">
        <f t="shared" si="8"/>
        <v>#DIV/0!</v>
      </c>
      <c r="AN17" s="46"/>
      <c r="AO17" s="47"/>
      <c r="AP17" s="45" t="e">
        <f t="shared" si="9"/>
        <v>#DIV/0!</v>
      </c>
      <c r="AQ17" s="46">
        <f t="shared" si="10"/>
        <v>498915</v>
      </c>
      <c r="AR17" s="46">
        <f t="shared" si="11"/>
        <v>498915</v>
      </c>
      <c r="AS17" s="47">
        <f t="shared" si="12"/>
        <v>1100000</v>
      </c>
      <c r="AT17" s="45">
        <f t="shared" si="13"/>
        <v>0.45355909090909091</v>
      </c>
      <c r="AU17" s="50">
        <f t="shared" si="14"/>
        <v>249457.5</v>
      </c>
    </row>
    <row r="18" spans="1:47" ht="18.75">
      <c r="A18" s="101">
        <v>11</v>
      </c>
      <c r="B18" s="41" t="s">
        <v>78</v>
      </c>
      <c r="C18" s="77" t="s">
        <v>114</v>
      </c>
      <c r="D18" s="42">
        <v>45352</v>
      </c>
      <c r="E18" s="46">
        <v>669400</v>
      </c>
      <c r="F18" s="46">
        <v>669400</v>
      </c>
      <c r="G18" s="44">
        <v>600000</v>
      </c>
      <c r="H18" s="45">
        <f t="shared" si="0"/>
        <v>1.1156666666666666</v>
      </c>
      <c r="I18" s="46">
        <v>437330</v>
      </c>
      <c r="J18" s="46">
        <v>437330</v>
      </c>
      <c r="K18" s="47">
        <v>600000</v>
      </c>
      <c r="L18" s="45">
        <f t="shared" si="16"/>
        <v>0.72888333333333333</v>
      </c>
      <c r="M18" s="46"/>
      <c r="N18" s="47"/>
      <c r="O18" s="49" t="e">
        <f t="shared" si="15"/>
        <v>#DIV/0!</v>
      </c>
      <c r="P18" s="46"/>
      <c r="Q18" s="47"/>
      <c r="R18" s="49" t="e">
        <f t="shared" si="1"/>
        <v>#DIV/0!</v>
      </c>
      <c r="S18" s="46"/>
      <c r="T18" s="47"/>
      <c r="U18" s="49" t="e">
        <f t="shared" si="2"/>
        <v>#DIV/0!</v>
      </c>
      <c r="V18" s="46"/>
      <c r="W18" s="47"/>
      <c r="X18" s="45" t="e">
        <f t="shared" si="3"/>
        <v>#DIV/0!</v>
      </c>
      <c r="Y18" s="46"/>
      <c r="Z18" s="47"/>
      <c r="AA18" s="45" t="e">
        <f t="shared" si="4"/>
        <v>#DIV/0!</v>
      </c>
      <c r="AB18" s="46"/>
      <c r="AC18" s="47"/>
      <c r="AD18" s="45" t="e">
        <f t="shared" si="5"/>
        <v>#DIV/0!</v>
      </c>
      <c r="AE18" s="46"/>
      <c r="AF18" s="47"/>
      <c r="AG18" s="45" t="e">
        <f t="shared" si="6"/>
        <v>#DIV/0!</v>
      </c>
      <c r="AH18" s="46"/>
      <c r="AI18" s="47"/>
      <c r="AJ18" s="45" t="e">
        <f t="shared" si="7"/>
        <v>#DIV/0!</v>
      </c>
      <c r="AK18" s="46"/>
      <c r="AL18" s="47"/>
      <c r="AM18" s="45" t="e">
        <f t="shared" si="8"/>
        <v>#DIV/0!</v>
      </c>
      <c r="AN18" s="46"/>
      <c r="AO18" s="47"/>
      <c r="AP18" s="45" t="e">
        <f t="shared" si="9"/>
        <v>#DIV/0!</v>
      </c>
      <c r="AQ18" s="46">
        <f t="shared" si="10"/>
        <v>1106730</v>
      </c>
      <c r="AR18" s="46">
        <f t="shared" si="11"/>
        <v>1106730</v>
      </c>
      <c r="AS18" s="47">
        <f t="shared" si="12"/>
        <v>1200000</v>
      </c>
      <c r="AT18" s="45">
        <f t="shared" si="13"/>
        <v>0.92227499999999996</v>
      </c>
      <c r="AU18" s="50">
        <f t="shared" si="14"/>
        <v>553365</v>
      </c>
    </row>
    <row r="19" spans="1:47" s="92" customFormat="1" ht="18.75">
      <c r="A19" s="101">
        <v>12</v>
      </c>
      <c r="B19" s="41" t="s">
        <v>79</v>
      </c>
      <c r="C19" s="77" t="s">
        <v>115</v>
      </c>
      <c r="D19" s="53">
        <v>44715</v>
      </c>
      <c r="E19" s="43">
        <v>118180</v>
      </c>
      <c r="F19" s="43">
        <v>118180</v>
      </c>
      <c r="G19" s="44">
        <v>550000</v>
      </c>
      <c r="H19" s="49">
        <f t="shared" si="0"/>
        <v>0.21487272727272727</v>
      </c>
      <c r="I19" s="43">
        <v>570990</v>
      </c>
      <c r="J19" s="43">
        <v>570990</v>
      </c>
      <c r="K19" s="48">
        <v>550000</v>
      </c>
      <c r="L19" s="49">
        <f t="shared" si="16"/>
        <v>1.0381636363636364</v>
      </c>
      <c r="M19" s="43"/>
      <c r="N19" s="48"/>
      <c r="O19" s="49">
        <v>1.46</v>
      </c>
      <c r="P19" s="43"/>
      <c r="Q19" s="48"/>
      <c r="R19" s="49" t="e">
        <f t="shared" si="1"/>
        <v>#DIV/0!</v>
      </c>
      <c r="S19" s="43"/>
      <c r="T19" s="48"/>
      <c r="U19" s="49" t="e">
        <f t="shared" si="2"/>
        <v>#DIV/0!</v>
      </c>
      <c r="V19" s="89"/>
      <c r="W19" s="90"/>
      <c r="X19" s="49" t="e">
        <f t="shared" si="3"/>
        <v>#DIV/0!</v>
      </c>
      <c r="Y19" s="43"/>
      <c r="Z19" s="48"/>
      <c r="AA19" s="49" t="e">
        <f t="shared" si="4"/>
        <v>#DIV/0!</v>
      </c>
      <c r="AB19" s="43"/>
      <c r="AC19" s="48"/>
      <c r="AD19" s="49" t="e">
        <f t="shared" si="5"/>
        <v>#DIV/0!</v>
      </c>
      <c r="AE19" s="43"/>
      <c r="AF19" s="48"/>
      <c r="AG19" s="49" t="e">
        <f t="shared" si="6"/>
        <v>#DIV/0!</v>
      </c>
      <c r="AH19" s="43"/>
      <c r="AI19" s="48"/>
      <c r="AJ19" s="49" t="e">
        <f t="shared" si="7"/>
        <v>#DIV/0!</v>
      </c>
      <c r="AK19" s="43"/>
      <c r="AL19" s="48"/>
      <c r="AM19" s="49" t="e">
        <f t="shared" si="8"/>
        <v>#DIV/0!</v>
      </c>
      <c r="AN19" s="43"/>
      <c r="AO19" s="48"/>
      <c r="AP19" s="49" t="e">
        <f t="shared" si="9"/>
        <v>#DIV/0!</v>
      </c>
      <c r="AQ19" s="46">
        <f t="shared" si="10"/>
        <v>689170</v>
      </c>
      <c r="AR19" s="46">
        <f t="shared" si="11"/>
        <v>689170</v>
      </c>
      <c r="AS19" s="47">
        <f t="shared" si="12"/>
        <v>1100000</v>
      </c>
      <c r="AT19" s="45">
        <f t="shared" si="13"/>
        <v>0.62651818181818186</v>
      </c>
      <c r="AU19" s="50">
        <f t="shared" si="14"/>
        <v>344585</v>
      </c>
    </row>
    <row r="20" spans="1:47" s="92" customFormat="1" ht="18.75">
      <c r="A20" s="96">
        <v>13</v>
      </c>
      <c r="B20" s="41" t="s">
        <v>80</v>
      </c>
      <c r="C20" s="77" t="s">
        <v>116</v>
      </c>
      <c r="D20" s="56">
        <v>44872</v>
      </c>
      <c r="E20" s="43">
        <v>0</v>
      </c>
      <c r="F20" s="43">
        <v>0</v>
      </c>
      <c r="G20" s="44">
        <v>550000</v>
      </c>
      <c r="H20" s="49">
        <f t="shared" si="0"/>
        <v>0</v>
      </c>
      <c r="I20" s="43">
        <v>0</v>
      </c>
      <c r="J20" s="43"/>
      <c r="K20" s="82">
        <v>0</v>
      </c>
      <c r="L20" s="49">
        <v>0</v>
      </c>
      <c r="M20" s="43"/>
      <c r="N20" s="48"/>
      <c r="O20" s="49" t="e">
        <f t="shared" si="15"/>
        <v>#DIV/0!</v>
      </c>
      <c r="P20" s="43"/>
      <c r="Q20" s="48"/>
      <c r="R20" s="49" t="e">
        <f t="shared" si="1"/>
        <v>#DIV/0!</v>
      </c>
      <c r="S20" s="43"/>
      <c r="T20" s="48"/>
      <c r="U20" s="49" t="e">
        <f t="shared" si="2"/>
        <v>#DIV/0!</v>
      </c>
      <c r="V20" s="89"/>
      <c r="W20" s="90"/>
      <c r="X20" s="49" t="e">
        <f t="shared" si="3"/>
        <v>#DIV/0!</v>
      </c>
      <c r="Y20" s="43"/>
      <c r="Z20" s="48"/>
      <c r="AA20" s="49" t="e">
        <f t="shared" si="4"/>
        <v>#DIV/0!</v>
      </c>
      <c r="AB20" s="43"/>
      <c r="AC20" s="48"/>
      <c r="AD20" s="49" t="e">
        <f t="shared" si="5"/>
        <v>#DIV/0!</v>
      </c>
      <c r="AE20" s="43"/>
      <c r="AF20" s="48"/>
      <c r="AG20" s="49" t="e">
        <f t="shared" si="6"/>
        <v>#DIV/0!</v>
      </c>
      <c r="AH20" s="43"/>
      <c r="AI20" s="48"/>
      <c r="AJ20" s="49" t="e">
        <f t="shared" si="7"/>
        <v>#DIV/0!</v>
      </c>
      <c r="AK20" s="43"/>
      <c r="AL20" s="48"/>
      <c r="AM20" s="49" t="e">
        <f t="shared" si="8"/>
        <v>#DIV/0!</v>
      </c>
      <c r="AN20" s="43"/>
      <c r="AO20" s="48"/>
      <c r="AP20" s="49" t="e">
        <f t="shared" si="9"/>
        <v>#DIV/0!</v>
      </c>
      <c r="AQ20" s="43">
        <f t="shared" si="10"/>
        <v>0</v>
      </c>
      <c r="AR20" s="46">
        <f t="shared" si="11"/>
        <v>0</v>
      </c>
      <c r="AS20" s="47">
        <f t="shared" si="12"/>
        <v>550000</v>
      </c>
      <c r="AT20" s="49">
        <f t="shared" si="13"/>
        <v>0</v>
      </c>
      <c r="AU20" s="91">
        <f>AQ20/1</f>
        <v>0</v>
      </c>
    </row>
    <row r="21" spans="1:47" ht="18.75">
      <c r="A21" s="101">
        <v>14</v>
      </c>
      <c r="B21" s="41" t="s">
        <v>81</v>
      </c>
      <c r="C21" s="77" t="s">
        <v>117</v>
      </c>
      <c r="D21" s="42">
        <v>44583</v>
      </c>
      <c r="E21" s="46">
        <v>508830</v>
      </c>
      <c r="F21" s="46">
        <v>508830</v>
      </c>
      <c r="G21" s="44">
        <v>550000</v>
      </c>
      <c r="H21" s="45">
        <f t="shared" si="0"/>
        <v>0.92514545454545449</v>
      </c>
      <c r="I21" s="46">
        <v>653785</v>
      </c>
      <c r="J21" s="46">
        <v>620790</v>
      </c>
      <c r="K21" s="47">
        <v>550000</v>
      </c>
      <c r="L21" s="45">
        <f t="shared" ref="L21:L43" si="17">I21/K21</f>
        <v>1.1887000000000001</v>
      </c>
      <c r="M21" s="43"/>
      <c r="N21" s="48"/>
      <c r="O21" s="49" t="e">
        <f t="shared" si="15"/>
        <v>#DIV/0!</v>
      </c>
      <c r="P21" s="43"/>
      <c r="Q21" s="48"/>
      <c r="R21" s="49" t="e">
        <f t="shared" si="1"/>
        <v>#DIV/0!</v>
      </c>
      <c r="S21" s="43"/>
      <c r="T21" s="48"/>
      <c r="U21" s="49" t="e">
        <f t="shared" si="2"/>
        <v>#DIV/0!</v>
      </c>
      <c r="V21" s="43"/>
      <c r="W21" s="47"/>
      <c r="X21" s="45" t="e">
        <f t="shared" si="3"/>
        <v>#DIV/0!</v>
      </c>
      <c r="Y21" s="46"/>
      <c r="Z21" s="47"/>
      <c r="AA21" s="45" t="e">
        <f t="shared" si="4"/>
        <v>#DIV/0!</v>
      </c>
      <c r="AB21" s="46"/>
      <c r="AC21" s="47"/>
      <c r="AD21" s="45" t="e">
        <f t="shared" si="5"/>
        <v>#DIV/0!</v>
      </c>
      <c r="AE21" s="46"/>
      <c r="AF21" s="47"/>
      <c r="AG21" s="45" t="e">
        <f t="shared" si="6"/>
        <v>#DIV/0!</v>
      </c>
      <c r="AH21" s="46"/>
      <c r="AI21" s="47"/>
      <c r="AJ21" s="45" t="e">
        <f t="shared" si="7"/>
        <v>#DIV/0!</v>
      </c>
      <c r="AK21" s="46"/>
      <c r="AL21" s="47"/>
      <c r="AM21" s="45" t="e">
        <f t="shared" si="8"/>
        <v>#DIV/0!</v>
      </c>
      <c r="AN21" s="46"/>
      <c r="AO21" s="47"/>
      <c r="AP21" s="45" t="e">
        <f t="shared" si="9"/>
        <v>#DIV/0!</v>
      </c>
      <c r="AQ21" s="46">
        <f t="shared" si="10"/>
        <v>1162615</v>
      </c>
      <c r="AR21" s="46">
        <f t="shared" si="11"/>
        <v>1129620</v>
      </c>
      <c r="AS21" s="47">
        <f t="shared" si="12"/>
        <v>1100000</v>
      </c>
      <c r="AT21" s="45">
        <f t="shared" si="13"/>
        <v>1.0569227272727273</v>
      </c>
      <c r="AU21" s="50">
        <f t="shared" si="14"/>
        <v>581307.5</v>
      </c>
    </row>
    <row r="22" spans="1:47" s="213" customFormat="1" ht="18.75">
      <c r="A22" s="214">
        <v>15</v>
      </c>
      <c r="B22" s="215" t="s">
        <v>261</v>
      </c>
      <c r="C22" s="216" t="s">
        <v>262</v>
      </c>
      <c r="D22" s="217">
        <v>45694</v>
      </c>
      <c r="E22" s="103">
        <v>0</v>
      </c>
      <c r="F22" s="103">
        <v>0</v>
      </c>
      <c r="G22" s="218">
        <v>0</v>
      </c>
      <c r="H22" s="104">
        <v>0</v>
      </c>
      <c r="I22" s="103">
        <v>93685</v>
      </c>
      <c r="J22" s="103">
        <v>93685</v>
      </c>
      <c r="K22" s="102">
        <v>451785</v>
      </c>
      <c r="L22" s="104">
        <f t="shared" si="17"/>
        <v>0.20736633575705257</v>
      </c>
      <c r="M22" s="103"/>
      <c r="N22" s="102"/>
      <c r="O22" s="104"/>
      <c r="P22" s="103"/>
      <c r="Q22" s="102"/>
      <c r="R22" s="104"/>
      <c r="S22" s="103"/>
      <c r="T22" s="102"/>
      <c r="U22" s="104"/>
      <c r="V22" s="103"/>
      <c r="W22" s="102"/>
      <c r="X22" s="104"/>
      <c r="Y22" s="103"/>
      <c r="Z22" s="102"/>
      <c r="AA22" s="104"/>
      <c r="AB22" s="103"/>
      <c r="AC22" s="102"/>
      <c r="AD22" s="104"/>
      <c r="AE22" s="103"/>
      <c r="AF22" s="102"/>
      <c r="AG22" s="104"/>
      <c r="AH22" s="103"/>
      <c r="AI22" s="102"/>
      <c r="AJ22" s="104"/>
      <c r="AK22" s="103"/>
      <c r="AL22" s="102"/>
      <c r="AM22" s="104"/>
      <c r="AN22" s="103"/>
      <c r="AO22" s="102"/>
      <c r="AP22" s="104"/>
      <c r="AQ22" s="103">
        <f t="shared" si="10"/>
        <v>93685</v>
      </c>
      <c r="AR22" s="103">
        <f t="shared" si="11"/>
        <v>93685</v>
      </c>
      <c r="AS22" s="102">
        <f t="shared" si="12"/>
        <v>451785</v>
      </c>
      <c r="AT22" s="104">
        <f t="shared" si="13"/>
        <v>0.20736633575705257</v>
      </c>
      <c r="AU22" s="105">
        <f>AQ22/1</f>
        <v>93685</v>
      </c>
    </row>
    <row r="23" spans="1:47" ht="18.75">
      <c r="A23" s="101">
        <v>16</v>
      </c>
      <c r="B23" s="41" t="s">
        <v>82</v>
      </c>
      <c r="C23" s="77" t="s">
        <v>118</v>
      </c>
      <c r="D23" s="42">
        <v>45267</v>
      </c>
      <c r="E23" s="46">
        <v>1667105</v>
      </c>
      <c r="F23" s="46">
        <v>1667105</v>
      </c>
      <c r="G23" s="44">
        <v>1150000</v>
      </c>
      <c r="H23" s="45">
        <f t="shared" si="0"/>
        <v>1.4496565217391304</v>
      </c>
      <c r="I23" s="46">
        <v>799485</v>
      </c>
      <c r="J23" s="46">
        <v>799485</v>
      </c>
      <c r="K23" s="47">
        <v>1200000</v>
      </c>
      <c r="L23" s="45">
        <f t="shared" si="17"/>
        <v>0.66623750000000004</v>
      </c>
      <c r="M23" s="43"/>
      <c r="N23" s="48"/>
      <c r="O23" s="49" t="e">
        <f t="shared" si="15"/>
        <v>#DIV/0!</v>
      </c>
      <c r="P23" s="43"/>
      <c r="Q23" s="48"/>
      <c r="R23" s="49" t="e">
        <f t="shared" si="1"/>
        <v>#DIV/0!</v>
      </c>
      <c r="S23" s="43"/>
      <c r="T23" s="48"/>
      <c r="U23" s="49" t="e">
        <f t="shared" si="2"/>
        <v>#DIV/0!</v>
      </c>
      <c r="V23" s="43"/>
      <c r="W23" s="47"/>
      <c r="X23" s="45" t="e">
        <f t="shared" si="3"/>
        <v>#DIV/0!</v>
      </c>
      <c r="Y23" s="46"/>
      <c r="Z23" s="47"/>
      <c r="AA23" s="45" t="e">
        <f t="shared" si="4"/>
        <v>#DIV/0!</v>
      </c>
      <c r="AB23" s="46"/>
      <c r="AC23" s="47"/>
      <c r="AD23" s="45" t="e">
        <f t="shared" si="5"/>
        <v>#DIV/0!</v>
      </c>
      <c r="AE23" s="46"/>
      <c r="AF23" s="47"/>
      <c r="AG23" s="45" t="e">
        <f t="shared" si="6"/>
        <v>#DIV/0!</v>
      </c>
      <c r="AH23" s="46"/>
      <c r="AI23" s="47"/>
      <c r="AJ23" s="45" t="e">
        <f t="shared" si="7"/>
        <v>#DIV/0!</v>
      </c>
      <c r="AK23" s="46"/>
      <c r="AL23" s="47"/>
      <c r="AM23" s="45" t="e">
        <f t="shared" si="8"/>
        <v>#DIV/0!</v>
      </c>
      <c r="AN23" s="46"/>
      <c r="AO23" s="47"/>
      <c r="AP23" s="45" t="e">
        <f t="shared" si="9"/>
        <v>#DIV/0!</v>
      </c>
      <c r="AQ23" s="46">
        <f t="shared" si="10"/>
        <v>2466590</v>
      </c>
      <c r="AR23" s="46">
        <f t="shared" si="11"/>
        <v>2466590</v>
      </c>
      <c r="AS23" s="47">
        <f t="shared" si="12"/>
        <v>2350000</v>
      </c>
      <c r="AT23" s="45">
        <f t="shared" si="13"/>
        <v>1.0496127659574468</v>
      </c>
      <c r="AU23" s="50">
        <f t="shared" si="14"/>
        <v>1233295</v>
      </c>
    </row>
    <row r="24" spans="1:47" ht="18.75">
      <c r="A24" s="101">
        <v>17</v>
      </c>
      <c r="B24" s="41" t="s">
        <v>83</v>
      </c>
      <c r="C24" s="77" t="s">
        <v>119</v>
      </c>
      <c r="D24" s="42">
        <v>43717</v>
      </c>
      <c r="E24" s="46">
        <v>976050</v>
      </c>
      <c r="F24" s="46">
        <v>976050</v>
      </c>
      <c r="G24" s="44">
        <v>550000</v>
      </c>
      <c r="H24" s="45">
        <f t="shared" si="0"/>
        <v>1.7746363636363636</v>
      </c>
      <c r="I24" s="46">
        <v>439315</v>
      </c>
      <c r="J24" s="46">
        <v>439315</v>
      </c>
      <c r="K24" s="47">
        <v>600000</v>
      </c>
      <c r="L24" s="45">
        <f t="shared" si="17"/>
        <v>0.73219166666666669</v>
      </c>
      <c r="M24" s="43"/>
      <c r="N24" s="48"/>
      <c r="O24" s="49" t="e">
        <f t="shared" si="15"/>
        <v>#DIV/0!</v>
      </c>
      <c r="P24" s="43"/>
      <c r="Q24" s="48"/>
      <c r="R24" s="49" t="e">
        <f t="shared" si="1"/>
        <v>#DIV/0!</v>
      </c>
      <c r="S24" s="43"/>
      <c r="T24" s="48"/>
      <c r="U24" s="49" t="e">
        <f t="shared" si="2"/>
        <v>#DIV/0!</v>
      </c>
      <c r="V24" s="43"/>
      <c r="W24" s="47"/>
      <c r="X24" s="45" t="e">
        <f t="shared" si="3"/>
        <v>#DIV/0!</v>
      </c>
      <c r="Y24" s="46"/>
      <c r="Z24" s="47"/>
      <c r="AA24" s="45" t="e">
        <f t="shared" si="4"/>
        <v>#DIV/0!</v>
      </c>
      <c r="AB24" s="46"/>
      <c r="AC24" s="47"/>
      <c r="AD24" s="45" t="e">
        <f t="shared" si="5"/>
        <v>#DIV/0!</v>
      </c>
      <c r="AE24" s="46"/>
      <c r="AF24" s="47"/>
      <c r="AG24" s="45" t="e">
        <f t="shared" si="6"/>
        <v>#DIV/0!</v>
      </c>
      <c r="AH24" s="46"/>
      <c r="AI24" s="47"/>
      <c r="AJ24" s="45" t="e">
        <f t="shared" si="7"/>
        <v>#DIV/0!</v>
      </c>
      <c r="AK24" s="46"/>
      <c r="AL24" s="47"/>
      <c r="AM24" s="45" t="e">
        <f t="shared" si="8"/>
        <v>#DIV/0!</v>
      </c>
      <c r="AN24" s="46"/>
      <c r="AO24" s="47"/>
      <c r="AP24" s="45" t="e">
        <f t="shared" si="9"/>
        <v>#DIV/0!</v>
      </c>
      <c r="AQ24" s="46">
        <f t="shared" si="10"/>
        <v>1415365</v>
      </c>
      <c r="AR24" s="46">
        <f t="shared" si="11"/>
        <v>1415365</v>
      </c>
      <c r="AS24" s="47">
        <f t="shared" si="12"/>
        <v>1150000</v>
      </c>
      <c r="AT24" s="45">
        <f t="shared" si="13"/>
        <v>1.2307521739130434</v>
      </c>
      <c r="AU24" s="50">
        <f t="shared" si="14"/>
        <v>707682.5</v>
      </c>
    </row>
    <row r="25" spans="1:47" ht="18.75">
      <c r="A25" s="101">
        <v>18</v>
      </c>
      <c r="B25" s="41" t="s">
        <v>84</v>
      </c>
      <c r="C25" s="77" t="s">
        <v>120</v>
      </c>
      <c r="D25" s="42">
        <v>45020</v>
      </c>
      <c r="E25" s="46">
        <v>468210</v>
      </c>
      <c r="F25" s="46">
        <v>468210</v>
      </c>
      <c r="G25" s="44">
        <v>550000</v>
      </c>
      <c r="H25" s="45">
        <f t="shared" si="0"/>
        <v>0.8512909090909091</v>
      </c>
      <c r="I25" s="46">
        <v>571220</v>
      </c>
      <c r="J25" s="46">
        <v>571220</v>
      </c>
      <c r="K25" s="47">
        <v>550000</v>
      </c>
      <c r="L25" s="45">
        <f t="shared" si="17"/>
        <v>1.0385818181818183</v>
      </c>
      <c r="M25" s="46"/>
      <c r="N25" s="47"/>
      <c r="O25" s="49" t="e">
        <f t="shared" si="15"/>
        <v>#DIV/0!</v>
      </c>
      <c r="P25" s="46"/>
      <c r="Q25" s="47"/>
      <c r="R25" s="49" t="e">
        <f t="shared" si="1"/>
        <v>#DIV/0!</v>
      </c>
      <c r="S25" s="46"/>
      <c r="T25" s="47"/>
      <c r="U25" s="49" t="e">
        <f t="shared" si="2"/>
        <v>#DIV/0!</v>
      </c>
      <c r="V25" s="46"/>
      <c r="W25" s="47"/>
      <c r="X25" s="45" t="e">
        <f t="shared" si="3"/>
        <v>#DIV/0!</v>
      </c>
      <c r="Y25" s="46"/>
      <c r="Z25" s="47"/>
      <c r="AA25" s="45" t="e">
        <f t="shared" si="4"/>
        <v>#DIV/0!</v>
      </c>
      <c r="AB25" s="46"/>
      <c r="AC25" s="47"/>
      <c r="AD25" s="45" t="e">
        <f t="shared" si="5"/>
        <v>#DIV/0!</v>
      </c>
      <c r="AE25" s="46"/>
      <c r="AF25" s="47"/>
      <c r="AG25" s="45" t="e">
        <f t="shared" si="6"/>
        <v>#DIV/0!</v>
      </c>
      <c r="AH25" s="46"/>
      <c r="AI25" s="47"/>
      <c r="AJ25" s="45" t="e">
        <f t="shared" si="7"/>
        <v>#DIV/0!</v>
      </c>
      <c r="AK25" s="46"/>
      <c r="AL25" s="47"/>
      <c r="AM25" s="45" t="e">
        <f t="shared" si="8"/>
        <v>#DIV/0!</v>
      </c>
      <c r="AN25" s="46"/>
      <c r="AO25" s="47"/>
      <c r="AP25" s="45" t="e">
        <f t="shared" si="9"/>
        <v>#DIV/0!</v>
      </c>
      <c r="AQ25" s="46">
        <f t="shared" si="10"/>
        <v>1039430</v>
      </c>
      <c r="AR25" s="46">
        <f t="shared" si="11"/>
        <v>1039430</v>
      </c>
      <c r="AS25" s="47">
        <f t="shared" si="12"/>
        <v>1100000</v>
      </c>
      <c r="AT25" s="45">
        <f t="shared" si="13"/>
        <v>0.94493636363636369</v>
      </c>
      <c r="AU25" s="50">
        <f t="shared" si="14"/>
        <v>519715</v>
      </c>
    </row>
    <row r="26" spans="1:47" ht="18.75">
      <c r="A26" s="101">
        <v>19</v>
      </c>
      <c r="B26" s="41" t="s">
        <v>85</v>
      </c>
      <c r="C26" s="77" t="s">
        <v>121</v>
      </c>
      <c r="D26" s="53">
        <v>43519</v>
      </c>
      <c r="E26" s="46">
        <v>1503430</v>
      </c>
      <c r="F26" s="46">
        <v>1503430</v>
      </c>
      <c r="G26" s="44">
        <v>1500000</v>
      </c>
      <c r="H26" s="45">
        <f t="shared" si="0"/>
        <v>1.0022866666666668</v>
      </c>
      <c r="I26" s="46">
        <v>1011460</v>
      </c>
      <c r="J26" s="46">
        <v>1011460</v>
      </c>
      <c r="K26" s="47">
        <v>1500000</v>
      </c>
      <c r="L26" s="45">
        <f t="shared" si="17"/>
        <v>0.67430666666666672</v>
      </c>
      <c r="M26" s="46"/>
      <c r="N26" s="47"/>
      <c r="O26" s="49" t="e">
        <f t="shared" si="15"/>
        <v>#DIV/0!</v>
      </c>
      <c r="P26" s="46"/>
      <c r="Q26" s="47"/>
      <c r="R26" s="49" t="e">
        <f t="shared" si="1"/>
        <v>#DIV/0!</v>
      </c>
      <c r="S26" s="46"/>
      <c r="T26" s="47"/>
      <c r="U26" s="49" t="e">
        <f t="shared" si="2"/>
        <v>#DIV/0!</v>
      </c>
      <c r="V26" s="54"/>
      <c r="W26" s="55"/>
      <c r="X26" s="45" t="e">
        <f t="shared" si="3"/>
        <v>#DIV/0!</v>
      </c>
      <c r="Y26" s="46"/>
      <c r="Z26" s="47"/>
      <c r="AA26" s="45" t="e">
        <f t="shared" si="4"/>
        <v>#DIV/0!</v>
      </c>
      <c r="AB26" s="46"/>
      <c r="AC26" s="47"/>
      <c r="AD26" s="45" t="e">
        <f t="shared" si="5"/>
        <v>#DIV/0!</v>
      </c>
      <c r="AE26" s="46"/>
      <c r="AF26" s="47"/>
      <c r="AG26" s="45" t="e">
        <f t="shared" si="6"/>
        <v>#DIV/0!</v>
      </c>
      <c r="AH26" s="46"/>
      <c r="AI26" s="47"/>
      <c r="AJ26" s="45" t="e">
        <f t="shared" si="7"/>
        <v>#DIV/0!</v>
      </c>
      <c r="AK26" s="46"/>
      <c r="AL26" s="47"/>
      <c r="AM26" s="45" t="e">
        <f t="shared" si="8"/>
        <v>#DIV/0!</v>
      </c>
      <c r="AN26" s="46"/>
      <c r="AO26" s="47"/>
      <c r="AP26" s="45" t="e">
        <f t="shared" si="9"/>
        <v>#DIV/0!</v>
      </c>
      <c r="AQ26" s="46">
        <f t="shared" si="10"/>
        <v>2514890</v>
      </c>
      <c r="AR26" s="46">
        <f t="shared" si="11"/>
        <v>2514890</v>
      </c>
      <c r="AS26" s="47">
        <f t="shared" si="12"/>
        <v>3000000</v>
      </c>
      <c r="AT26" s="45">
        <f t="shared" si="13"/>
        <v>0.83829666666666669</v>
      </c>
      <c r="AU26" s="50">
        <f t="shared" si="14"/>
        <v>1257445</v>
      </c>
    </row>
    <row r="27" spans="1:47" ht="18.75">
      <c r="A27" s="101">
        <v>20</v>
      </c>
      <c r="B27" s="41" t="s">
        <v>86</v>
      </c>
      <c r="C27" s="77" t="s">
        <v>122</v>
      </c>
      <c r="D27" s="42">
        <v>45404</v>
      </c>
      <c r="E27" s="46">
        <v>555110</v>
      </c>
      <c r="F27" s="46">
        <v>555110</v>
      </c>
      <c r="G27" s="44">
        <v>550000</v>
      </c>
      <c r="H27" s="45">
        <f t="shared" si="0"/>
        <v>1.009290909090909</v>
      </c>
      <c r="I27" s="46">
        <v>553105</v>
      </c>
      <c r="J27" s="46">
        <v>553105</v>
      </c>
      <c r="K27" s="47">
        <v>550000</v>
      </c>
      <c r="L27" s="45">
        <f t="shared" si="17"/>
        <v>1.0056454545454545</v>
      </c>
      <c r="M27" s="43"/>
      <c r="N27" s="48"/>
      <c r="O27" s="49" t="e">
        <f t="shared" si="15"/>
        <v>#DIV/0!</v>
      </c>
      <c r="P27" s="43"/>
      <c r="Q27" s="48"/>
      <c r="R27" s="49" t="e">
        <f t="shared" si="1"/>
        <v>#DIV/0!</v>
      </c>
      <c r="S27" s="43"/>
      <c r="T27" s="48"/>
      <c r="U27" s="49" t="e">
        <f t="shared" si="2"/>
        <v>#DIV/0!</v>
      </c>
      <c r="V27" s="43"/>
      <c r="W27" s="47"/>
      <c r="X27" s="45" t="e">
        <f t="shared" si="3"/>
        <v>#DIV/0!</v>
      </c>
      <c r="Y27" s="46"/>
      <c r="Z27" s="47"/>
      <c r="AA27" s="45" t="e">
        <f t="shared" si="4"/>
        <v>#DIV/0!</v>
      </c>
      <c r="AB27" s="46"/>
      <c r="AC27" s="47"/>
      <c r="AD27" s="45" t="e">
        <f t="shared" si="5"/>
        <v>#DIV/0!</v>
      </c>
      <c r="AE27" s="46"/>
      <c r="AF27" s="47"/>
      <c r="AG27" s="45" t="e">
        <f t="shared" si="6"/>
        <v>#DIV/0!</v>
      </c>
      <c r="AH27" s="46"/>
      <c r="AI27" s="47"/>
      <c r="AJ27" s="45" t="e">
        <f t="shared" si="7"/>
        <v>#DIV/0!</v>
      </c>
      <c r="AK27" s="46"/>
      <c r="AL27" s="47"/>
      <c r="AM27" s="45" t="e">
        <f t="shared" si="8"/>
        <v>#DIV/0!</v>
      </c>
      <c r="AN27" s="46"/>
      <c r="AO27" s="47"/>
      <c r="AP27" s="45" t="e">
        <f t="shared" si="9"/>
        <v>#DIV/0!</v>
      </c>
      <c r="AQ27" s="46">
        <f t="shared" si="10"/>
        <v>1108215</v>
      </c>
      <c r="AR27" s="46">
        <f t="shared" si="11"/>
        <v>1108215</v>
      </c>
      <c r="AS27" s="47">
        <f t="shared" si="12"/>
        <v>1100000</v>
      </c>
      <c r="AT27" s="45">
        <f t="shared" si="13"/>
        <v>1.0074681818181819</v>
      </c>
      <c r="AU27" s="50">
        <f t="shared" si="14"/>
        <v>554107.5</v>
      </c>
    </row>
    <row r="28" spans="1:47" ht="18.75">
      <c r="A28" s="101">
        <v>21</v>
      </c>
      <c r="B28" s="41" t="s">
        <v>87</v>
      </c>
      <c r="C28" s="77" t="s">
        <v>123</v>
      </c>
      <c r="D28" s="42">
        <v>44693</v>
      </c>
      <c r="E28" s="46">
        <v>582115</v>
      </c>
      <c r="F28" s="46">
        <v>582115</v>
      </c>
      <c r="G28" s="44">
        <v>550000</v>
      </c>
      <c r="H28" s="45">
        <f t="shared" si="0"/>
        <v>1.0583909090909092</v>
      </c>
      <c r="I28" s="46">
        <v>176465</v>
      </c>
      <c r="J28" s="46">
        <v>176465</v>
      </c>
      <c r="K28" s="47">
        <v>550000</v>
      </c>
      <c r="L28" s="45">
        <f t="shared" si="17"/>
        <v>0.32084545454545454</v>
      </c>
      <c r="M28" s="43"/>
      <c r="N28" s="48"/>
      <c r="O28" s="49" t="e">
        <f t="shared" si="15"/>
        <v>#DIV/0!</v>
      </c>
      <c r="P28" s="43"/>
      <c r="Q28" s="48"/>
      <c r="R28" s="49" t="e">
        <f t="shared" si="1"/>
        <v>#DIV/0!</v>
      </c>
      <c r="S28" s="43"/>
      <c r="T28" s="48"/>
      <c r="U28" s="49" t="e">
        <f t="shared" si="2"/>
        <v>#DIV/0!</v>
      </c>
      <c r="V28" s="43"/>
      <c r="W28" s="47"/>
      <c r="X28" s="45" t="e">
        <f t="shared" si="3"/>
        <v>#DIV/0!</v>
      </c>
      <c r="Y28" s="46"/>
      <c r="Z28" s="47"/>
      <c r="AA28" s="45" t="e">
        <f t="shared" si="4"/>
        <v>#DIV/0!</v>
      </c>
      <c r="AB28" s="46"/>
      <c r="AC28" s="47"/>
      <c r="AD28" s="45" t="e">
        <f t="shared" si="5"/>
        <v>#DIV/0!</v>
      </c>
      <c r="AE28" s="46"/>
      <c r="AF28" s="47"/>
      <c r="AG28" s="45" t="e">
        <f t="shared" si="6"/>
        <v>#DIV/0!</v>
      </c>
      <c r="AH28" s="46"/>
      <c r="AI28" s="47"/>
      <c r="AJ28" s="45" t="e">
        <f t="shared" si="7"/>
        <v>#DIV/0!</v>
      </c>
      <c r="AK28" s="46"/>
      <c r="AL28" s="47"/>
      <c r="AM28" s="45" t="e">
        <f t="shared" si="8"/>
        <v>#DIV/0!</v>
      </c>
      <c r="AN28" s="46"/>
      <c r="AO28" s="47"/>
      <c r="AP28" s="45" t="e">
        <f t="shared" si="9"/>
        <v>#DIV/0!</v>
      </c>
      <c r="AQ28" s="46">
        <f t="shared" si="10"/>
        <v>758580</v>
      </c>
      <c r="AR28" s="46">
        <f t="shared" si="11"/>
        <v>758580</v>
      </c>
      <c r="AS28" s="47">
        <f t="shared" si="12"/>
        <v>1100000</v>
      </c>
      <c r="AT28" s="45">
        <f t="shared" si="13"/>
        <v>0.6896181818181818</v>
      </c>
      <c r="AU28" s="50">
        <f t="shared" si="14"/>
        <v>379290</v>
      </c>
    </row>
    <row r="29" spans="1:47" ht="18.75">
      <c r="A29" s="101">
        <v>22</v>
      </c>
      <c r="B29" s="41" t="s">
        <v>88</v>
      </c>
      <c r="C29" s="77" t="s">
        <v>124</v>
      </c>
      <c r="D29" s="42">
        <v>44552</v>
      </c>
      <c r="E29" s="46">
        <v>328255</v>
      </c>
      <c r="F29" s="46">
        <v>328255</v>
      </c>
      <c r="G29" s="44">
        <v>550000</v>
      </c>
      <c r="H29" s="45">
        <f t="shared" si="0"/>
        <v>0.59682727272727276</v>
      </c>
      <c r="I29" s="46">
        <v>58990</v>
      </c>
      <c r="J29" s="46">
        <v>58990</v>
      </c>
      <c r="K29" s="47">
        <v>550000</v>
      </c>
      <c r="L29" s="45">
        <f t="shared" si="17"/>
        <v>0.10725454545454545</v>
      </c>
      <c r="M29" s="43"/>
      <c r="N29" s="48"/>
      <c r="O29" s="49" t="e">
        <f t="shared" si="15"/>
        <v>#DIV/0!</v>
      </c>
      <c r="P29" s="43"/>
      <c r="Q29" s="48"/>
      <c r="R29" s="49" t="e">
        <f t="shared" si="1"/>
        <v>#DIV/0!</v>
      </c>
      <c r="S29" s="43"/>
      <c r="T29" s="48"/>
      <c r="U29" s="49" t="e">
        <f t="shared" si="2"/>
        <v>#DIV/0!</v>
      </c>
      <c r="V29" s="43"/>
      <c r="W29" s="47"/>
      <c r="X29" s="45" t="e">
        <f t="shared" si="3"/>
        <v>#DIV/0!</v>
      </c>
      <c r="Y29" s="46"/>
      <c r="Z29" s="47"/>
      <c r="AA29" s="45" t="e">
        <f t="shared" si="4"/>
        <v>#DIV/0!</v>
      </c>
      <c r="AB29" s="46"/>
      <c r="AC29" s="47"/>
      <c r="AD29" s="45" t="e">
        <f t="shared" si="5"/>
        <v>#DIV/0!</v>
      </c>
      <c r="AE29" s="46"/>
      <c r="AF29" s="47"/>
      <c r="AG29" s="45" t="e">
        <f t="shared" si="6"/>
        <v>#DIV/0!</v>
      </c>
      <c r="AH29" s="46"/>
      <c r="AI29" s="47"/>
      <c r="AJ29" s="45" t="e">
        <f t="shared" si="7"/>
        <v>#DIV/0!</v>
      </c>
      <c r="AK29" s="46"/>
      <c r="AL29" s="47"/>
      <c r="AM29" s="45" t="e">
        <f t="shared" si="8"/>
        <v>#DIV/0!</v>
      </c>
      <c r="AN29" s="46"/>
      <c r="AO29" s="47"/>
      <c r="AP29" s="45" t="e">
        <f t="shared" si="9"/>
        <v>#DIV/0!</v>
      </c>
      <c r="AQ29" s="46">
        <f t="shared" si="10"/>
        <v>387245</v>
      </c>
      <c r="AR29" s="46">
        <f t="shared" si="11"/>
        <v>387245</v>
      </c>
      <c r="AS29" s="47">
        <f t="shared" si="12"/>
        <v>1100000</v>
      </c>
      <c r="AT29" s="45">
        <f t="shared" si="13"/>
        <v>0.35204090909090907</v>
      </c>
      <c r="AU29" s="50">
        <f t="shared" si="14"/>
        <v>193622.5</v>
      </c>
    </row>
    <row r="30" spans="1:47" ht="18.75">
      <c r="A30" s="101">
        <v>23</v>
      </c>
      <c r="B30" s="41" t="s">
        <v>89</v>
      </c>
      <c r="C30" s="77" t="s">
        <v>125</v>
      </c>
      <c r="D30" s="56">
        <v>44733</v>
      </c>
      <c r="E30" s="46">
        <v>4065645</v>
      </c>
      <c r="F30" s="46">
        <v>4065645</v>
      </c>
      <c r="G30" s="44">
        <v>1500000</v>
      </c>
      <c r="H30" s="45">
        <f t="shared" si="0"/>
        <v>2.7104300000000001</v>
      </c>
      <c r="I30" s="46">
        <v>1823670</v>
      </c>
      <c r="J30" s="46">
        <v>1823670</v>
      </c>
      <c r="K30" s="47">
        <v>1650000</v>
      </c>
      <c r="L30" s="45">
        <f t="shared" si="17"/>
        <v>1.1052545454545455</v>
      </c>
      <c r="M30" s="46"/>
      <c r="N30" s="47"/>
      <c r="O30" s="49" t="e">
        <f t="shared" si="15"/>
        <v>#DIV/0!</v>
      </c>
      <c r="P30" s="46"/>
      <c r="Q30" s="47"/>
      <c r="R30" s="49" t="e">
        <f t="shared" si="1"/>
        <v>#DIV/0!</v>
      </c>
      <c r="S30" s="46"/>
      <c r="T30" s="47"/>
      <c r="U30" s="49" t="e">
        <f t="shared" si="2"/>
        <v>#DIV/0!</v>
      </c>
      <c r="V30" s="54"/>
      <c r="W30" s="55"/>
      <c r="X30" s="45" t="e">
        <f t="shared" si="3"/>
        <v>#DIV/0!</v>
      </c>
      <c r="Y30" s="46"/>
      <c r="Z30" s="47"/>
      <c r="AA30" s="45" t="e">
        <f t="shared" si="4"/>
        <v>#DIV/0!</v>
      </c>
      <c r="AB30" s="46"/>
      <c r="AC30" s="47"/>
      <c r="AD30" s="45" t="e">
        <f t="shared" si="5"/>
        <v>#DIV/0!</v>
      </c>
      <c r="AE30" s="46"/>
      <c r="AF30" s="47"/>
      <c r="AG30" s="45" t="e">
        <f t="shared" si="6"/>
        <v>#DIV/0!</v>
      </c>
      <c r="AH30" s="46"/>
      <c r="AI30" s="47"/>
      <c r="AJ30" s="45" t="e">
        <f t="shared" si="7"/>
        <v>#DIV/0!</v>
      </c>
      <c r="AK30" s="46"/>
      <c r="AL30" s="47"/>
      <c r="AM30" s="45" t="e">
        <f t="shared" si="8"/>
        <v>#DIV/0!</v>
      </c>
      <c r="AN30" s="46"/>
      <c r="AO30" s="47"/>
      <c r="AP30" s="45" t="e">
        <f t="shared" si="9"/>
        <v>#DIV/0!</v>
      </c>
      <c r="AQ30" s="46">
        <f t="shared" si="10"/>
        <v>5889315</v>
      </c>
      <c r="AR30" s="46">
        <f t="shared" si="11"/>
        <v>5889315</v>
      </c>
      <c r="AS30" s="47">
        <f t="shared" si="12"/>
        <v>3150000</v>
      </c>
      <c r="AT30" s="45">
        <f t="shared" si="13"/>
        <v>1.8696238095238096</v>
      </c>
      <c r="AU30" s="50">
        <f t="shared" si="14"/>
        <v>2944657.5</v>
      </c>
    </row>
    <row r="31" spans="1:47" ht="18.75">
      <c r="A31" s="101">
        <v>24</v>
      </c>
      <c r="B31" s="41" t="s">
        <v>90</v>
      </c>
      <c r="C31" s="77" t="s">
        <v>126</v>
      </c>
      <c r="D31" s="42">
        <v>45301</v>
      </c>
      <c r="E31" s="46">
        <v>103680</v>
      </c>
      <c r="F31" s="46">
        <v>103680</v>
      </c>
      <c r="G31" s="44">
        <v>550000</v>
      </c>
      <c r="H31" s="45">
        <f t="shared" si="0"/>
        <v>0.1885090909090909</v>
      </c>
      <c r="I31" s="46">
        <v>59990</v>
      </c>
      <c r="J31" s="46">
        <v>59990</v>
      </c>
      <c r="K31" s="47">
        <v>550000</v>
      </c>
      <c r="L31" s="45">
        <f t="shared" si="17"/>
        <v>0.10907272727272728</v>
      </c>
      <c r="M31" s="43"/>
      <c r="N31" s="48"/>
      <c r="O31" s="49" t="e">
        <f t="shared" si="15"/>
        <v>#DIV/0!</v>
      </c>
      <c r="P31" s="43"/>
      <c r="Q31" s="48"/>
      <c r="R31" s="49" t="e">
        <f t="shared" si="1"/>
        <v>#DIV/0!</v>
      </c>
      <c r="S31" s="43"/>
      <c r="T31" s="48"/>
      <c r="U31" s="49" t="e">
        <f t="shared" si="2"/>
        <v>#DIV/0!</v>
      </c>
      <c r="V31" s="43"/>
      <c r="W31" s="47"/>
      <c r="X31" s="45" t="e">
        <f t="shared" si="3"/>
        <v>#DIV/0!</v>
      </c>
      <c r="Y31" s="46"/>
      <c r="Z31" s="47"/>
      <c r="AA31" s="45" t="e">
        <f t="shared" si="4"/>
        <v>#DIV/0!</v>
      </c>
      <c r="AB31" s="46"/>
      <c r="AC31" s="47"/>
      <c r="AD31" s="45" t="e">
        <f t="shared" si="5"/>
        <v>#DIV/0!</v>
      </c>
      <c r="AE31" s="46"/>
      <c r="AF31" s="47"/>
      <c r="AG31" s="45" t="e">
        <f t="shared" si="6"/>
        <v>#DIV/0!</v>
      </c>
      <c r="AH31" s="46"/>
      <c r="AI31" s="47"/>
      <c r="AJ31" s="45" t="e">
        <f t="shared" si="7"/>
        <v>#DIV/0!</v>
      </c>
      <c r="AK31" s="46"/>
      <c r="AL31" s="47"/>
      <c r="AM31" s="45" t="e">
        <f t="shared" si="8"/>
        <v>#DIV/0!</v>
      </c>
      <c r="AN31" s="46"/>
      <c r="AO31" s="47"/>
      <c r="AP31" s="45" t="e">
        <f t="shared" si="9"/>
        <v>#DIV/0!</v>
      </c>
      <c r="AQ31" s="46">
        <f t="shared" si="10"/>
        <v>163670</v>
      </c>
      <c r="AR31" s="46">
        <f t="shared" si="11"/>
        <v>163670</v>
      </c>
      <c r="AS31" s="47">
        <f t="shared" si="12"/>
        <v>1100000</v>
      </c>
      <c r="AT31" s="45">
        <f t="shared" si="13"/>
        <v>0.14879090909090908</v>
      </c>
      <c r="AU31" s="50">
        <f t="shared" si="14"/>
        <v>81835</v>
      </c>
    </row>
    <row r="32" spans="1:47" s="213" customFormat="1" ht="18" customHeight="1">
      <c r="A32" s="214">
        <v>25</v>
      </c>
      <c r="B32" s="215" t="s">
        <v>263</v>
      </c>
      <c r="C32" s="216" t="s">
        <v>264</v>
      </c>
      <c r="D32" s="217" t="s">
        <v>265</v>
      </c>
      <c r="E32" s="103">
        <v>0</v>
      </c>
      <c r="F32" s="103">
        <v>0</v>
      </c>
      <c r="G32" s="218">
        <v>0</v>
      </c>
      <c r="H32" s="104">
        <v>0</v>
      </c>
      <c r="I32" s="103">
        <v>120875</v>
      </c>
      <c r="J32" s="103">
        <v>120875</v>
      </c>
      <c r="K32" s="102">
        <v>294642</v>
      </c>
      <c r="L32" s="104">
        <f t="shared" si="17"/>
        <v>0.41024361767840295</v>
      </c>
      <c r="M32" s="103"/>
      <c r="N32" s="102"/>
      <c r="O32" s="104"/>
      <c r="P32" s="103"/>
      <c r="Q32" s="102"/>
      <c r="R32" s="104"/>
      <c r="S32" s="103"/>
      <c r="T32" s="102"/>
      <c r="U32" s="104"/>
      <c r="V32" s="103"/>
      <c r="W32" s="102"/>
      <c r="X32" s="104"/>
      <c r="Y32" s="103"/>
      <c r="Z32" s="102"/>
      <c r="AA32" s="104"/>
      <c r="AB32" s="103"/>
      <c r="AC32" s="102"/>
      <c r="AD32" s="104"/>
      <c r="AE32" s="103"/>
      <c r="AF32" s="102"/>
      <c r="AG32" s="104"/>
      <c r="AH32" s="103"/>
      <c r="AI32" s="102"/>
      <c r="AJ32" s="104"/>
      <c r="AK32" s="103"/>
      <c r="AL32" s="102"/>
      <c r="AM32" s="104"/>
      <c r="AN32" s="103"/>
      <c r="AO32" s="102"/>
      <c r="AP32" s="104"/>
      <c r="AQ32" s="103">
        <f t="shared" si="10"/>
        <v>120875</v>
      </c>
      <c r="AR32" s="103">
        <f t="shared" si="11"/>
        <v>120875</v>
      </c>
      <c r="AS32" s="102">
        <f t="shared" si="12"/>
        <v>294642</v>
      </c>
      <c r="AT32" s="104">
        <f t="shared" si="13"/>
        <v>0.41024361767840295</v>
      </c>
      <c r="AU32" s="105">
        <f>AQ32/1</f>
        <v>120875</v>
      </c>
    </row>
    <row r="33" spans="1:47" ht="18.75">
      <c r="A33" s="101">
        <v>26</v>
      </c>
      <c r="B33" s="41" t="s">
        <v>91</v>
      </c>
      <c r="C33" s="77" t="s">
        <v>127</v>
      </c>
      <c r="D33" s="42">
        <v>45320</v>
      </c>
      <c r="E33" s="46">
        <v>220960</v>
      </c>
      <c r="F33" s="46">
        <v>220960</v>
      </c>
      <c r="G33" s="44">
        <v>550000</v>
      </c>
      <c r="H33" s="45">
        <f t="shared" si="0"/>
        <v>0.40174545454545457</v>
      </c>
      <c r="I33" s="46">
        <v>161275</v>
      </c>
      <c r="J33" s="46">
        <v>161275</v>
      </c>
      <c r="K33" s="47">
        <v>550000</v>
      </c>
      <c r="L33" s="45">
        <f t="shared" si="17"/>
        <v>0.29322727272727273</v>
      </c>
      <c r="M33" s="43"/>
      <c r="N33" s="48"/>
      <c r="O33" s="49" t="e">
        <f t="shared" si="15"/>
        <v>#DIV/0!</v>
      </c>
      <c r="P33" s="43"/>
      <c r="Q33" s="48"/>
      <c r="R33" s="49" t="e">
        <f t="shared" si="1"/>
        <v>#DIV/0!</v>
      </c>
      <c r="S33" s="43"/>
      <c r="T33" s="48"/>
      <c r="U33" s="49" t="e">
        <f t="shared" si="2"/>
        <v>#DIV/0!</v>
      </c>
      <c r="V33" s="43"/>
      <c r="W33" s="47"/>
      <c r="X33" s="45" t="e">
        <f t="shared" si="3"/>
        <v>#DIV/0!</v>
      </c>
      <c r="Y33" s="46"/>
      <c r="Z33" s="47"/>
      <c r="AA33" s="45" t="e">
        <f t="shared" si="4"/>
        <v>#DIV/0!</v>
      </c>
      <c r="AB33" s="46"/>
      <c r="AC33" s="47"/>
      <c r="AD33" s="45" t="e">
        <f t="shared" si="5"/>
        <v>#DIV/0!</v>
      </c>
      <c r="AE33" s="46"/>
      <c r="AF33" s="47"/>
      <c r="AG33" s="45" t="e">
        <f t="shared" si="6"/>
        <v>#DIV/0!</v>
      </c>
      <c r="AH33" s="46"/>
      <c r="AI33" s="47"/>
      <c r="AJ33" s="45" t="e">
        <f t="shared" si="7"/>
        <v>#DIV/0!</v>
      </c>
      <c r="AK33" s="46"/>
      <c r="AL33" s="47"/>
      <c r="AM33" s="45" t="e">
        <f t="shared" si="8"/>
        <v>#DIV/0!</v>
      </c>
      <c r="AN33" s="46"/>
      <c r="AO33" s="47"/>
      <c r="AP33" s="45" t="e">
        <f t="shared" si="9"/>
        <v>#DIV/0!</v>
      </c>
      <c r="AQ33" s="46">
        <f t="shared" si="10"/>
        <v>382235</v>
      </c>
      <c r="AR33" s="46">
        <f t="shared" si="11"/>
        <v>382235</v>
      </c>
      <c r="AS33" s="47">
        <f t="shared" si="12"/>
        <v>1100000</v>
      </c>
      <c r="AT33" s="45">
        <f t="shared" si="13"/>
        <v>0.34748636363636365</v>
      </c>
      <c r="AU33" s="50">
        <f t="shared" si="14"/>
        <v>191117.5</v>
      </c>
    </row>
    <row r="34" spans="1:47" ht="18.75">
      <c r="A34" s="101">
        <v>27</v>
      </c>
      <c r="B34" s="41" t="s">
        <v>92</v>
      </c>
      <c r="C34" s="77" t="s">
        <v>128</v>
      </c>
      <c r="D34" s="56">
        <v>45008</v>
      </c>
      <c r="E34" s="46">
        <v>112785</v>
      </c>
      <c r="F34" s="46">
        <v>112785</v>
      </c>
      <c r="G34" s="44">
        <v>550000</v>
      </c>
      <c r="H34" s="45">
        <f t="shared" si="0"/>
        <v>0.20506363636363636</v>
      </c>
      <c r="I34" s="46">
        <v>155580</v>
      </c>
      <c r="J34" s="46">
        <v>155580</v>
      </c>
      <c r="K34" s="47">
        <v>550000</v>
      </c>
      <c r="L34" s="45">
        <f t="shared" si="17"/>
        <v>0.28287272727272728</v>
      </c>
      <c r="M34" s="46"/>
      <c r="N34" s="47"/>
      <c r="O34" s="49" t="e">
        <f t="shared" si="15"/>
        <v>#DIV/0!</v>
      </c>
      <c r="P34" s="46"/>
      <c r="Q34" s="47"/>
      <c r="R34" s="49" t="e">
        <f t="shared" si="1"/>
        <v>#DIV/0!</v>
      </c>
      <c r="S34" s="46"/>
      <c r="T34" s="47"/>
      <c r="U34" s="49" t="e">
        <f t="shared" si="2"/>
        <v>#DIV/0!</v>
      </c>
      <c r="V34" s="54"/>
      <c r="W34" s="55"/>
      <c r="X34" s="45" t="e">
        <f t="shared" si="3"/>
        <v>#DIV/0!</v>
      </c>
      <c r="Y34" s="46"/>
      <c r="Z34" s="47"/>
      <c r="AA34" s="45" t="e">
        <f t="shared" si="4"/>
        <v>#DIV/0!</v>
      </c>
      <c r="AB34" s="46"/>
      <c r="AC34" s="47"/>
      <c r="AD34" s="45" t="e">
        <f t="shared" si="5"/>
        <v>#DIV/0!</v>
      </c>
      <c r="AE34" s="46"/>
      <c r="AF34" s="47"/>
      <c r="AG34" s="45" t="e">
        <f t="shared" si="6"/>
        <v>#DIV/0!</v>
      </c>
      <c r="AH34" s="46"/>
      <c r="AI34" s="47"/>
      <c r="AJ34" s="45" t="e">
        <f t="shared" si="7"/>
        <v>#DIV/0!</v>
      </c>
      <c r="AK34" s="46"/>
      <c r="AL34" s="47"/>
      <c r="AM34" s="45" t="e">
        <f t="shared" si="8"/>
        <v>#DIV/0!</v>
      </c>
      <c r="AN34" s="46"/>
      <c r="AO34" s="47"/>
      <c r="AP34" s="45" t="e">
        <f t="shared" si="9"/>
        <v>#DIV/0!</v>
      </c>
      <c r="AQ34" s="46">
        <f t="shared" si="10"/>
        <v>268365</v>
      </c>
      <c r="AR34" s="46">
        <f t="shared" si="11"/>
        <v>268365</v>
      </c>
      <c r="AS34" s="47">
        <f t="shared" si="12"/>
        <v>1100000</v>
      </c>
      <c r="AT34" s="45">
        <f t="shared" si="13"/>
        <v>0.24396818181818181</v>
      </c>
      <c r="AU34" s="50">
        <f t="shared" si="14"/>
        <v>134182.5</v>
      </c>
    </row>
    <row r="35" spans="1:47" ht="18.75">
      <c r="A35" s="101">
        <v>28</v>
      </c>
      <c r="B35" s="41" t="s">
        <v>93</v>
      </c>
      <c r="C35" s="77" t="s">
        <v>129</v>
      </c>
      <c r="D35" s="42">
        <v>44853</v>
      </c>
      <c r="E35" s="46">
        <v>108470</v>
      </c>
      <c r="F35" s="46">
        <v>108470</v>
      </c>
      <c r="G35" s="44">
        <v>550000</v>
      </c>
      <c r="H35" s="45">
        <f t="shared" si="0"/>
        <v>0.19721818181818182</v>
      </c>
      <c r="I35" s="46">
        <v>337430</v>
      </c>
      <c r="J35" s="46">
        <v>337430</v>
      </c>
      <c r="K35" s="47">
        <v>550000</v>
      </c>
      <c r="L35" s="45">
        <f t="shared" si="17"/>
        <v>0.61350909090909089</v>
      </c>
      <c r="M35" s="43"/>
      <c r="N35" s="48"/>
      <c r="O35" s="49" t="e">
        <f t="shared" si="15"/>
        <v>#DIV/0!</v>
      </c>
      <c r="P35" s="43"/>
      <c r="Q35" s="48"/>
      <c r="R35" s="49" t="e">
        <f t="shared" si="1"/>
        <v>#DIV/0!</v>
      </c>
      <c r="S35" s="43"/>
      <c r="T35" s="48"/>
      <c r="U35" s="49" t="e">
        <f t="shared" si="2"/>
        <v>#DIV/0!</v>
      </c>
      <c r="V35" s="43"/>
      <c r="W35" s="47"/>
      <c r="X35" s="45" t="e">
        <f t="shared" si="3"/>
        <v>#DIV/0!</v>
      </c>
      <c r="Y35" s="46"/>
      <c r="Z35" s="47"/>
      <c r="AA35" s="45" t="e">
        <f t="shared" si="4"/>
        <v>#DIV/0!</v>
      </c>
      <c r="AB35" s="46"/>
      <c r="AC35" s="47"/>
      <c r="AD35" s="45" t="e">
        <f t="shared" si="5"/>
        <v>#DIV/0!</v>
      </c>
      <c r="AE35" s="46"/>
      <c r="AF35" s="47"/>
      <c r="AG35" s="45" t="e">
        <f t="shared" si="6"/>
        <v>#DIV/0!</v>
      </c>
      <c r="AH35" s="46"/>
      <c r="AI35" s="47"/>
      <c r="AJ35" s="45" t="e">
        <f t="shared" si="7"/>
        <v>#DIV/0!</v>
      </c>
      <c r="AK35" s="46"/>
      <c r="AL35" s="47"/>
      <c r="AM35" s="45" t="e">
        <f t="shared" si="8"/>
        <v>#DIV/0!</v>
      </c>
      <c r="AN35" s="46"/>
      <c r="AO35" s="47"/>
      <c r="AP35" s="45" t="e">
        <f t="shared" si="9"/>
        <v>#DIV/0!</v>
      </c>
      <c r="AQ35" s="46">
        <f t="shared" si="10"/>
        <v>445900</v>
      </c>
      <c r="AR35" s="46">
        <f t="shared" si="11"/>
        <v>445900</v>
      </c>
      <c r="AS35" s="47">
        <f t="shared" si="12"/>
        <v>1100000</v>
      </c>
      <c r="AT35" s="45">
        <f t="shared" si="13"/>
        <v>0.40536363636363637</v>
      </c>
      <c r="AU35" s="50">
        <f t="shared" si="14"/>
        <v>222950</v>
      </c>
    </row>
    <row r="36" spans="1:47" ht="18.75">
      <c r="A36" s="101">
        <v>29</v>
      </c>
      <c r="B36" s="41" t="s">
        <v>94</v>
      </c>
      <c r="C36" s="77" t="s">
        <v>130</v>
      </c>
      <c r="D36" s="42">
        <v>45104</v>
      </c>
      <c r="E36" s="46">
        <v>46685</v>
      </c>
      <c r="F36" s="46">
        <v>46685</v>
      </c>
      <c r="G36" s="44">
        <v>550000</v>
      </c>
      <c r="H36" s="45">
        <f t="shared" si="0"/>
        <v>8.4881818181818183E-2</v>
      </c>
      <c r="I36" s="46">
        <v>1052075</v>
      </c>
      <c r="J36" s="46">
        <v>1052075</v>
      </c>
      <c r="K36" s="47">
        <v>550000</v>
      </c>
      <c r="L36" s="45">
        <f t="shared" si="17"/>
        <v>1.9128636363636364</v>
      </c>
      <c r="M36" s="43"/>
      <c r="N36" s="48"/>
      <c r="O36" s="49" t="e">
        <f t="shared" si="15"/>
        <v>#DIV/0!</v>
      </c>
      <c r="P36" s="43"/>
      <c r="Q36" s="48"/>
      <c r="R36" s="49" t="e">
        <f t="shared" si="1"/>
        <v>#DIV/0!</v>
      </c>
      <c r="S36" s="43"/>
      <c r="T36" s="48"/>
      <c r="U36" s="49" t="e">
        <f t="shared" si="2"/>
        <v>#DIV/0!</v>
      </c>
      <c r="V36" s="43"/>
      <c r="W36" s="47"/>
      <c r="X36" s="45" t="e">
        <f t="shared" si="3"/>
        <v>#DIV/0!</v>
      </c>
      <c r="Y36" s="46"/>
      <c r="Z36" s="47"/>
      <c r="AA36" s="45" t="e">
        <f t="shared" si="4"/>
        <v>#DIV/0!</v>
      </c>
      <c r="AB36" s="46"/>
      <c r="AC36" s="47"/>
      <c r="AD36" s="45" t="e">
        <f t="shared" si="5"/>
        <v>#DIV/0!</v>
      </c>
      <c r="AE36" s="46"/>
      <c r="AF36" s="47"/>
      <c r="AG36" s="45" t="e">
        <f t="shared" si="6"/>
        <v>#DIV/0!</v>
      </c>
      <c r="AH36" s="46"/>
      <c r="AI36" s="47"/>
      <c r="AJ36" s="45" t="e">
        <f t="shared" si="7"/>
        <v>#DIV/0!</v>
      </c>
      <c r="AK36" s="46"/>
      <c r="AL36" s="47"/>
      <c r="AM36" s="45" t="e">
        <f t="shared" si="8"/>
        <v>#DIV/0!</v>
      </c>
      <c r="AN36" s="46"/>
      <c r="AO36" s="47"/>
      <c r="AP36" s="45" t="e">
        <f t="shared" si="9"/>
        <v>#DIV/0!</v>
      </c>
      <c r="AQ36" s="46">
        <f t="shared" si="10"/>
        <v>1098760</v>
      </c>
      <c r="AR36" s="46">
        <f t="shared" si="11"/>
        <v>1098760</v>
      </c>
      <c r="AS36" s="47">
        <f t="shared" si="12"/>
        <v>1100000</v>
      </c>
      <c r="AT36" s="45">
        <f t="shared" si="13"/>
        <v>0.99887272727272725</v>
      </c>
      <c r="AU36" s="50">
        <f t="shared" si="14"/>
        <v>549380</v>
      </c>
    </row>
    <row r="37" spans="1:47" ht="18.75">
      <c r="A37" s="101">
        <v>30</v>
      </c>
      <c r="B37" s="41" t="s">
        <v>95</v>
      </c>
      <c r="C37" s="77" t="s">
        <v>131</v>
      </c>
      <c r="D37" s="56">
        <v>43530</v>
      </c>
      <c r="E37" s="46">
        <v>10695</v>
      </c>
      <c r="F37" s="46">
        <v>10695</v>
      </c>
      <c r="G37" s="44">
        <v>550000</v>
      </c>
      <c r="H37" s="45">
        <f t="shared" si="0"/>
        <v>1.9445454545454547E-2</v>
      </c>
      <c r="I37" s="46">
        <v>395235</v>
      </c>
      <c r="J37" s="46">
        <v>395235</v>
      </c>
      <c r="K37" s="47">
        <v>550000</v>
      </c>
      <c r="L37" s="45">
        <f t="shared" si="17"/>
        <v>0.71860909090909086</v>
      </c>
      <c r="M37" s="46"/>
      <c r="N37" s="47"/>
      <c r="O37" s="49" t="e">
        <f t="shared" si="15"/>
        <v>#DIV/0!</v>
      </c>
      <c r="P37" s="46"/>
      <c r="Q37" s="47"/>
      <c r="R37" s="49" t="e">
        <f t="shared" si="1"/>
        <v>#DIV/0!</v>
      </c>
      <c r="S37" s="46"/>
      <c r="T37" s="47"/>
      <c r="U37" s="49" t="e">
        <f t="shared" si="2"/>
        <v>#DIV/0!</v>
      </c>
      <c r="V37" s="54"/>
      <c r="W37" s="55"/>
      <c r="X37" s="45" t="e">
        <f t="shared" si="3"/>
        <v>#DIV/0!</v>
      </c>
      <c r="Y37" s="46"/>
      <c r="Z37" s="47"/>
      <c r="AA37" s="45" t="e">
        <f t="shared" si="4"/>
        <v>#DIV/0!</v>
      </c>
      <c r="AB37" s="46"/>
      <c r="AC37" s="47"/>
      <c r="AD37" s="45" t="e">
        <f t="shared" si="5"/>
        <v>#DIV/0!</v>
      </c>
      <c r="AE37" s="46"/>
      <c r="AF37" s="47"/>
      <c r="AG37" s="45" t="e">
        <f t="shared" si="6"/>
        <v>#DIV/0!</v>
      </c>
      <c r="AH37" s="46"/>
      <c r="AI37" s="47"/>
      <c r="AJ37" s="45" t="e">
        <f t="shared" si="7"/>
        <v>#DIV/0!</v>
      </c>
      <c r="AK37" s="46"/>
      <c r="AL37" s="47"/>
      <c r="AM37" s="45" t="e">
        <f t="shared" si="8"/>
        <v>#DIV/0!</v>
      </c>
      <c r="AN37" s="46"/>
      <c r="AO37" s="47"/>
      <c r="AP37" s="45" t="e">
        <f t="shared" si="9"/>
        <v>#DIV/0!</v>
      </c>
      <c r="AQ37" s="46">
        <f t="shared" si="10"/>
        <v>405930</v>
      </c>
      <c r="AR37" s="46">
        <f t="shared" si="11"/>
        <v>405930</v>
      </c>
      <c r="AS37" s="47">
        <f t="shared" si="12"/>
        <v>1100000</v>
      </c>
      <c r="AT37" s="45">
        <f t="shared" si="13"/>
        <v>0.3690272727272727</v>
      </c>
      <c r="AU37" s="50">
        <f t="shared" si="14"/>
        <v>202965</v>
      </c>
    </row>
    <row r="38" spans="1:47" ht="18.75">
      <c r="A38" s="101">
        <v>31</v>
      </c>
      <c r="B38" s="41" t="s">
        <v>96</v>
      </c>
      <c r="C38" s="77" t="s">
        <v>132</v>
      </c>
      <c r="D38" s="42">
        <v>44636</v>
      </c>
      <c r="E38" s="46">
        <v>141175</v>
      </c>
      <c r="F38" s="46">
        <v>141175</v>
      </c>
      <c r="G38" s="44">
        <v>550000</v>
      </c>
      <c r="H38" s="45">
        <f t="shared" si="0"/>
        <v>0.25668181818181818</v>
      </c>
      <c r="I38" s="46">
        <v>58990</v>
      </c>
      <c r="J38" s="46">
        <v>58990</v>
      </c>
      <c r="K38" s="47">
        <v>550000</v>
      </c>
      <c r="L38" s="45">
        <f t="shared" si="17"/>
        <v>0.10725454545454545</v>
      </c>
      <c r="M38" s="43"/>
      <c r="N38" s="48"/>
      <c r="O38" s="49" t="e">
        <f t="shared" si="15"/>
        <v>#DIV/0!</v>
      </c>
      <c r="P38" s="43"/>
      <c r="Q38" s="48"/>
      <c r="R38" s="49" t="e">
        <f t="shared" si="1"/>
        <v>#DIV/0!</v>
      </c>
      <c r="S38" s="43"/>
      <c r="T38" s="48"/>
      <c r="U38" s="49" t="e">
        <f t="shared" si="2"/>
        <v>#DIV/0!</v>
      </c>
      <c r="V38" s="43"/>
      <c r="W38" s="47"/>
      <c r="X38" s="45" t="e">
        <f t="shared" si="3"/>
        <v>#DIV/0!</v>
      </c>
      <c r="Y38" s="46"/>
      <c r="Z38" s="47"/>
      <c r="AA38" s="45" t="e">
        <f t="shared" si="4"/>
        <v>#DIV/0!</v>
      </c>
      <c r="AB38" s="46"/>
      <c r="AC38" s="47"/>
      <c r="AD38" s="45" t="e">
        <f t="shared" si="5"/>
        <v>#DIV/0!</v>
      </c>
      <c r="AE38" s="46"/>
      <c r="AF38" s="47"/>
      <c r="AG38" s="45" t="e">
        <f t="shared" si="6"/>
        <v>#DIV/0!</v>
      </c>
      <c r="AH38" s="46"/>
      <c r="AI38" s="47"/>
      <c r="AJ38" s="45" t="e">
        <f t="shared" si="7"/>
        <v>#DIV/0!</v>
      </c>
      <c r="AK38" s="46"/>
      <c r="AL38" s="47"/>
      <c r="AM38" s="45" t="e">
        <f t="shared" si="8"/>
        <v>#DIV/0!</v>
      </c>
      <c r="AN38" s="46"/>
      <c r="AO38" s="47"/>
      <c r="AP38" s="45" t="e">
        <f t="shared" si="9"/>
        <v>#DIV/0!</v>
      </c>
      <c r="AQ38" s="46">
        <f t="shared" si="10"/>
        <v>200165</v>
      </c>
      <c r="AR38" s="46">
        <f t="shared" si="11"/>
        <v>200165</v>
      </c>
      <c r="AS38" s="47">
        <f t="shared" si="12"/>
        <v>1100000</v>
      </c>
      <c r="AT38" s="45">
        <f t="shared" si="13"/>
        <v>0.18196818181818181</v>
      </c>
      <c r="AU38" s="50">
        <f t="shared" si="14"/>
        <v>100082.5</v>
      </c>
    </row>
    <row r="39" spans="1:47" ht="18.75">
      <c r="A39" s="101">
        <v>32</v>
      </c>
      <c r="B39" s="41" t="s">
        <v>97</v>
      </c>
      <c r="C39" s="77" t="s">
        <v>133</v>
      </c>
      <c r="D39" s="42">
        <v>44691</v>
      </c>
      <c r="E39" s="46">
        <v>1294135</v>
      </c>
      <c r="F39" s="46">
        <v>1294135</v>
      </c>
      <c r="G39" s="44">
        <v>1100000</v>
      </c>
      <c r="H39" s="45">
        <f t="shared" si="0"/>
        <v>1.1764863636363636</v>
      </c>
      <c r="I39" s="46">
        <v>1365100</v>
      </c>
      <c r="J39" s="46">
        <v>1365100</v>
      </c>
      <c r="K39" s="47">
        <v>1100000</v>
      </c>
      <c r="L39" s="45">
        <f t="shared" si="17"/>
        <v>1.2410000000000001</v>
      </c>
      <c r="M39" s="43"/>
      <c r="N39" s="48"/>
      <c r="O39" s="49" t="e">
        <f t="shared" si="15"/>
        <v>#DIV/0!</v>
      </c>
      <c r="P39" s="43"/>
      <c r="Q39" s="48"/>
      <c r="R39" s="49" t="e">
        <f t="shared" si="1"/>
        <v>#DIV/0!</v>
      </c>
      <c r="S39" s="43"/>
      <c r="T39" s="48"/>
      <c r="U39" s="49" t="e">
        <f t="shared" si="2"/>
        <v>#DIV/0!</v>
      </c>
      <c r="V39" s="43"/>
      <c r="W39" s="47"/>
      <c r="X39" s="45" t="e">
        <f t="shared" si="3"/>
        <v>#DIV/0!</v>
      </c>
      <c r="Y39" s="46"/>
      <c r="Z39" s="47"/>
      <c r="AA39" s="45" t="e">
        <f t="shared" si="4"/>
        <v>#DIV/0!</v>
      </c>
      <c r="AB39" s="46"/>
      <c r="AC39" s="47"/>
      <c r="AD39" s="45" t="e">
        <f t="shared" si="5"/>
        <v>#DIV/0!</v>
      </c>
      <c r="AE39" s="46"/>
      <c r="AF39" s="47"/>
      <c r="AG39" s="45" t="e">
        <f t="shared" si="6"/>
        <v>#DIV/0!</v>
      </c>
      <c r="AH39" s="46"/>
      <c r="AI39" s="47"/>
      <c r="AJ39" s="45" t="e">
        <f t="shared" si="7"/>
        <v>#DIV/0!</v>
      </c>
      <c r="AK39" s="46"/>
      <c r="AL39" s="47"/>
      <c r="AM39" s="45" t="e">
        <f t="shared" si="8"/>
        <v>#DIV/0!</v>
      </c>
      <c r="AN39" s="46"/>
      <c r="AO39" s="47"/>
      <c r="AP39" s="45" t="e">
        <f t="shared" si="9"/>
        <v>#DIV/0!</v>
      </c>
      <c r="AQ39" s="46">
        <f t="shared" si="10"/>
        <v>2659235</v>
      </c>
      <c r="AR39" s="46">
        <f t="shared" si="11"/>
        <v>2659235</v>
      </c>
      <c r="AS39" s="47">
        <f t="shared" si="12"/>
        <v>2200000</v>
      </c>
      <c r="AT39" s="45">
        <f t="shared" si="13"/>
        <v>1.2087431818181817</v>
      </c>
      <c r="AU39" s="50">
        <f t="shared" si="14"/>
        <v>1329617.5</v>
      </c>
    </row>
    <row r="40" spans="1:47" ht="18.75">
      <c r="A40" s="101">
        <v>33</v>
      </c>
      <c r="B40" s="41" t="s">
        <v>98</v>
      </c>
      <c r="C40" s="77" t="s">
        <v>134</v>
      </c>
      <c r="D40" s="42">
        <v>44823</v>
      </c>
      <c r="E40" s="46">
        <v>341830</v>
      </c>
      <c r="F40" s="46">
        <v>341830</v>
      </c>
      <c r="G40" s="44">
        <v>900000</v>
      </c>
      <c r="H40" s="45">
        <f t="shared" si="0"/>
        <v>0.3798111111111111</v>
      </c>
      <c r="I40" s="46">
        <v>638705</v>
      </c>
      <c r="J40" s="46">
        <v>638705</v>
      </c>
      <c r="K40" s="47">
        <v>900000</v>
      </c>
      <c r="L40" s="45">
        <f t="shared" si="17"/>
        <v>0.70967222222222226</v>
      </c>
      <c r="M40" s="43"/>
      <c r="N40" s="48"/>
      <c r="O40" s="49" t="e">
        <f t="shared" si="15"/>
        <v>#DIV/0!</v>
      </c>
      <c r="P40" s="43"/>
      <c r="Q40" s="48"/>
      <c r="R40" s="49" t="e">
        <f t="shared" si="1"/>
        <v>#DIV/0!</v>
      </c>
      <c r="S40" s="43"/>
      <c r="T40" s="48"/>
      <c r="U40" s="49" t="e">
        <f t="shared" si="2"/>
        <v>#DIV/0!</v>
      </c>
      <c r="V40" s="43"/>
      <c r="W40" s="47"/>
      <c r="X40" s="45" t="e">
        <f t="shared" si="3"/>
        <v>#DIV/0!</v>
      </c>
      <c r="Y40" s="46"/>
      <c r="Z40" s="47"/>
      <c r="AA40" s="45" t="e">
        <f t="shared" si="4"/>
        <v>#DIV/0!</v>
      </c>
      <c r="AB40" s="46"/>
      <c r="AC40" s="47"/>
      <c r="AD40" s="45" t="e">
        <f t="shared" si="5"/>
        <v>#DIV/0!</v>
      </c>
      <c r="AE40" s="46"/>
      <c r="AF40" s="47"/>
      <c r="AG40" s="45" t="e">
        <f t="shared" si="6"/>
        <v>#DIV/0!</v>
      </c>
      <c r="AH40" s="46"/>
      <c r="AI40" s="47"/>
      <c r="AJ40" s="45" t="e">
        <f t="shared" si="7"/>
        <v>#DIV/0!</v>
      </c>
      <c r="AK40" s="46"/>
      <c r="AL40" s="47"/>
      <c r="AM40" s="45" t="e">
        <f t="shared" si="8"/>
        <v>#DIV/0!</v>
      </c>
      <c r="AN40" s="46"/>
      <c r="AO40" s="47"/>
      <c r="AP40" s="45" t="e">
        <f t="shared" si="9"/>
        <v>#DIV/0!</v>
      </c>
      <c r="AQ40" s="46">
        <f t="shared" si="10"/>
        <v>980535</v>
      </c>
      <c r="AR40" s="46">
        <f t="shared" si="11"/>
        <v>980535</v>
      </c>
      <c r="AS40" s="47">
        <f t="shared" si="12"/>
        <v>1800000</v>
      </c>
      <c r="AT40" s="45">
        <f t="shared" si="13"/>
        <v>0.54474166666666668</v>
      </c>
      <c r="AU40" s="50">
        <f t="shared" si="14"/>
        <v>490267.5</v>
      </c>
    </row>
    <row r="41" spans="1:47" ht="18.75">
      <c r="A41" s="101">
        <v>34</v>
      </c>
      <c r="B41" s="41" t="s">
        <v>99</v>
      </c>
      <c r="C41" s="77" t="s">
        <v>135</v>
      </c>
      <c r="D41" s="42">
        <v>44903</v>
      </c>
      <c r="E41" s="46">
        <v>306165</v>
      </c>
      <c r="F41" s="46">
        <v>306165</v>
      </c>
      <c r="G41" s="44">
        <v>550000</v>
      </c>
      <c r="H41" s="45">
        <f t="shared" si="0"/>
        <v>0.55666363636363636</v>
      </c>
      <c r="I41" s="46">
        <v>130780</v>
      </c>
      <c r="J41" s="46">
        <v>130780</v>
      </c>
      <c r="K41" s="47">
        <v>550000</v>
      </c>
      <c r="L41" s="45">
        <f t="shared" si="17"/>
        <v>0.23778181818181818</v>
      </c>
      <c r="M41" s="46"/>
      <c r="N41" s="47"/>
      <c r="O41" s="49" t="e">
        <f t="shared" si="15"/>
        <v>#DIV/0!</v>
      </c>
      <c r="P41" s="46"/>
      <c r="Q41" s="47"/>
      <c r="R41" s="49" t="e">
        <f t="shared" si="1"/>
        <v>#DIV/0!</v>
      </c>
      <c r="S41" s="46"/>
      <c r="T41" s="47"/>
      <c r="U41" s="49" t="e">
        <f t="shared" si="2"/>
        <v>#DIV/0!</v>
      </c>
      <c r="V41" s="46"/>
      <c r="W41" s="47"/>
      <c r="X41" s="45" t="e">
        <f t="shared" si="3"/>
        <v>#DIV/0!</v>
      </c>
      <c r="Y41" s="46"/>
      <c r="Z41" s="47"/>
      <c r="AA41" s="45" t="e">
        <f t="shared" si="4"/>
        <v>#DIV/0!</v>
      </c>
      <c r="AB41" s="46"/>
      <c r="AC41" s="47"/>
      <c r="AD41" s="45" t="e">
        <f t="shared" si="5"/>
        <v>#DIV/0!</v>
      </c>
      <c r="AE41" s="46"/>
      <c r="AF41" s="47"/>
      <c r="AG41" s="45" t="e">
        <f t="shared" si="6"/>
        <v>#DIV/0!</v>
      </c>
      <c r="AH41" s="46"/>
      <c r="AI41" s="47"/>
      <c r="AJ41" s="45" t="e">
        <f t="shared" si="7"/>
        <v>#DIV/0!</v>
      </c>
      <c r="AK41" s="46"/>
      <c r="AL41" s="47"/>
      <c r="AM41" s="45" t="e">
        <f t="shared" si="8"/>
        <v>#DIV/0!</v>
      </c>
      <c r="AN41" s="46"/>
      <c r="AO41" s="47"/>
      <c r="AP41" s="45" t="e">
        <f t="shared" si="9"/>
        <v>#DIV/0!</v>
      </c>
      <c r="AQ41" s="46">
        <f t="shared" si="10"/>
        <v>436945</v>
      </c>
      <c r="AR41" s="46">
        <f t="shared" si="11"/>
        <v>436945</v>
      </c>
      <c r="AS41" s="47">
        <f t="shared" si="12"/>
        <v>1100000</v>
      </c>
      <c r="AT41" s="45">
        <f t="shared" si="13"/>
        <v>0.39722272727272728</v>
      </c>
      <c r="AU41" s="50">
        <f t="shared" si="14"/>
        <v>218472.5</v>
      </c>
    </row>
    <row r="42" spans="1:47" ht="18.75">
      <c r="A42" s="101">
        <v>35</v>
      </c>
      <c r="B42" s="41" t="s">
        <v>100</v>
      </c>
      <c r="C42" s="77" t="s">
        <v>136</v>
      </c>
      <c r="D42" s="42">
        <v>45121</v>
      </c>
      <c r="E42" s="46">
        <v>494515</v>
      </c>
      <c r="F42" s="46">
        <v>494515</v>
      </c>
      <c r="G42" s="44">
        <v>750000</v>
      </c>
      <c r="H42" s="45">
        <f t="shared" si="0"/>
        <v>0.65935333333333335</v>
      </c>
      <c r="I42" s="46">
        <v>508915</v>
      </c>
      <c r="J42" s="46">
        <v>508915</v>
      </c>
      <c r="K42" s="47">
        <v>750000</v>
      </c>
      <c r="L42" s="45">
        <f t="shared" si="17"/>
        <v>0.67855333333333334</v>
      </c>
      <c r="M42" s="46"/>
      <c r="N42" s="47"/>
      <c r="O42" s="49" t="e">
        <f t="shared" si="15"/>
        <v>#DIV/0!</v>
      </c>
      <c r="P42" s="46"/>
      <c r="Q42" s="47"/>
      <c r="R42" s="49" t="e">
        <f t="shared" si="1"/>
        <v>#DIV/0!</v>
      </c>
      <c r="S42" s="46"/>
      <c r="T42" s="47"/>
      <c r="U42" s="49" t="e">
        <f t="shared" si="2"/>
        <v>#DIV/0!</v>
      </c>
      <c r="V42" s="46"/>
      <c r="W42" s="47"/>
      <c r="X42" s="45" t="e">
        <f t="shared" si="3"/>
        <v>#DIV/0!</v>
      </c>
      <c r="Y42" s="46"/>
      <c r="Z42" s="47"/>
      <c r="AA42" s="45" t="e">
        <f t="shared" si="4"/>
        <v>#DIV/0!</v>
      </c>
      <c r="AB42" s="46"/>
      <c r="AC42" s="47"/>
      <c r="AD42" s="45" t="e">
        <f t="shared" si="5"/>
        <v>#DIV/0!</v>
      </c>
      <c r="AE42" s="46"/>
      <c r="AF42" s="47"/>
      <c r="AG42" s="45" t="e">
        <f t="shared" si="6"/>
        <v>#DIV/0!</v>
      </c>
      <c r="AH42" s="46"/>
      <c r="AI42" s="47"/>
      <c r="AJ42" s="45" t="e">
        <f t="shared" si="7"/>
        <v>#DIV/0!</v>
      </c>
      <c r="AK42" s="46"/>
      <c r="AL42" s="47"/>
      <c r="AM42" s="45" t="e">
        <f t="shared" si="8"/>
        <v>#DIV/0!</v>
      </c>
      <c r="AN42" s="46"/>
      <c r="AO42" s="47"/>
      <c r="AP42" s="45" t="e">
        <f t="shared" si="9"/>
        <v>#DIV/0!</v>
      </c>
      <c r="AQ42" s="46">
        <f t="shared" si="10"/>
        <v>1003430</v>
      </c>
      <c r="AR42" s="46">
        <f t="shared" si="11"/>
        <v>1003430</v>
      </c>
      <c r="AS42" s="47">
        <f t="shared" si="12"/>
        <v>1500000</v>
      </c>
      <c r="AT42" s="45">
        <f t="shared" si="13"/>
        <v>0.66895333333333329</v>
      </c>
      <c r="AU42" s="50">
        <f t="shared" si="14"/>
        <v>501715</v>
      </c>
    </row>
    <row r="43" spans="1:47" ht="24.95" customHeight="1">
      <c r="A43" s="40"/>
      <c r="B43" s="628" t="s">
        <v>28</v>
      </c>
      <c r="C43" s="629"/>
      <c r="D43" s="630"/>
      <c r="E43" s="60">
        <f>SUM(E8:E42)</f>
        <v>17739630</v>
      </c>
      <c r="F43" s="60">
        <v>17739630</v>
      </c>
      <c r="G43" s="61">
        <f>SUM(G8:G42)</f>
        <v>21450000</v>
      </c>
      <c r="H43" s="62">
        <f>E43/G43</f>
        <v>0.82702237762237762</v>
      </c>
      <c r="I43" s="60">
        <f>SUM(I8:I42)</f>
        <v>15690860</v>
      </c>
      <c r="J43" s="60">
        <v>15657865</v>
      </c>
      <c r="K43" s="61">
        <f>SUM(K8:K42)</f>
        <v>21132141</v>
      </c>
      <c r="L43" s="62">
        <f t="shared" si="17"/>
        <v>0.74251160826534335</v>
      </c>
      <c r="M43" s="60">
        <f>SUM(M8:M42)</f>
        <v>0</v>
      </c>
      <c r="N43" s="60">
        <f>SUM(N8:N42)</f>
        <v>0</v>
      </c>
      <c r="O43" s="62" t="e">
        <f>M43/N43</f>
        <v>#DIV/0!</v>
      </c>
      <c r="P43" s="60">
        <f>SUM(P8:P42)</f>
        <v>0</v>
      </c>
      <c r="Q43" s="60">
        <f>SUM(Q8:Q42)</f>
        <v>0</v>
      </c>
      <c r="R43" s="62" t="e">
        <f>P43/Q43</f>
        <v>#DIV/0!</v>
      </c>
      <c r="S43" s="60">
        <f>SUM(S8:S42)</f>
        <v>0</v>
      </c>
      <c r="T43" s="60">
        <f>SUM(T8:T42)</f>
        <v>0</v>
      </c>
      <c r="U43" s="62" t="e">
        <f>S43/T43</f>
        <v>#DIV/0!</v>
      </c>
      <c r="V43" s="60">
        <f>SUM(V8:V42)</f>
        <v>0</v>
      </c>
      <c r="W43" s="60">
        <f>SUM(W8:W42)</f>
        <v>0</v>
      </c>
      <c r="X43" s="62" t="e">
        <f>V43/W43</f>
        <v>#DIV/0!</v>
      </c>
      <c r="Y43" s="60">
        <f>SUM(Y8:Y42)</f>
        <v>0</v>
      </c>
      <c r="Z43" s="60">
        <f>SUM(Z8:Z42)</f>
        <v>0</v>
      </c>
      <c r="AA43" s="62" t="e">
        <f>Y43/Z43</f>
        <v>#DIV/0!</v>
      </c>
      <c r="AB43" s="60">
        <f>SUM(AB8:AB42)</f>
        <v>0</v>
      </c>
      <c r="AC43" s="60">
        <f>SUM(AC8:AC42)</f>
        <v>0</v>
      </c>
      <c r="AD43" s="62" t="e">
        <f>AB43/AC43</f>
        <v>#DIV/0!</v>
      </c>
      <c r="AE43" s="60">
        <f>SUM(AE8:AE42)</f>
        <v>0</v>
      </c>
      <c r="AF43" s="60">
        <f>SUM(AF8:AF42)</f>
        <v>0</v>
      </c>
      <c r="AG43" s="62" t="e">
        <f>AE43/AF43</f>
        <v>#DIV/0!</v>
      </c>
      <c r="AH43" s="60">
        <f>SUM(AH8:AH42)</f>
        <v>0</v>
      </c>
      <c r="AI43" s="60">
        <f>SUM(AI8:AI42)</f>
        <v>0</v>
      </c>
      <c r="AJ43" s="62" t="e">
        <f>AH43/AI43</f>
        <v>#DIV/0!</v>
      </c>
      <c r="AK43" s="60">
        <f>SUM(AK8:AK42)</f>
        <v>0</v>
      </c>
      <c r="AL43" s="60">
        <f>SUM(AL8:AL42)</f>
        <v>0</v>
      </c>
      <c r="AM43" s="62" t="e">
        <f>AK43/AL43</f>
        <v>#DIV/0!</v>
      </c>
      <c r="AN43" s="60">
        <f>SUM(AN8:AN42)</f>
        <v>0</v>
      </c>
      <c r="AO43" s="60">
        <f>SUM(AO8:AO42)</f>
        <v>0</v>
      </c>
      <c r="AP43" s="62" t="e">
        <f>AN43/AO43</f>
        <v>#DIV/0!</v>
      </c>
      <c r="AQ43" s="60">
        <f>E43+I43</f>
        <v>33430490</v>
      </c>
      <c r="AR43" s="60">
        <f>SUM(AR8:AR42)</f>
        <v>33397495</v>
      </c>
      <c r="AS43" s="61">
        <f>G43+K43</f>
        <v>42582141</v>
      </c>
      <c r="AT43" s="62">
        <f>AQ43/AS43</f>
        <v>0.78508241283593516</v>
      </c>
      <c r="AU43" s="190">
        <f>AQ43/2</f>
        <v>16715245</v>
      </c>
    </row>
    <row r="45" spans="1:47">
      <c r="E45" s="80"/>
      <c r="F45" s="80"/>
      <c r="G45" s="80"/>
    </row>
    <row r="46" spans="1:47" ht="20.100000000000001" customHeight="1">
      <c r="B46" s="63" t="s">
        <v>29</v>
      </c>
      <c r="D46" s="627" t="s">
        <v>30</v>
      </c>
      <c r="E46" s="627"/>
      <c r="F46" s="97"/>
      <c r="AS46" s="627" t="s">
        <v>30</v>
      </c>
      <c r="AT46" s="627"/>
    </row>
    <row r="47" spans="1:47">
      <c r="B47" s="63"/>
      <c r="D47" s="66"/>
      <c r="E47" s="67"/>
      <c r="F47" s="67"/>
      <c r="AS47" s="68"/>
      <c r="AT47" s="69"/>
    </row>
    <row r="48" spans="1:47" ht="20.100000000000001" customHeight="1">
      <c r="B48" s="70" t="s">
        <v>103</v>
      </c>
      <c r="D48" s="98" t="s">
        <v>31</v>
      </c>
      <c r="E48" s="71"/>
      <c r="F48" s="71"/>
      <c r="AS48" s="625" t="s">
        <v>32</v>
      </c>
      <c r="AT48" s="625"/>
      <c r="AU48" s="625"/>
    </row>
    <row r="49" spans="2:47" ht="20.100000000000001" customHeight="1">
      <c r="B49" s="72" t="s">
        <v>101</v>
      </c>
      <c r="D49" s="97" t="s">
        <v>33</v>
      </c>
      <c r="E49" s="97"/>
      <c r="F49" s="97"/>
      <c r="AS49" s="626" t="s">
        <v>34</v>
      </c>
      <c r="AT49" s="626"/>
      <c r="AU49" s="626"/>
    </row>
  </sheetData>
  <mergeCells count="25">
    <mergeCell ref="AQ2:AS2"/>
    <mergeCell ref="AQ3:AT3"/>
    <mergeCell ref="B4:C4"/>
    <mergeCell ref="B5:B7"/>
    <mergeCell ref="C5:C7"/>
    <mergeCell ref="D5:D7"/>
    <mergeCell ref="E5:H6"/>
    <mergeCell ref="I5:L6"/>
    <mergeCell ref="M5:O6"/>
    <mergeCell ref="P5:R6"/>
    <mergeCell ref="D46:E46"/>
    <mergeCell ref="AS46:AT46"/>
    <mergeCell ref="S5:U6"/>
    <mergeCell ref="V5:X6"/>
    <mergeCell ref="Y5:AA6"/>
    <mergeCell ref="AB5:AD6"/>
    <mergeCell ref="AE5:AG6"/>
    <mergeCell ref="AH5:AJ6"/>
    <mergeCell ref="B43:D43"/>
    <mergeCell ref="AS48:AU48"/>
    <mergeCell ref="AS49:AU49"/>
    <mergeCell ref="AK5:AM6"/>
    <mergeCell ref="AN5:AP6"/>
    <mergeCell ref="AQ5:AT6"/>
    <mergeCell ref="AU5:AU7"/>
  </mergeCells>
  <pageMargins left="0.74" right="0.19685039370078741" top="0.79" bottom="0.23622047244094491" header="0.35433070866141736" footer="0.19685039370078741"/>
  <pageSetup paperSize="9" scale="4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indexed="57"/>
  </sheetPr>
  <dimension ref="A1:BC35"/>
  <sheetViews>
    <sheetView view="pageBreakPreview" zoomScale="70" zoomScaleNormal="70" zoomScaleSheetLayoutView="70" workbookViewId="0">
      <selection activeCell="AU3" sqref="AU3"/>
    </sheetView>
  </sheetViews>
  <sheetFormatPr defaultColWidth="46.85546875" defaultRowHeight="16.5"/>
  <cols>
    <col min="1" max="1" width="5.7109375" style="73" customWidth="1"/>
    <col min="2" max="3" width="40.7109375" style="52" customWidth="1"/>
    <col min="4" max="4" width="29" style="52" customWidth="1"/>
    <col min="5" max="5" width="21.7109375" style="52" hidden="1" customWidth="1"/>
    <col min="6" max="6" width="21.7109375" style="64" hidden="1" customWidth="1"/>
    <col min="7" max="7" width="10.7109375" style="65" hidden="1" customWidth="1"/>
    <col min="8" max="8" width="20.7109375" style="52" customWidth="1"/>
    <col min="9" max="10" width="20.7109375" style="52" hidden="1" customWidth="1"/>
    <col min="11" max="11" width="20.7109375" style="64" customWidth="1"/>
    <col min="12" max="12" width="10.7109375" style="52" customWidth="1"/>
    <col min="13" max="13" width="20.7109375" style="52" hidden="1" customWidth="1"/>
    <col min="14" max="14" width="20.7109375" style="64" hidden="1" customWidth="1"/>
    <col min="15" max="15" width="10.7109375" style="52" hidden="1" customWidth="1"/>
    <col min="16" max="16" width="20.7109375" style="52" hidden="1" customWidth="1"/>
    <col min="17" max="17" width="20.7109375" style="64" hidden="1" customWidth="1"/>
    <col min="18" max="18" width="10.7109375" style="52" hidden="1" customWidth="1"/>
    <col min="19" max="19" width="20.7109375" style="52" hidden="1" customWidth="1"/>
    <col min="20" max="20" width="20.7109375" style="64" hidden="1" customWidth="1"/>
    <col min="21" max="21" width="10.7109375" style="52" hidden="1" customWidth="1"/>
    <col min="22" max="22" width="20.7109375" style="52" hidden="1" customWidth="1"/>
    <col min="23" max="23" width="20.7109375" style="64" hidden="1" customWidth="1"/>
    <col min="24" max="24" width="10.7109375" style="52" hidden="1" customWidth="1"/>
    <col min="25" max="25" width="20.7109375" style="52" hidden="1" customWidth="1"/>
    <col min="26" max="26" width="20.7109375" style="64" hidden="1" customWidth="1"/>
    <col min="27" max="27" width="10.7109375" style="52" hidden="1" customWidth="1"/>
    <col min="28" max="28" width="20.7109375" style="52" hidden="1" customWidth="1"/>
    <col min="29" max="29" width="20.7109375" style="64" hidden="1" customWidth="1"/>
    <col min="30" max="30" width="10.7109375" style="52" hidden="1" customWidth="1"/>
    <col min="31" max="31" width="20.7109375" style="52" hidden="1" customWidth="1"/>
    <col min="32" max="32" width="20.7109375" style="64" hidden="1" customWidth="1"/>
    <col min="33" max="33" width="10.7109375" style="52" hidden="1" customWidth="1"/>
    <col min="34" max="34" width="20.7109375" style="52" hidden="1" customWidth="1"/>
    <col min="35" max="35" width="20.7109375" style="64" hidden="1" customWidth="1"/>
    <col min="36" max="36" width="10.7109375" style="52" hidden="1" customWidth="1"/>
    <col min="37" max="37" width="20.7109375" style="52" hidden="1" customWidth="1"/>
    <col min="38" max="38" width="20.7109375" style="64" hidden="1" customWidth="1"/>
    <col min="39" max="39" width="10.5703125" style="52" hidden="1" customWidth="1"/>
    <col min="40" max="40" width="20.7109375" style="52" hidden="1" customWidth="1"/>
    <col min="41" max="41" width="20.7109375" style="64" hidden="1" customWidth="1"/>
    <col min="42" max="42" width="10.7109375" style="52" hidden="1" customWidth="1"/>
    <col min="43" max="43" width="25.7109375" style="52" customWidth="1"/>
    <col min="44" max="44" width="25.7109375" style="52" hidden="1" customWidth="1"/>
    <col min="45" max="45" width="25.7109375" style="64" customWidth="1"/>
    <col min="46" max="46" width="10.7109375" style="52" customWidth="1"/>
    <col min="47" max="47" width="29" style="52" customWidth="1"/>
    <col min="48" max="48" width="35.7109375" style="52" hidden="1" customWidth="1"/>
    <col min="49" max="49" width="37.28515625" style="52" hidden="1" customWidth="1"/>
    <col min="50" max="50" width="19.140625" style="52" hidden="1" customWidth="1"/>
    <col min="51" max="16384" width="46.85546875" style="52"/>
  </cols>
  <sheetData>
    <row r="1" spans="1:55" s="10" customFormat="1" ht="30">
      <c r="A1" s="1"/>
      <c r="B1" s="2" t="s">
        <v>0</v>
      </c>
      <c r="C1" s="3"/>
      <c r="D1" s="4"/>
      <c r="E1" s="5"/>
      <c r="F1" s="6"/>
      <c r="G1" s="7"/>
      <c r="H1" s="5"/>
      <c r="I1" s="5"/>
      <c r="J1" s="5"/>
      <c r="K1" s="6"/>
      <c r="L1" s="5"/>
      <c r="M1" s="5"/>
      <c r="N1" s="6"/>
      <c r="O1" s="5"/>
      <c r="P1" s="5"/>
      <c r="Q1" s="6"/>
      <c r="R1" s="5"/>
      <c r="S1" s="5"/>
      <c r="T1" s="6"/>
      <c r="U1" s="5"/>
      <c r="V1" s="5"/>
      <c r="W1" s="6"/>
      <c r="X1" s="5"/>
      <c r="Y1" s="5"/>
      <c r="Z1" s="6"/>
      <c r="AA1" s="5"/>
      <c r="AB1" s="5"/>
      <c r="AC1" s="6"/>
      <c r="AD1" s="5"/>
      <c r="AE1" s="5"/>
      <c r="AF1" s="6"/>
      <c r="AG1" s="5"/>
      <c r="AH1" s="5"/>
      <c r="AI1" s="6"/>
      <c r="AJ1" s="5"/>
      <c r="AK1" s="5"/>
      <c r="AL1" s="6"/>
      <c r="AM1" s="5"/>
      <c r="AN1" s="5"/>
      <c r="AO1" s="6"/>
      <c r="AP1" s="5"/>
      <c r="AQ1" s="5"/>
      <c r="AR1" s="5"/>
      <c r="AS1" s="6"/>
      <c r="AT1" s="5"/>
      <c r="AU1" s="5"/>
      <c r="AV1" s="8"/>
      <c r="AW1" s="9"/>
      <c r="AX1" s="9"/>
      <c r="BC1" s="11"/>
    </row>
    <row r="2" spans="1:55" s="10" customFormat="1" ht="30">
      <c r="A2" s="1"/>
      <c r="B2" s="12" t="s">
        <v>1</v>
      </c>
      <c r="C2" s="3"/>
      <c r="D2" s="4"/>
      <c r="E2" s="5"/>
      <c r="F2" s="6"/>
      <c r="G2" s="7"/>
      <c r="H2" s="5"/>
      <c r="I2" s="5"/>
      <c r="J2" s="5"/>
      <c r="K2" s="6"/>
      <c r="L2" s="5"/>
      <c r="M2" s="5"/>
      <c r="N2" s="6"/>
      <c r="O2" s="5"/>
      <c r="P2" s="5"/>
      <c r="Q2" s="6"/>
      <c r="R2" s="5"/>
      <c r="S2" s="5"/>
      <c r="T2" s="6"/>
      <c r="U2" s="5"/>
      <c r="V2" s="5"/>
      <c r="W2" s="6"/>
      <c r="X2" s="5"/>
      <c r="Y2" s="5"/>
      <c r="Z2" s="6"/>
      <c r="AA2" s="5"/>
      <c r="AB2" s="5"/>
      <c r="AC2" s="6"/>
      <c r="AD2" s="5"/>
      <c r="AE2" s="5"/>
      <c r="AF2" s="6"/>
      <c r="AG2" s="5"/>
      <c r="AH2" s="5"/>
      <c r="AI2" s="6"/>
      <c r="AJ2" s="5"/>
      <c r="AK2" s="5"/>
      <c r="AL2" s="6"/>
      <c r="AM2" s="5"/>
      <c r="AN2" s="5"/>
      <c r="AO2" s="6"/>
      <c r="AP2" s="5"/>
      <c r="AQ2" s="618"/>
      <c r="AR2" s="618"/>
      <c r="AS2" s="618"/>
      <c r="AT2" s="5"/>
      <c r="AU2" s="5"/>
      <c r="AV2" s="8"/>
      <c r="AW2" s="9"/>
      <c r="AX2" s="9"/>
      <c r="BC2" s="11"/>
    </row>
    <row r="3" spans="1:55" s="10" customFormat="1" ht="35.25">
      <c r="A3" s="1"/>
      <c r="B3" s="13" t="s">
        <v>176</v>
      </c>
      <c r="C3" s="3"/>
      <c r="D3" s="4"/>
      <c r="E3" s="5"/>
      <c r="F3" s="6"/>
      <c r="G3" s="7"/>
      <c r="H3" s="5"/>
      <c r="I3" s="5"/>
      <c r="J3" s="5"/>
      <c r="K3" s="6"/>
      <c r="L3" s="5"/>
      <c r="M3" s="5"/>
      <c r="N3" s="6"/>
      <c r="O3" s="5"/>
      <c r="P3" s="5"/>
      <c r="Q3" s="6"/>
      <c r="R3" s="5"/>
      <c r="S3" s="5"/>
      <c r="T3" s="6"/>
      <c r="U3" s="5"/>
      <c r="V3" s="5"/>
      <c r="W3" s="6"/>
      <c r="X3" s="5"/>
      <c r="Y3" s="5"/>
      <c r="Z3" s="6"/>
      <c r="AA3" s="5"/>
      <c r="AB3" s="5"/>
      <c r="AC3" s="6"/>
      <c r="AD3" s="5"/>
      <c r="AE3" s="5"/>
      <c r="AF3" s="6"/>
      <c r="AG3" s="5"/>
      <c r="AH3" s="5"/>
      <c r="AI3" s="6"/>
      <c r="AJ3" s="5"/>
      <c r="AK3" s="5"/>
      <c r="AL3" s="6"/>
      <c r="AM3" s="5"/>
      <c r="AN3" s="5"/>
      <c r="AO3" s="6"/>
      <c r="AP3" s="5"/>
      <c r="AQ3" s="631" t="s">
        <v>298</v>
      </c>
      <c r="AR3" s="631"/>
      <c r="AS3" s="631"/>
      <c r="AT3" s="631"/>
      <c r="AU3" s="5"/>
      <c r="AV3" s="8"/>
      <c r="AW3" s="9"/>
      <c r="AX3" s="9"/>
      <c r="BC3" s="11"/>
    </row>
    <row r="4" spans="1:55" s="23" customFormat="1" ht="9.9499999999999993" customHeight="1" thickBot="1">
      <c r="A4" s="14"/>
      <c r="B4" s="623"/>
      <c r="C4" s="623"/>
      <c r="D4" s="15"/>
      <c r="E4" s="16"/>
      <c r="F4" s="17"/>
      <c r="G4" s="18"/>
      <c r="H4" s="19"/>
      <c r="I4" s="19"/>
      <c r="J4" s="19"/>
      <c r="K4" s="17"/>
      <c r="L4" s="16"/>
      <c r="M4" s="16"/>
      <c r="N4" s="17"/>
      <c r="O4" s="16"/>
      <c r="P4" s="16"/>
      <c r="Q4" s="17"/>
      <c r="R4" s="16"/>
      <c r="S4" s="16"/>
      <c r="T4" s="17"/>
      <c r="U4" s="16"/>
      <c r="V4" s="16"/>
      <c r="W4" s="17"/>
      <c r="X4" s="16"/>
      <c r="Y4" s="16"/>
      <c r="Z4" s="17"/>
      <c r="AA4" s="16"/>
      <c r="AB4" s="16"/>
      <c r="AC4" s="17"/>
      <c r="AD4" s="16"/>
      <c r="AE4" s="16"/>
      <c r="AF4" s="17"/>
      <c r="AG4" s="16"/>
      <c r="AH4" s="16"/>
      <c r="AI4" s="17"/>
      <c r="AJ4" s="16"/>
      <c r="AK4" s="16"/>
      <c r="AL4" s="17"/>
      <c r="AM4" s="16"/>
      <c r="AN4" s="16"/>
      <c r="AO4" s="17"/>
      <c r="AP4" s="16"/>
      <c r="AQ4" s="16"/>
      <c r="AR4" s="16"/>
      <c r="AS4" s="17"/>
      <c r="AT4" s="16"/>
      <c r="AU4" s="16"/>
      <c r="AV4" s="20"/>
      <c r="AW4" s="21"/>
      <c r="AX4" s="22"/>
      <c r="BC4" s="24"/>
    </row>
    <row r="5" spans="1:55" s="23" customFormat="1" ht="35.1" customHeight="1">
      <c r="A5" s="14"/>
      <c r="B5" s="616" t="s">
        <v>2</v>
      </c>
      <c r="C5" s="616" t="s">
        <v>3</v>
      </c>
      <c r="D5" s="619" t="s">
        <v>4</v>
      </c>
      <c r="E5" s="608" t="s">
        <v>5</v>
      </c>
      <c r="F5" s="608"/>
      <c r="G5" s="608"/>
      <c r="H5" s="608" t="s">
        <v>6</v>
      </c>
      <c r="I5" s="608"/>
      <c r="J5" s="608"/>
      <c r="K5" s="609"/>
      <c r="L5" s="609"/>
      <c r="M5" s="608" t="s">
        <v>7</v>
      </c>
      <c r="N5" s="609"/>
      <c r="O5" s="609"/>
      <c r="P5" s="608" t="s">
        <v>8</v>
      </c>
      <c r="Q5" s="609"/>
      <c r="R5" s="609"/>
      <c r="S5" s="608" t="s">
        <v>9</v>
      </c>
      <c r="T5" s="609"/>
      <c r="U5" s="609"/>
      <c r="V5" s="608" t="s">
        <v>10</v>
      </c>
      <c r="W5" s="609"/>
      <c r="X5" s="609"/>
      <c r="Y5" s="608" t="s">
        <v>11</v>
      </c>
      <c r="Z5" s="609"/>
      <c r="AA5" s="609"/>
      <c r="AB5" s="608" t="s">
        <v>12</v>
      </c>
      <c r="AC5" s="609"/>
      <c r="AD5" s="609"/>
      <c r="AE5" s="608" t="s">
        <v>13</v>
      </c>
      <c r="AF5" s="609"/>
      <c r="AG5" s="609"/>
      <c r="AH5" s="608" t="s">
        <v>14</v>
      </c>
      <c r="AI5" s="609"/>
      <c r="AJ5" s="609"/>
      <c r="AK5" s="608" t="s">
        <v>15</v>
      </c>
      <c r="AL5" s="609"/>
      <c r="AM5" s="609"/>
      <c r="AN5" s="608" t="s">
        <v>16</v>
      </c>
      <c r="AO5" s="609"/>
      <c r="AP5" s="609"/>
      <c r="AQ5" s="612" t="s">
        <v>17</v>
      </c>
      <c r="AR5" s="612"/>
      <c r="AS5" s="613"/>
      <c r="AT5" s="613"/>
      <c r="AU5" s="614" t="s">
        <v>18</v>
      </c>
      <c r="AV5" s="25" t="s">
        <v>19</v>
      </c>
      <c r="AW5" s="25" t="s">
        <v>18</v>
      </c>
      <c r="AX5" s="26" t="s">
        <v>20</v>
      </c>
      <c r="BC5" s="24"/>
    </row>
    <row r="6" spans="1:55" s="23" customFormat="1" ht="35.1" customHeight="1">
      <c r="A6" s="14"/>
      <c r="B6" s="616"/>
      <c r="C6" s="616"/>
      <c r="D6" s="620"/>
      <c r="E6" s="608"/>
      <c r="F6" s="608"/>
      <c r="G6" s="608"/>
      <c r="H6" s="609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13"/>
      <c r="AR6" s="613"/>
      <c r="AS6" s="613"/>
      <c r="AT6" s="613"/>
      <c r="AU6" s="615"/>
      <c r="AV6" s="27" t="s">
        <v>21</v>
      </c>
      <c r="AW6" s="28" t="s">
        <v>22</v>
      </c>
      <c r="AX6" s="29">
        <v>2021</v>
      </c>
      <c r="BC6" s="24"/>
    </row>
    <row r="7" spans="1:55" s="23" customFormat="1" ht="34.5" customHeight="1" thickBot="1">
      <c r="A7" s="14"/>
      <c r="B7" s="616"/>
      <c r="C7" s="616"/>
      <c r="D7" s="621"/>
      <c r="E7" s="30" t="s">
        <v>23</v>
      </c>
      <c r="F7" s="31" t="s">
        <v>24</v>
      </c>
      <c r="G7" s="32" t="s">
        <v>25</v>
      </c>
      <c r="H7" s="30" t="s">
        <v>23</v>
      </c>
      <c r="I7" s="30" t="s">
        <v>257</v>
      </c>
      <c r="J7" s="30" t="s">
        <v>257</v>
      </c>
      <c r="K7" s="31" t="s">
        <v>24</v>
      </c>
      <c r="L7" s="33" t="s">
        <v>25</v>
      </c>
      <c r="M7" s="30" t="s">
        <v>23</v>
      </c>
      <c r="N7" s="31" t="s">
        <v>24</v>
      </c>
      <c r="O7" s="33" t="s">
        <v>25</v>
      </c>
      <c r="P7" s="30" t="s">
        <v>23</v>
      </c>
      <c r="Q7" s="31" t="s">
        <v>24</v>
      </c>
      <c r="R7" s="33" t="s">
        <v>25</v>
      </c>
      <c r="S7" s="30" t="s">
        <v>23</v>
      </c>
      <c r="T7" s="31" t="s">
        <v>24</v>
      </c>
      <c r="U7" s="33" t="s">
        <v>25</v>
      </c>
      <c r="V7" s="30" t="s">
        <v>23</v>
      </c>
      <c r="W7" s="31" t="s">
        <v>24</v>
      </c>
      <c r="X7" s="33" t="s">
        <v>25</v>
      </c>
      <c r="Y7" s="30" t="s">
        <v>23</v>
      </c>
      <c r="Z7" s="31" t="s">
        <v>24</v>
      </c>
      <c r="AA7" s="33" t="s">
        <v>25</v>
      </c>
      <c r="AB7" s="30" t="s">
        <v>23</v>
      </c>
      <c r="AC7" s="31" t="s">
        <v>24</v>
      </c>
      <c r="AD7" s="33" t="s">
        <v>25</v>
      </c>
      <c r="AE7" s="30" t="s">
        <v>23</v>
      </c>
      <c r="AF7" s="31" t="s">
        <v>24</v>
      </c>
      <c r="AG7" s="33" t="s">
        <v>25</v>
      </c>
      <c r="AH7" s="30" t="s">
        <v>23</v>
      </c>
      <c r="AI7" s="31" t="s">
        <v>24</v>
      </c>
      <c r="AJ7" s="33" t="s">
        <v>25</v>
      </c>
      <c r="AK7" s="30" t="s">
        <v>23</v>
      </c>
      <c r="AL7" s="31" t="s">
        <v>24</v>
      </c>
      <c r="AM7" s="33" t="s">
        <v>25</v>
      </c>
      <c r="AN7" s="30" t="s">
        <v>23</v>
      </c>
      <c r="AO7" s="31" t="s">
        <v>24</v>
      </c>
      <c r="AP7" s="33" t="s">
        <v>25</v>
      </c>
      <c r="AQ7" s="34" t="s">
        <v>23</v>
      </c>
      <c r="AR7" s="34" t="s">
        <v>257</v>
      </c>
      <c r="AS7" s="35" t="s">
        <v>24</v>
      </c>
      <c r="AT7" s="36" t="s">
        <v>25</v>
      </c>
      <c r="AU7" s="615"/>
      <c r="AV7" s="37" t="s">
        <v>26</v>
      </c>
      <c r="AW7" s="38" t="s">
        <v>27</v>
      </c>
      <c r="AX7" s="39" t="s">
        <v>24</v>
      </c>
      <c r="BC7" s="24"/>
    </row>
    <row r="8" spans="1:55" ht="18.75">
      <c r="A8" s="40">
        <v>1</v>
      </c>
      <c r="B8" s="41" t="s">
        <v>138</v>
      </c>
      <c r="C8" s="41" t="s">
        <v>167</v>
      </c>
      <c r="D8" s="42">
        <v>45313</v>
      </c>
      <c r="E8" s="46">
        <v>14695</v>
      </c>
      <c r="F8" s="44">
        <v>550000</v>
      </c>
      <c r="G8" s="45">
        <v>0.03</v>
      </c>
      <c r="H8" s="43">
        <v>1027320</v>
      </c>
      <c r="I8" s="43"/>
      <c r="J8" s="43"/>
      <c r="K8" s="47">
        <v>550000</v>
      </c>
      <c r="L8" s="45">
        <v>1.87</v>
      </c>
      <c r="M8" s="43"/>
      <c r="N8" s="48"/>
      <c r="O8" s="49" t="e">
        <f t="shared" ref="O8:O28" si="0">M8/N8</f>
        <v>#DIV/0!</v>
      </c>
      <c r="P8" s="43"/>
      <c r="Q8" s="48"/>
      <c r="R8" s="49" t="e">
        <f t="shared" ref="R8:R28" si="1">P8/Q8</f>
        <v>#DIV/0!</v>
      </c>
      <c r="S8" s="43"/>
      <c r="T8" s="48"/>
      <c r="U8" s="49" t="e">
        <f t="shared" ref="U8:U28" si="2">S8/T8</f>
        <v>#DIV/0!</v>
      </c>
      <c r="V8" s="43"/>
      <c r="W8" s="47"/>
      <c r="X8" s="45" t="e">
        <f t="shared" ref="X8:X28" si="3">V8/W8</f>
        <v>#DIV/0!</v>
      </c>
      <c r="Y8" s="46"/>
      <c r="Z8" s="47"/>
      <c r="AA8" s="45" t="e">
        <f t="shared" ref="AA8:AA28" si="4">Y8/Z8</f>
        <v>#DIV/0!</v>
      </c>
      <c r="AB8" s="46"/>
      <c r="AC8" s="47"/>
      <c r="AD8" s="45" t="e">
        <f t="shared" ref="AD8:AD28" si="5">AB8/AC8</f>
        <v>#DIV/0!</v>
      </c>
      <c r="AE8" s="46"/>
      <c r="AF8" s="47"/>
      <c r="AG8" s="45" t="e">
        <f t="shared" ref="AG8:AG28" si="6">AE8/AF8</f>
        <v>#DIV/0!</v>
      </c>
      <c r="AH8" s="46"/>
      <c r="AI8" s="47"/>
      <c r="AJ8" s="45" t="e">
        <f t="shared" ref="AJ8:AJ28" si="7">AH8/AI8</f>
        <v>#DIV/0!</v>
      </c>
      <c r="AK8" s="46"/>
      <c r="AL8" s="47"/>
      <c r="AM8" s="45" t="e">
        <f t="shared" ref="AM8:AM28" si="8">AK8/AL8</f>
        <v>#DIV/0!</v>
      </c>
      <c r="AN8" s="46"/>
      <c r="AO8" s="47"/>
      <c r="AP8" s="45" t="e">
        <f t="shared" ref="AP8:AP28" si="9">AN8/AO8</f>
        <v>#DIV/0!</v>
      </c>
      <c r="AQ8" s="46">
        <f t="shared" ref="AQ8:AQ29" si="10">E8+H8</f>
        <v>1042015</v>
      </c>
      <c r="AR8" s="46"/>
      <c r="AS8" s="47">
        <f t="shared" ref="AS8:AS29" si="11">F8+K8</f>
        <v>1100000</v>
      </c>
      <c r="AT8" s="45">
        <f>AQ8/AS8</f>
        <v>0.94728636363636365</v>
      </c>
      <c r="AU8" s="50">
        <f>AQ8/2</f>
        <v>521007.5</v>
      </c>
    </row>
    <row r="9" spans="1:55" ht="18.75">
      <c r="A9" s="40">
        <v>2</v>
      </c>
      <c r="B9" s="41" t="s">
        <v>139</v>
      </c>
      <c r="C9" s="41" t="s">
        <v>168</v>
      </c>
      <c r="D9" s="42">
        <v>45558</v>
      </c>
      <c r="E9" s="46">
        <v>479040</v>
      </c>
      <c r="F9" s="44">
        <v>550000</v>
      </c>
      <c r="G9" s="45">
        <v>0.87</v>
      </c>
      <c r="H9" s="43">
        <v>313650</v>
      </c>
      <c r="I9" s="43"/>
      <c r="J9" s="43"/>
      <c r="K9" s="47">
        <v>550000</v>
      </c>
      <c r="L9" s="45">
        <v>0.56999999999999995</v>
      </c>
      <c r="M9" s="43"/>
      <c r="N9" s="48"/>
      <c r="O9" s="49" t="e">
        <f t="shared" si="0"/>
        <v>#DIV/0!</v>
      </c>
      <c r="P9" s="43"/>
      <c r="Q9" s="48"/>
      <c r="R9" s="49" t="e">
        <f t="shared" si="1"/>
        <v>#DIV/0!</v>
      </c>
      <c r="S9" s="43"/>
      <c r="T9" s="48"/>
      <c r="U9" s="49" t="e">
        <f t="shared" si="2"/>
        <v>#DIV/0!</v>
      </c>
      <c r="V9" s="43"/>
      <c r="W9" s="47"/>
      <c r="X9" s="45" t="e">
        <f t="shared" si="3"/>
        <v>#DIV/0!</v>
      </c>
      <c r="Y9" s="46"/>
      <c r="Z9" s="47"/>
      <c r="AA9" s="45" t="e">
        <f t="shared" si="4"/>
        <v>#DIV/0!</v>
      </c>
      <c r="AB9" s="46"/>
      <c r="AC9" s="47"/>
      <c r="AD9" s="45" t="e">
        <f t="shared" si="5"/>
        <v>#DIV/0!</v>
      </c>
      <c r="AE9" s="46"/>
      <c r="AF9" s="47"/>
      <c r="AG9" s="45" t="e">
        <f t="shared" si="6"/>
        <v>#DIV/0!</v>
      </c>
      <c r="AH9" s="46"/>
      <c r="AI9" s="47"/>
      <c r="AJ9" s="45" t="e">
        <f t="shared" si="7"/>
        <v>#DIV/0!</v>
      </c>
      <c r="AK9" s="46"/>
      <c r="AL9" s="47"/>
      <c r="AM9" s="45" t="e">
        <f t="shared" si="8"/>
        <v>#DIV/0!</v>
      </c>
      <c r="AN9" s="46"/>
      <c r="AO9" s="47"/>
      <c r="AP9" s="45" t="e">
        <f t="shared" si="9"/>
        <v>#DIV/0!</v>
      </c>
      <c r="AQ9" s="46">
        <f t="shared" si="10"/>
        <v>792690</v>
      </c>
      <c r="AR9" s="46"/>
      <c r="AS9" s="47">
        <f t="shared" si="11"/>
        <v>1100000</v>
      </c>
      <c r="AT9" s="45">
        <f t="shared" ref="AT9:AT28" si="12">AQ9/AS9</f>
        <v>0.72062727272727267</v>
      </c>
      <c r="AU9" s="50">
        <f t="shared" ref="AU9:AU27" si="13">AQ9/2</f>
        <v>396345</v>
      </c>
    </row>
    <row r="10" spans="1:55" ht="18.75">
      <c r="A10" s="40">
        <v>3</v>
      </c>
      <c r="B10" s="41" t="s">
        <v>140</v>
      </c>
      <c r="C10" s="41" t="s">
        <v>108</v>
      </c>
      <c r="D10" s="42">
        <v>43885</v>
      </c>
      <c r="E10" s="46">
        <v>187380</v>
      </c>
      <c r="F10" s="44">
        <v>550000</v>
      </c>
      <c r="G10" s="45">
        <v>0.34</v>
      </c>
      <c r="H10" s="43">
        <v>371980</v>
      </c>
      <c r="I10" s="43"/>
      <c r="J10" s="43"/>
      <c r="K10" s="47">
        <v>550000</v>
      </c>
      <c r="L10" s="45">
        <v>0.68</v>
      </c>
      <c r="M10" s="43"/>
      <c r="N10" s="48"/>
      <c r="O10" s="49" t="e">
        <f t="shared" si="0"/>
        <v>#DIV/0!</v>
      </c>
      <c r="P10" s="43"/>
      <c r="Q10" s="48"/>
      <c r="R10" s="49" t="e">
        <f t="shared" si="1"/>
        <v>#DIV/0!</v>
      </c>
      <c r="S10" s="43"/>
      <c r="T10" s="48"/>
      <c r="U10" s="49" t="e">
        <f t="shared" si="2"/>
        <v>#DIV/0!</v>
      </c>
      <c r="V10" s="43"/>
      <c r="W10" s="47"/>
      <c r="X10" s="45" t="e">
        <f t="shared" si="3"/>
        <v>#DIV/0!</v>
      </c>
      <c r="Y10" s="46"/>
      <c r="Z10" s="47"/>
      <c r="AA10" s="45" t="e">
        <f t="shared" si="4"/>
        <v>#DIV/0!</v>
      </c>
      <c r="AB10" s="46"/>
      <c r="AC10" s="47"/>
      <c r="AD10" s="45" t="e">
        <f t="shared" si="5"/>
        <v>#DIV/0!</v>
      </c>
      <c r="AE10" s="46"/>
      <c r="AF10" s="47"/>
      <c r="AG10" s="45" t="e">
        <f t="shared" si="6"/>
        <v>#DIV/0!</v>
      </c>
      <c r="AH10" s="46"/>
      <c r="AI10" s="47"/>
      <c r="AJ10" s="45" t="e">
        <f t="shared" si="7"/>
        <v>#DIV/0!</v>
      </c>
      <c r="AK10" s="46"/>
      <c r="AL10" s="47"/>
      <c r="AM10" s="45" t="e">
        <f t="shared" si="8"/>
        <v>#DIV/0!</v>
      </c>
      <c r="AN10" s="46"/>
      <c r="AO10" s="47"/>
      <c r="AP10" s="45" t="e">
        <f t="shared" si="9"/>
        <v>#DIV/0!</v>
      </c>
      <c r="AQ10" s="46">
        <f t="shared" si="10"/>
        <v>559360</v>
      </c>
      <c r="AR10" s="46"/>
      <c r="AS10" s="47">
        <f t="shared" si="11"/>
        <v>1100000</v>
      </c>
      <c r="AT10" s="45">
        <f t="shared" si="12"/>
        <v>0.50850909090909091</v>
      </c>
      <c r="AU10" s="50">
        <f t="shared" si="13"/>
        <v>279680</v>
      </c>
    </row>
    <row r="11" spans="1:55" ht="18.75">
      <c r="A11" s="40">
        <v>4</v>
      </c>
      <c r="B11" s="41" t="s">
        <v>141</v>
      </c>
      <c r="C11" s="41" t="s">
        <v>169</v>
      </c>
      <c r="D11" s="42">
        <v>44637</v>
      </c>
      <c r="E11" s="46">
        <v>101785</v>
      </c>
      <c r="F11" s="44">
        <v>550000</v>
      </c>
      <c r="G11" s="45">
        <f>E11/F11</f>
        <v>0.18506363636363637</v>
      </c>
      <c r="H11" s="43">
        <v>187540</v>
      </c>
      <c r="I11" s="43"/>
      <c r="J11" s="43"/>
      <c r="K11" s="47">
        <v>550000</v>
      </c>
      <c r="L11" s="45">
        <v>0.34</v>
      </c>
      <c r="M11" s="43"/>
      <c r="N11" s="48"/>
      <c r="O11" s="49" t="e">
        <f t="shared" si="0"/>
        <v>#DIV/0!</v>
      </c>
      <c r="P11" s="43"/>
      <c r="Q11" s="48"/>
      <c r="R11" s="49" t="e">
        <f t="shared" si="1"/>
        <v>#DIV/0!</v>
      </c>
      <c r="S11" s="43"/>
      <c r="T11" s="48"/>
      <c r="U11" s="49" t="e">
        <f t="shared" si="2"/>
        <v>#DIV/0!</v>
      </c>
      <c r="V11" s="43"/>
      <c r="W11" s="47"/>
      <c r="X11" s="45" t="e">
        <f t="shared" si="3"/>
        <v>#DIV/0!</v>
      </c>
      <c r="Y11" s="46"/>
      <c r="Z11" s="47"/>
      <c r="AA11" s="45" t="e">
        <f t="shared" si="4"/>
        <v>#DIV/0!</v>
      </c>
      <c r="AB11" s="46"/>
      <c r="AC11" s="47"/>
      <c r="AD11" s="45" t="e">
        <f t="shared" si="5"/>
        <v>#DIV/0!</v>
      </c>
      <c r="AE11" s="46"/>
      <c r="AF11" s="47"/>
      <c r="AG11" s="45" t="e">
        <f t="shared" si="6"/>
        <v>#DIV/0!</v>
      </c>
      <c r="AH11" s="46"/>
      <c r="AI11" s="47"/>
      <c r="AJ11" s="45" t="e">
        <f t="shared" si="7"/>
        <v>#DIV/0!</v>
      </c>
      <c r="AK11" s="46"/>
      <c r="AL11" s="47"/>
      <c r="AM11" s="45" t="e">
        <f t="shared" si="8"/>
        <v>#DIV/0!</v>
      </c>
      <c r="AN11" s="46"/>
      <c r="AO11" s="47"/>
      <c r="AP11" s="45" t="e">
        <f t="shared" si="9"/>
        <v>#DIV/0!</v>
      </c>
      <c r="AQ11" s="46">
        <f t="shared" si="10"/>
        <v>289325</v>
      </c>
      <c r="AR11" s="46"/>
      <c r="AS11" s="47">
        <f t="shared" si="11"/>
        <v>1100000</v>
      </c>
      <c r="AT11" s="45">
        <f t="shared" si="12"/>
        <v>0.2630227272727273</v>
      </c>
      <c r="AU11" s="50">
        <f t="shared" si="13"/>
        <v>144662.5</v>
      </c>
    </row>
    <row r="12" spans="1:55" ht="18" customHeight="1">
      <c r="A12" s="40">
        <v>5</v>
      </c>
      <c r="B12" s="41" t="s">
        <v>142</v>
      </c>
      <c r="C12" s="41" t="s">
        <v>170</v>
      </c>
      <c r="D12" s="42">
        <v>45433</v>
      </c>
      <c r="E12" s="46">
        <v>140675</v>
      </c>
      <c r="F12" s="44">
        <v>550000</v>
      </c>
      <c r="G12" s="45">
        <v>0.26</v>
      </c>
      <c r="H12" s="43">
        <v>134370</v>
      </c>
      <c r="I12" s="43"/>
      <c r="J12" s="43"/>
      <c r="K12" s="47">
        <v>600000</v>
      </c>
      <c r="L12" s="45">
        <v>0.22</v>
      </c>
      <c r="M12" s="43"/>
      <c r="N12" s="48"/>
      <c r="O12" s="49" t="e">
        <f t="shared" si="0"/>
        <v>#DIV/0!</v>
      </c>
      <c r="P12" s="43"/>
      <c r="Q12" s="48"/>
      <c r="R12" s="49" t="e">
        <f t="shared" si="1"/>
        <v>#DIV/0!</v>
      </c>
      <c r="S12" s="43"/>
      <c r="T12" s="48"/>
      <c r="U12" s="49" t="e">
        <f t="shared" si="2"/>
        <v>#DIV/0!</v>
      </c>
      <c r="V12" s="43"/>
      <c r="W12" s="47"/>
      <c r="X12" s="45" t="e">
        <f t="shared" si="3"/>
        <v>#DIV/0!</v>
      </c>
      <c r="Y12" s="46"/>
      <c r="Z12" s="47"/>
      <c r="AA12" s="45" t="e">
        <f t="shared" si="4"/>
        <v>#DIV/0!</v>
      </c>
      <c r="AB12" s="46"/>
      <c r="AC12" s="47"/>
      <c r="AD12" s="45" t="e">
        <f t="shared" si="5"/>
        <v>#DIV/0!</v>
      </c>
      <c r="AE12" s="46"/>
      <c r="AF12" s="47"/>
      <c r="AG12" s="45" t="e">
        <f t="shared" si="6"/>
        <v>#DIV/0!</v>
      </c>
      <c r="AH12" s="46"/>
      <c r="AI12" s="47"/>
      <c r="AJ12" s="45" t="e">
        <f t="shared" si="7"/>
        <v>#DIV/0!</v>
      </c>
      <c r="AK12" s="46"/>
      <c r="AL12" s="47"/>
      <c r="AM12" s="45" t="e">
        <f t="shared" si="8"/>
        <v>#DIV/0!</v>
      </c>
      <c r="AN12" s="46"/>
      <c r="AO12" s="47"/>
      <c r="AP12" s="45" t="e">
        <f t="shared" si="9"/>
        <v>#DIV/0!</v>
      </c>
      <c r="AQ12" s="46">
        <f t="shared" si="10"/>
        <v>275045</v>
      </c>
      <c r="AR12" s="46"/>
      <c r="AS12" s="47">
        <f t="shared" si="11"/>
        <v>1150000</v>
      </c>
      <c r="AT12" s="45">
        <f t="shared" si="12"/>
        <v>0.2391695652173913</v>
      </c>
      <c r="AU12" s="50">
        <f t="shared" si="13"/>
        <v>137522.5</v>
      </c>
    </row>
    <row r="13" spans="1:55" ht="18.75">
      <c r="A13" s="40">
        <v>6</v>
      </c>
      <c r="B13" s="41" t="s">
        <v>143</v>
      </c>
      <c r="C13" s="41" t="s">
        <v>171</v>
      </c>
      <c r="D13" s="42">
        <v>45141</v>
      </c>
      <c r="E13" s="43">
        <v>40895</v>
      </c>
      <c r="F13" s="44">
        <v>550000</v>
      </c>
      <c r="G13" s="45">
        <v>7.0000000000000007E-2</v>
      </c>
      <c r="H13" s="43">
        <v>453485</v>
      </c>
      <c r="I13" s="43"/>
      <c r="J13" s="43"/>
      <c r="K13" s="47">
        <v>550000</v>
      </c>
      <c r="L13" s="45">
        <v>0.82</v>
      </c>
      <c r="M13" s="43"/>
      <c r="N13" s="48"/>
      <c r="O13" s="49" t="e">
        <f t="shared" si="0"/>
        <v>#DIV/0!</v>
      </c>
      <c r="P13" s="43"/>
      <c r="Q13" s="48"/>
      <c r="R13" s="49" t="e">
        <f t="shared" si="1"/>
        <v>#DIV/0!</v>
      </c>
      <c r="S13" s="43"/>
      <c r="T13" s="48"/>
      <c r="U13" s="49" t="e">
        <f t="shared" si="2"/>
        <v>#DIV/0!</v>
      </c>
      <c r="V13" s="43"/>
      <c r="W13" s="47"/>
      <c r="X13" s="45" t="e">
        <f t="shared" si="3"/>
        <v>#DIV/0!</v>
      </c>
      <c r="Y13" s="46"/>
      <c r="Z13" s="47"/>
      <c r="AA13" s="45" t="e">
        <f t="shared" si="4"/>
        <v>#DIV/0!</v>
      </c>
      <c r="AB13" s="46"/>
      <c r="AC13" s="47"/>
      <c r="AD13" s="45" t="e">
        <f t="shared" si="5"/>
        <v>#DIV/0!</v>
      </c>
      <c r="AE13" s="46"/>
      <c r="AF13" s="47"/>
      <c r="AG13" s="45" t="e">
        <f t="shared" si="6"/>
        <v>#DIV/0!</v>
      </c>
      <c r="AH13" s="46"/>
      <c r="AI13" s="47"/>
      <c r="AJ13" s="45" t="e">
        <f t="shared" si="7"/>
        <v>#DIV/0!</v>
      </c>
      <c r="AK13" s="46"/>
      <c r="AL13" s="47"/>
      <c r="AM13" s="45" t="e">
        <f t="shared" si="8"/>
        <v>#DIV/0!</v>
      </c>
      <c r="AN13" s="46"/>
      <c r="AO13" s="47"/>
      <c r="AP13" s="45" t="e">
        <f t="shared" si="9"/>
        <v>#DIV/0!</v>
      </c>
      <c r="AQ13" s="46">
        <f t="shared" si="10"/>
        <v>494380</v>
      </c>
      <c r="AR13" s="46"/>
      <c r="AS13" s="47">
        <f t="shared" si="11"/>
        <v>1100000</v>
      </c>
      <c r="AT13" s="45">
        <f t="shared" si="12"/>
        <v>0.44943636363636363</v>
      </c>
      <c r="AU13" s="50">
        <f t="shared" si="13"/>
        <v>247190</v>
      </c>
    </row>
    <row r="14" spans="1:55" ht="18.75">
      <c r="A14" s="40">
        <v>7</v>
      </c>
      <c r="B14" s="41" t="s">
        <v>144</v>
      </c>
      <c r="C14" s="41" t="s">
        <v>172</v>
      </c>
      <c r="D14" s="42">
        <v>45457</v>
      </c>
      <c r="E14" s="46">
        <v>592575</v>
      </c>
      <c r="F14" s="44">
        <v>550000</v>
      </c>
      <c r="G14" s="45">
        <v>1.08</v>
      </c>
      <c r="H14" s="46">
        <v>560825</v>
      </c>
      <c r="I14" s="46"/>
      <c r="J14" s="46"/>
      <c r="K14" s="47">
        <v>550000</v>
      </c>
      <c r="L14" s="45">
        <v>1.02</v>
      </c>
      <c r="M14" s="43"/>
      <c r="N14" s="48"/>
      <c r="O14" s="49" t="e">
        <f t="shared" si="0"/>
        <v>#DIV/0!</v>
      </c>
      <c r="P14" s="43"/>
      <c r="Q14" s="48"/>
      <c r="R14" s="49" t="e">
        <f t="shared" si="1"/>
        <v>#DIV/0!</v>
      </c>
      <c r="S14" s="43"/>
      <c r="T14" s="48"/>
      <c r="U14" s="49" t="e">
        <f t="shared" si="2"/>
        <v>#DIV/0!</v>
      </c>
      <c r="V14" s="43"/>
      <c r="W14" s="47"/>
      <c r="X14" s="45" t="e">
        <f t="shared" si="3"/>
        <v>#DIV/0!</v>
      </c>
      <c r="Y14" s="46"/>
      <c r="Z14" s="47"/>
      <c r="AA14" s="45" t="e">
        <f t="shared" si="4"/>
        <v>#DIV/0!</v>
      </c>
      <c r="AB14" s="46"/>
      <c r="AC14" s="47"/>
      <c r="AD14" s="45" t="e">
        <f t="shared" si="5"/>
        <v>#DIV/0!</v>
      </c>
      <c r="AE14" s="46"/>
      <c r="AF14" s="47"/>
      <c r="AG14" s="45" t="e">
        <f t="shared" si="6"/>
        <v>#DIV/0!</v>
      </c>
      <c r="AH14" s="46"/>
      <c r="AI14" s="47"/>
      <c r="AJ14" s="45" t="e">
        <f t="shared" si="7"/>
        <v>#DIV/0!</v>
      </c>
      <c r="AK14" s="46"/>
      <c r="AL14" s="47"/>
      <c r="AM14" s="45" t="e">
        <f t="shared" si="8"/>
        <v>#DIV/0!</v>
      </c>
      <c r="AN14" s="46"/>
      <c r="AO14" s="47"/>
      <c r="AP14" s="45" t="e">
        <f t="shared" si="9"/>
        <v>#DIV/0!</v>
      </c>
      <c r="AQ14" s="46">
        <f t="shared" si="10"/>
        <v>1153400</v>
      </c>
      <c r="AR14" s="46"/>
      <c r="AS14" s="47">
        <f t="shared" si="11"/>
        <v>1100000</v>
      </c>
      <c r="AT14" s="45">
        <f t="shared" si="12"/>
        <v>1.0485454545454544</v>
      </c>
      <c r="AU14" s="50">
        <f t="shared" si="13"/>
        <v>576700</v>
      </c>
    </row>
    <row r="15" spans="1:55" ht="18.75">
      <c r="A15" s="40">
        <v>8</v>
      </c>
      <c r="B15" s="41" t="s">
        <v>145</v>
      </c>
      <c r="C15" s="41" t="s">
        <v>173</v>
      </c>
      <c r="D15" s="42">
        <v>43291</v>
      </c>
      <c r="E15" s="46">
        <v>123385</v>
      </c>
      <c r="F15" s="44">
        <v>550000</v>
      </c>
      <c r="G15" s="45">
        <v>0.22</v>
      </c>
      <c r="H15" s="46">
        <v>28995</v>
      </c>
      <c r="I15" s="46"/>
      <c r="J15" s="46"/>
      <c r="K15" s="47">
        <v>550000</v>
      </c>
      <c r="L15" s="45">
        <v>0.05</v>
      </c>
      <c r="M15" s="43"/>
      <c r="N15" s="48"/>
      <c r="O15" s="49" t="e">
        <f t="shared" si="0"/>
        <v>#DIV/0!</v>
      </c>
      <c r="P15" s="43"/>
      <c r="Q15" s="48"/>
      <c r="R15" s="49" t="e">
        <f t="shared" si="1"/>
        <v>#DIV/0!</v>
      </c>
      <c r="S15" s="43"/>
      <c r="T15" s="48"/>
      <c r="U15" s="49" t="e">
        <f t="shared" si="2"/>
        <v>#DIV/0!</v>
      </c>
      <c r="V15" s="43"/>
      <c r="W15" s="47"/>
      <c r="X15" s="45" t="e">
        <f t="shared" si="3"/>
        <v>#DIV/0!</v>
      </c>
      <c r="Y15" s="46"/>
      <c r="Z15" s="47"/>
      <c r="AA15" s="45" t="e">
        <f t="shared" si="4"/>
        <v>#DIV/0!</v>
      </c>
      <c r="AB15" s="46"/>
      <c r="AC15" s="47"/>
      <c r="AD15" s="45" t="e">
        <f t="shared" si="5"/>
        <v>#DIV/0!</v>
      </c>
      <c r="AE15" s="46"/>
      <c r="AF15" s="47"/>
      <c r="AG15" s="45" t="e">
        <f t="shared" si="6"/>
        <v>#DIV/0!</v>
      </c>
      <c r="AH15" s="46"/>
      <c r="AI15" s="47"/>
      <c r="AJ15" s="45" t="e">
        <f t="shared" si="7"/>
        <v>#DIV/0!</v>
      </c>
      <c r="AK15" s="46"/>
      <c r="AL15" s="47"/>
      <c r="AM15" s="45" t="e">
        <f t="shared" si="8"/>
        <v>#DIV/0!</v>
      </c>
      <c r="AN15" s="46"/>
      <c r="AO15" s="47"/>
      <c r="AP15" s="45" t="e">
        <f t="shared" si="9"/>
        <v>#DIV/0!</v>
      </c>
      <c r="AQ15" s="46">
        <f t="shared" si="10"/>
        <v>152380</v>
      </c>
      <c r="AR15" s="46"/>
      <c r="AS15" s="47">
        <f t="shared" si="11"/>
        <v>1100000</v>
      </c>
      <c r="AT15" s="45">
        <f t="shared" si="12"/>
        <v>0.13852727272727272</v>
      </c>
      <c r="AU15" s="50">
        <f t="shared" si="13"/>
        <v>76190</v>
      </c>
    </row>
    <row r="16" spans="1:55" ht="18.75">
      <c r="A16" s="40">
        <v>9</v>
      </c>
      <c r="B16" s="41" t="s">
        <v>146</v>
      </c>
      <c r="C16" s="41" t="s">
        <v>174</v>
      </c>
      <c r="D16" s="42">
        <v>45040</v>
      </c>
      <c r="E16" s="46">
        <v>199395</v>
      </c>
      <c r="F16" s="44">
        <v>550000</v>
      </c>
      <c r="G16" s="45">
        <v>0.36</v>
      </c>
      <c r="H16" s="46">
        <v>233975</v>
      </c>
      <c r="I16" s="46"/>
      <c r="J16" s="46"/>
      <c r="K16" s="47">
        <v>550000</v>
      </c>
      <c r="L16" s="45">
        <v>0.43</v>
      </c>
      <c r="M16" s="43"/>
      <c r="N16" s="48"/>
      <c r="O16" s="49" t="e">
        <f t="shared" si="0"/>
        <v>#DIV/0!</v>
      </c>
      <c r="P16" s="43"/>
      <c r="Q16" s="48"/>
      <c r="R16" s="49" t="e">
        <f t="shared" si="1"/>
        <v>#DIV/0!</v>
      </c>
      <c r="S16" s="43"/>
      <c r="T16" s="48"/>
      <c r="U16" s="49" t="e">
        <f t="shared" si="2"/>
        <v>#DIV/0!</v>
      </c>
      <c r="V16" s="43"/>
      <c r="W16" s="47"/>
      <c r="X16" s="45" t="e">
        <f t="shared" si="3"/>
        <v>#DIV/0!</v>
      </c>
      <c r="Y16" s="46"/>
      <c r="Z16" s="47"/>
      <c r="AA16" s="45" t="e">
        <f t="shared" si="4"/>
        <v>#DIV/0!</v>
      </c>
      <c r="AB16" s="46"/>
      <c r="AC16" s="47"/>
      <c r="AD16" s="45" t="e">
        <f t="shared" si="5"/>
        <v>#DIV/0!</v>
      </c>
      <c r="AE16" s="46"/>
      <c r="AF16" s="47"/>
      <c r="AG16" s="45" t="e">
        <f t="shared" si="6"/>
        <v>#DIV/0!</v>
      </c>
      <c r="AH16" s="46"/>
      <c r="AI16" s="47"/>
      <c r="AJ16" s="45" t="e">
        <f t="shared" si="7"/>
        <v>#DIV/0!</v>
      </c>
      <c r="AK16" s="46"/>
      <c r="AL16" s="47"/>
      <c r="AM16" s="45" t="e">
        <f t="shared" si="8"/>
        <v>#DIV/0!</v>
      </c>
      <c r="AN16" s="46"/>
      <c r="AO16" s="47"/>
      <c r="AP16" s="45" t="e">
        <f t="shared" si="9"/>
        <v>#DIV/0!</v>
      </c>
      <c r="AQ16" s="46">
        <f t="shared" si="10"/>
        <v>433370</v>
      </c>
      <c r="AR16" s="46"/>
      <c r="AS16" s="47">
        <f t="shared" si="11"/>
        <v>1100000</v>
      </c>
      <c r="AT16" s="45">
        <f t="shared" si="12"/>
        <v>0.39397272727272725</v>
      </c>
      <c r="AU16" s="50">
        <f t="shared" si="13"/>
        <v>216685</v>
      </c>
    </row>
    <row r="17" spans="1:47" ht="18.75">
      <c r="A17" s="40">
        <v>10</v>
      </c>
      <c r="B17" s="41" t="s">
        <v>147</v>
      </c>
      <c r="C17" s="41" t="s">
        <v>270</v>
      </c>
      <c r="D17" s="42">
        <v>44891</v>
      </c>
      <c r="E17" s="46">
        <v>65885</v>
      </c>
      <c r="F17" s="44">
        <v>550000</v>
      </c>
      <c r="G17" s="45">
        <v>0.12</v>
      </c>
      <c r="H17" s="46">
        <v>223360</v>
      </c>
      <c r="I17" s="46"/>
      <c r="J17" s="46"/>
      <c r="K17" s="47">
        <v>600000</v>
      </c>
      <c r="L17" s="45">
        <v>0.37</v>
      </c>
      <c r="M17" s="43"/>
      <c r="N17" s="48"/>
      <c r="O17" s="49" t="e">
        <f t="shared" si="0"/>
        <v>#DIV/0!</v>
      </c>
      <c r="P17" s="43"/>
      <c r="Q17" s="48"/>
      <c r="R17" s="49" t="e">
        <f t="shared" si="1"/>
        <v>#DIV/0!</v>
      </c>
      <c r="S17" s="43"/>
      <c r="T17" s="48"/>
      <c r="U17" s="49" t="e">
        <f t="shared" si="2"/>
        <v>#DIV/0!</v>
      </c>
      <c r="V17" s="43"/>
      <c r="W17" s="47"/>
      <c r="X17" s="45" t="e">
        <f t="shared" si="3"/>
        <v>#DIV/0!</v>
      </c>
      <c r="Y17" s="46"/>
      <c r="Z17" s="47"/>
      <c r="AA17" s="45" t="e">
        <f t="shared" si="4"/>
        <v>#DIV/0!</v>
      </c>
      <c r="AB17" s="46"/>
      <c r="AC17" s="47"/>
      <c r="AD17" s="45" t="e">
        <f t="shared" si="5"/>
        <v>#DIV/0!</v>
      </c>
      <c r="AE17" s="46"/>
      <c r="AF17" s="47"/>
      <c r="AG17" s="45" t="e">
        <f t="shared" si="6"/>
        <v>#DIV/0!</v>
      </c>
      <c r="AH17" s="46"/>
      <c r="AI17" s="47"/>
      <c r="AJ17" s="45" t="e">
        <f t="shared" si="7"/>
        <v>#DIV/0!</v>
      </c>
      <c r="AK17" s="46"/>
      <c r="AL17" s="47"/>
      <c r="AM17" s="45" t="e">
        <f t="shared" si="8"/>
        <v>#DIV/0!</v>
      </c>
      <c r="AN17" s="46"/>
      <c r="AO17" s="47"/>
      <c r="AP17" s="45" t="e">
        <f t="shared" si="9"/>
        <v>#DIV/0!</v>
      </c>
      <c r="AQ17" s="46">
        <f t="shared" si="10"/>
        <v>289245</v>
      </c>
      <c r="AR17" s="46"/>
      <c r="AS17" s="47">
        <f t="shared" si="11"/>
        <v>1150000</v>
      </c>
      <c r="AT17" s="45">
        <f t="shared" si="12"/>
        <v>0.2515173913043478</v>
      </c>
      <c r="AU17" s="50">
        <f t="shared" si="13"/>
        <v>144622.5</v>
      </c>
    </row>
    <row r="18" spans="1:47" ht="18.75">
      <c r="A18" s="40">
        <v>11</v>
      </c>
      <c r="B18" s="41" t="s">
        <v>148</v>
      </c>
      <c r="C18" s="41" t="s">
        <v>166</v>
      </c>
      <c r="D18" s="42">
        <v>45638</v>
      </c>
      <c r="E18" s="46">
        <v>145475</v>
      </c>
      <c r="F18" s="44">
        <v>550000</v>
      </c>
      <c r="G18" s="45">
        <v>0.26</v>
      </c>
      <c r="H18" s="46">
        <v>554425</v>
      </c>
      <c r="I18" s="46"/>
      <c r="J18" s="46"/>
      <c r="K18" s="47">
        <v>550000</v>
      </c>
      <c r="L18" s="45">
        <v>1.01</v>
      </c>
      <c r="M18" s="46"/>
      <c r="N18" s="47"/>
      <c r="O18" s="49" t="e">
        <f t="shared" si="0"/>
        <v>#DIV/0!</v>
      </c>
      <c r="P18" s="46"/>
      <c r="Q18" s="47"/>
      <c r="R18" s="49" t="e">
        <f t="shared" si="1"/>
        <v>#DIV/0!</v>
      </c>
      <c r="S18" s="46"/>
      <c r="T18" s="47"/>
      <c r="U18" s="49" t="e">
        <f t="shared" si="2"/>
        <v>#DIV/0!</v>
      </c>
      <c r="V18" s="46"/>
      <c r="W18" s="47"/>
      <c r="X18" s="45" t="e">
        <f t="shared" si="3"/>
        <v>#DIV/0!</v>
      </c>
      <c r="Y18" s="46"/>
      <c r="Z18" s="47"/>
      <c r="AA18" s="45" t="e">
        <f t="shared" si="4"/>
        <v>#DIV/0!</v>
      </c>
      <c r="AB18" s="46"/>
      <c r="AC18" s="47"/>
      <c r="AD18" s="45" t="e">
        <f t="shared" si="5"/>
        <v>#DIV/0!</v>
      </c>
      <c r="AE18" s="46"/>
      <c r="AF18" s="47"/>
      <c r="AG18" s="45" t="e">
        <f t="shared" si="6"/>
        <v>#DIV/0!</v>
      </c>
      <c r="AH18" s="46"/>
      <c r="AI18" s="47"/>
      <c r="AJ18" s="45" t="e">
        <f t="shared" si="7"/>
        <v>#DIV/0!</v>
      </c>
      <c r="AK18" s="46"/>
      <c r="AL18" s="47"/>
      <c r="AM18" s="45" t="e">
        <f t="shared" si="8"/>
        <v>#DIV/0!</v>
      </c>
      <c r="AN18" s="46"/>
      <c r="AO18" s="47"/>
      <c r="AP18" s="45" t="e">
        <f t="shared" si="9"/>
        <v>#DIV/0!</v>
      </c>
      <c r="AQ18" s="46">
        <f t="shared" si="10"/>
        <v>699900</v>
      </c>
      <c r="AR18" s="46"/>
      <c r="AS18" s="47">
        <f t="shared" si="11"/>
        <v>1100000</v>
      </c>
      <c r="AT18" s="45">
        <f t="shared" si="12"/>
        <v>0.63627272727272732</v>
      </c>
      <c r="AU18" s="50">
        <f t="shared" si="13"/>
        <v>349950</v>
      </c>
    </row>
    <row r="19" spans="1:47" ht="16.5" hidden="1" customHeight="1">
      <c r="A19" s="40">
        <v>12</v>
      </c>
      <c r="B19" s="41" t="s">
        <v>149</v>
      </c>
      <c r="C19" s="77" t="s">
        <v>158</v>
      </c>
      <c r="D19" s="53">
        <v>45051</v>
      </c>
      <c r="E19" s="46">
        <v>0</v>
      </c>
      <c r="F19" s="44"/>
      <c r="G19" s="45" t="e">
        <f>E19/F19</f>
        <v>#DIV/0!</v>
      </c>
      <c r="H19" s="46">
        <v>0</v>
      </c>
      <c r="I19" s="46"/>
      <c r="J19" s="46"/>
      <c r="K19" s="47">
        <v>0</v>
      </c>
      <c r="L19" s="45">
        <v>0</v>
      </c>
      <c r="M19" s="46"/>
      <c r="N19" s="47"/>
      <c r="O19" s="49" t="e">
        <f t="shared" si="0"/>
        <v>#DIV/0!</v>
      </c>
      <c r="P19" s="46"/>
      <c r="Q19" s="47"/>
      <c r="R19" s="49" t="e">
        <f t="shared" si="1"/>
        <v>#DIV/0!</v>
      </c>
      <c r="S19" s="46"/>
      <c r="T19" s="47"/>
      <c r="U19" s="49" t="e">
        <f t="shared" si="2"/>
        <v>#DIV/0!</v>
      </c>
      <c r="V19" s="54"/>
      <c r="W19" s="55"/>
      <c r="X19" s="45" t="e">
        <f t="shared" si="3"/>
        <v>#DIV/0!</v>
      </c>
      <c r="Y19" s="46"/>
      <c r="Z19" s="47"/>
      <c r="AA19" s="45" t="e">
        <f t="shared" si="4"/>
        <v>#DIV/0!</v>
      </c>
      <c r="AB19" s="46"/>
      <c r="AC19" s="47"/>
      <c r="AD19" s="45" t="e">
        <f t="shared" si="5"/>
        <v>#DIV/0!</v>
      </c>
      <c r="AE19" s="46"/>
      <c r="AF19" s="47"/>
      <c r="AG19" s="45" t="e">
        <f t="shared" si="6"/>
        <v>#DIV/0!</v>
      </c>
      <c r="AH19" s="46"/>
      <c r="AI19" s="47"/>
      <c r="AJ19" s="45" t="e">
        <f t="shared" si="7"/>
        <v>#DIV/0!</v>
      </c>
      <c r="AK19" s="46"/>
      <c r="AL19" s="47"/>
      <c r="AM19" s="45" t="e">
        <f t="shared" si="8"/>
        <v>#DIV/0!</v>
      </c>
      <c r="AN19" s="46"/>
      <c r="AO19" s="47"/>
      <c r="AP19" s="45" t="e">
        <f t="shared" si="9"/>
        <v>#DIV/0!</v>
      </c>
      <c r="AQ19" s="46">
        <f t="shared" si="10"/>
        <v>0</v>
      </c>
      <c r="AR19" s="46"/>
      <c r="AS19" s="47">
        <f t="shared" si="11"/>
        <v>0</v>
      </c>
      <c r="AT19" s="45" t="e">
        <f t="shared" si="12"/>
        <v>#DIV/0!</v>
      </c>
      <c r="AU19" s="50">
        <f t="shared" si="13"/>
        <v>0</v>
      </c>
    </row>
    <row r="20" spans="1:47" ht="18.75" hidden="1">
      <c r="A20" s="40">
        <v>13</v>
      </c>
      <c r="B20" s="41" t="s">
        <v>150</v>
      </c>
      <c r="C20" s="77" t="s">
        <v>159</v>
      </c>
      <c r="D20" s="56">
        <v>45506</v>
      </c>
      <c r="E20" s="46">
        <v>0</v>
      </c>
      <c r="F20" s="44"/>
      <c r="G20" s="45" t="e">
        <f>E20/F20</f>
        <v>#DIV/0!</v>
      </c>
      <c r="H20" s="46">
        <v>0</v>
      </c>
      <c r="I20" s="46"/>
      <c r="J20" s="46"/>
      <c r="K20" s="47">
        <v>0</v>
      </c>
      <c r="L20" s="45" t="e">
        <f>H20/K20</f>
        <v>#DIV/0!</v>
      </c>
      <c r="M20" s="46"/>
      <c r="N20" s="47"/>
      <c r="O20" s="49" t="e">
        <f t="shared" si="0"/>
        <v>#DIV/0!</v>
      </c>
      <c r="P20" s="46"/>
      <c r="Q20" s="47"/>
      <c r="R20" s="49" t="e">
        <f t="shared" si="1"/>
        <v>#DIV/0!</v>
      </c>
      <c r="S20" s="46"/>
      <c r="T20" s="47"/>
      <c r="U20" s="49" t="e">
        <f t="shared" si="2"/>
        <v>#DIV/0!</v>
      </c>
      <c r="V20" s="54"/>
      <c r="W20" s="55"/>
      <c r="X20" s="45" t="e">
        <f t="shared" si="3"/>
        <v>#DIV/0!</v>
      </c>
      <c r="Y20" s="46"/>
      <c r="Z20" s="47"/>
      <c r="AA20" s="45" t="e">
        <f t="shared" si="4"/>
        <v>#DIV/0!</v>
      </c>
      <c r="AB20" s="46"/>
      <c r="AC20" s="47"/>
      <c r="AD20" s="45" t="e">
        <f t="shared" si="5"/>
        <v>#DIV/0!</v>
      </c>
      <c r="AE20" s="46"/>
      <c r="AF20" s="47"/>
      <c r="AG20" s="45" t="e">
        <f t="shared" si="6"/>
        <v>#DIV/0!</v>
      </c>
      <c r="AH20" s="46"/>
      <c r="AI20" s="47"/>
      <c r="AJ20" s="45" t="e">
        <f t="shared" si="7"/>
        <v>#DIV/0!</v>
      </c>
      <c r="AK20" s="46"/>
      <c r="AL20" s="47"/>
      <c r="AM20" s="45" t="e">
        <f t="shared" si="8"/>
        <v>#DIV/0!</v>
      </c>
      <c r="AN20" s="46"/>
      <c r="AO20" s="47"/>
      <c r="AP20" s="45" t="e">
        <f t="shared" si="9"/>
        <v>#DIV/0!</v>
      </c>
      <c r="AQ20" s="46">
        <f t="shared" si="10"/>
        <v>0</v>
      </c>
      <c r="AR20" s="46"/>
      <c r="AS20" s="47">
        <f t="shared" si="11"/>
        <v>0</v>
      </c>
      <c r="AT20" s="45" t="e">
        <f t="shared" si="12"/>
        <v>#DIV/0!</v>
      </c>
      <c r="AU20" s="50">
        <f t="shared" si="13"/>
        <v>0</v>
      </c>
    </row>
    <row r="21" spans="1:47" ht="18.75">
      <c r="A21" s="40">
        <v>14</v>
      </c>
      <c r="B21" s="41" t="s">
        <v>151</v>
      </c>
      <c r="C21" s="77" t="s">
        <v>160</v>
      </c>
      <c r="D21" s="42">
        <v>44970</v>
      </c>
      <c r="E21" s="46">
        <v>174870</v>
      </c>
      <c r="F21" s="44">
        <v>550000</v>
      </c>
      <c r="G21" s="45">
        <v>0.32</v>
      </c>
      <c r="H21" s="46">
        <v>132580</v>
      </c>
      <c r="I21" s="46"/>
      <c r="J21" s="46"/>
      <c r="K21" s="47">
        <v>550000</v>
      </c>
      <c r="L21" s="45">
        <v>0.24</v>
      </c>
      <c r="M21" s="43"/>
      <c r="N21" s="48"/>
      <c r="O21" s="49" t="e">
        <f t="shared" si="0"/>
        <v>#DIV/0!</v>
      </c>
      <c r="P21" s="43"/>
      <c r="Q21" s="48"/>
      <c r="R21" s="49" t="e">
        <f t="shared" si="1"/>
        <v>#DIV/0!</v>
      </c>
      <c r="S21" s="43"/>
      <c r="T21" s="48"/>
      <c r="U21" s="49" t="e">
        <f t="shared" si="2"/>
        <v>#DIV/0!</v>
      </c>
      <c r="V21" s="43"/>
      <c r="W21" s="47"/>
      <c r="X21" s="45" t="e">
        <f t="shared" si="3"/>
        <v>#DIV/0!</v>
      </c>
      <c r="Y21" s="46"/>
      <c r="Z21" s="47"/>
      <c r="AA21" s="45" t="e">
        <f t="shared" si="4"/>
        <v>#DIV/0!</v>
      </c>
      <c r="AB21" s="46"/>
      <c r="AC21" s="47"/>
      <c r="AD21" s="45" t="e">
        <f t="shared" si="5"/>
        <v>#DIV/0!</v>
      </c>
      <c r="AE21" s="46"/>
      <c r="AF21" s="47"/>
      <c r="AG21" s="45" t="e">
        <f t="shared" si="6"/>
        <v>#DIV/0!</v>
      </c>
      <c r="AH21" s="46"/>
      <c r="AI21" s="47"/>
      <c r="AJ21" s="45" t="e">
        <f t="shared" si="7"/>
        <v>#DIV/0!</v>
      </c>
      <c r="AK21" s="46"/>
      <c r="AL21" s="47"/>
      <c r="AM21" s="45" t="e">
        <f t="shared" si="8"/>
        <v>#DIV/0!</v>
      </c>
      <c r="AN21" s="46"/>
      <c r="AO21" s="47"/>
      <c r="AP21" s="45" t="e">
        <f t="shared" si="9"/>
        <v>#DIV/0!</v>
      </c>
      <c r="AQ21" s="46">
        <f t="shared" si="10"/>
        <v>307450</v>
      </c>
      <c r="AR21" s="46"/>
      <c r="AS21" s="47">
        <f t="shared" si="11"/>
        <v>1100000</v>
      </c>
      <c r="AT21" s="45">
        <f t="shared" si="12"/>
        <v>0.27950000000000003</v>
      </c>
      <c r="AU21" s="50">
        <f t="shared" si="13"/>
        <v>153725</v>
      </c>
    </row>
    <row r="22" spans="1:47" ht="18.75">
      <c r="A22" s="40">
        <v>15</v>
      </c>
      <c r="B22" s="41" t="s">
        <v>152</v>
      </c>
      <c r="C22" s="77" t="s">
        <v>271</v>
      </c>
      <c r="D22" s="42">
        <v>45642</v>
      </c>
      <c r="E22" s="46">
        <v>218295</v>
      </c>
      <c r="F22" s="44">
        <v>600000</v>
      </c>
      <c r="G22" s="45">
        <v>0.36</v>
      </c>
      <c r="H22" s="46">
        <v>95575</v>
      </c>
      <c r="I22" s="46"/>
      <c r="J22" s="46"/>
      <c r="K22" s="47">
        <v>600000</v>
      </c>
      <c r="L22" s="45">
        <v>0.16</v>
      </c>
      <c r="M22" s="43"/>
      <c r="N22" s="48"/>
      <c r="O22" s="49" t="e">
        <f t="shared" si="0"/>
        <v>#DIV/0!</v>
      </c>
      <c r="P22" s="43"/>
      <c r="Q22" s="48"/>
      <c r="R22" s="49" t="e">
        <f t="shared" si="1"/>
        <v>#DIV/0!</v>
      </c>
      <c r="S22" s="43"/>
      <c r="T22" s="48"/>
      <c r="U22" s="49" t="e">
        <f t="shared" si="2"/>
        <v>#DIV/0!</v>
      </c>
      <c r="V22" s="43"/>
      <c r="W22" s="47"/>
      <c r="X22" s="45" t="e">
        <f t="shared" si="3"/>
        <v>#DIV/0!</v>
      </c>
      <c r="Y22" s="46"/>
      <c r="Z22" s="47"/>
      <c r="AA22" s="45" t="e">
        <f t="shared" si="4"/>
        <v>#DIV/0!</v>
      </c>
      <c r="AB22" s="46"/>
      <c r="AC22" s="47"/>
      <c r="AD22" s="45" t="e">
        <f t="shared" si="5"/>
        <v>#DIV/0!</v>
      </c>
      <c r="AE22" s="46"/>
      <c r="AF22" s="47"/>
      <c r="AG22" s="45" t="e">
        <f t="shared" si="6"/>
        <v>#DIV/0!</v>
      </c>
      <c r="AH22" s="46"/>
      <c r="AI22" s="47"/>
      <c r="AJ22" s="45" t="e">
        <f t="shared" si="7"/>
        <v>#DIV/0!</v>
      </c>
      <c r="AK22" s="46"/>
      <c r="AL22" s="47"/>
      <c r="AM22" s="45" t="e">
        <f t="shared" si="8"/>
        <v>#DIV/0!</v>
      </c>
      <c r="AN22" s="46"/>
      <c r="AO22" s="47"/>
      <c r="AP22" s="45" t="e">
        <f t="shared" si="9"/>
        <v>#DIV/0!</v>
      </c>
      <c r="AQ22" s="46">
        <f t="shared" si="10"/>
        <v>313870</v>
      </c>
      <c r="AR22" s="46"/>
      <c r="AS22" s="47">
        <f t="shared" si="11"/>
        <v>1200000</v>
      </c>
      <c r="AT22" s="45">
        <f t="shared" si="12"/>
        <v>0.26155833333333334</v>
      </c>
      <c r="AU22" s="50">
        <f t="shared" si="13"/>
        <v>156935</v>
      </c>
    </row>
    <row r="23" spans="1:47" ht="18.75">
      <c r="A23" s="40">
        <v>16</v>
      </c>
      <c r="B23" s="41" t="s">
        <v>153</v>
      </c>
      <c r="C23" s="77" t="s">
        <v>161</v>
      </c>
      <c r="D23" s="42">
        <v>45307</v>
      </c>
      <c r="E23" s="46">
        <v>298855</v>
      </c>
      <c r="F23" s="44">
        <v>550000</v>
      </c>
      <c r="G23" s="45">
        <v>0.54</v>
      </c>
      <c r="H23" s="46">
        <v>70485</v>
      </c>
      <c r="I23" s="46"/>
      <c r="J23" s="46"/>
      <c r="K23" s="47">
        <v>600000</v>
      </c>
      <c r="L23" s="45">
        <v>0.12</v>
      </c>
      <c r="M23" s="43"/>
      <c r="N23" s="48"/>
      <c r="O23" s="49" t="e">
        <f t="shared" si="0"/>
        <v>#DIV/0!</v>
      </c>
      <c r="P23" s="43"/>
      <c r="Q23" s="48"/>
      <c r="R23" s="49" t="e">
        <f t="shared" si="1"/>
        <v>#DIV/0!</v>
      </c>
      <c r="S23" s="43"/>
      <c r="T23" s="48"/>
      <c r="U23" s="49" t="e">
        <f t="shared" si="2"/>
        <v>#DIV/0!</v>
      </c>
      <c r="V23" s="43"/>
      <c r="W23" s="47"/>
      <c r="X23" s="45" t="e">
        <f t="shared" si="3"/>
        <v>#DIV/0!</v>
      </c>
      <c r="Y23" s="46"/>
      <c r="Z23" s="47"/>
      <c r="AA23" s="45" t="e">
        <f t="shared" si="4"/>
        <v>#DIV/0!</v>
      </c>
      <c r="AB23" s="46"/>
      <c r="AC23" s="47"/>
      <c r="AD23" s="45" t="e">
        <f t="shared" si="5"/>
        <v>#DIV/0!</v>
      </c>
      <c r="AE23" s="46"/>
      <c r="AF23" s="47"/>
      <c r="AG23" s="45" t="e">
        <f t="shared" si="6"/>
        <v>#DIV/0!</v>
      </c>
      <c r="AH23" s="46"/>
      <c r="AI23" s="47"/>
      <c r="AJ23" s="45" t="e">
        <f t="shared" si="7"/>
        <v>#DIV/0!</v>
      </c>
      <c r="AK23" s="46"/>
      <c r="AL23" s="47"/>
      <c r="AM23" s="45" t="e">
        <f t="shared" si="8"/>
        <v>#DIV/0!</v>
      </c>
      <c r="AN23" s="46"/>
      <c r="AO23" s="47"/>
      <c r="AP23" s="45" t="e">
        <f t="shared" si="9"/>
        <v>#DIV/0!</v>
      </c>
      <c r="AQ23" s="46">
        <f t="shared" si="10"/>
        <v>369340</v>
      </c>
      <c r="AR23" s="46"/>
      <c r="AS23" s="47">
        <f t="shared" si="11"/>
        <v>1150000</v>
      </c>
      <c r="AT23" s="45">
        <f t="shared" si="12"/>
        <v>0.32116521739130433</v>
      </c>
      <c r="AU23" s="50">
        <f t="shared" si="13"/>
        <v>184670</v>
      </c>
    </row>
    <row r="24" spans="1:47" s="92" customFormat="1" ht="18.75">
      <c r="A24" s="96">
        <v>17</v>
      </c>
      <c r="B24" s="41" t="s">
        <v>154</v>
      </c>
      <c r="C24" s="77" t="s">
        <v>162</v>
      </c>
      <c r="D24" s="42">
        <v>45447</v>
      </c>
      <c r="E24" s="43">
        <v>399745</v>
      </c>
      <c r="F24" s="44">
        <v>550000</v>
      </c>
      <c r="G24" s="49">
        <f>E24/F24</f>
        <v>0.72680909090909096</v>
      </c>
      <c r="H24" s="43">
        <v>0</v>
      </c>
      <c r="I24" s="43"/>
      <c r="J24" s="43"/>
      <c r="K24" s="48">
        <v>0</v>
      </c>
      <c r="L24" s="49">
        <v>0</v>
      </c>
      <c r="M24" s="43"/>
      <c r="N24" s="48"/>
      <c r="O24" s="49" t="e">
        <f t="shared" si="0"/>
        <v>#DIV/0!</v>
      </c>
      <c r="P24" s="43"/>
      <c r="Q24" s="48"/>
      <c r="R24" s="49" t="e">
        <f t="shared" si="1"/>
        <v>#DIV/0!</v>
      </c>
      <c r="S24" s="43"/>
      <c r="T24" s="48"/>
      <c r="U24" s="49" t="e">
        <f t="shared" si="2"/>
        <v>#DIV/0!</v>
      </c>
      <c r="V24" s="43"/>
      <c r="W24" s="48"/>
      <c r="X24" s="49" t="e">
        <f t="shared" si="3"/>
        <v>#DIV/0!</v>
      </c>
      <c r="Y24" s="43"/>
      <c r="Z24" s="48"/>
      <c r="AA24" s="49" t="e">
        <f t="shared" si="4"/>
        <v>#DIV/0!</v>
      </c>
      <c r="AB24" s="43"/>
      <c r="AC24" s="48"/>
      <c r="AD24" s="49" t="e">
        <f t="shared" si="5"/>
        <v>#DIV/0!</v>
      </c>
      <c r="AE24" s="43"/>
      <c r="AF24" s="48"/>
      <c r="AG24" s="49" t="e">
        <f t="shared" si="6"/>
        <v>#DIV/0!</v>
      </c>
      <c r="AH24" s="43"/>
      <c r="AI24" s="48"/>
      <c r="AJ24" s="49" t="e">
        <f t="shared" si="7"/>
        <v>#DIV/0!</v>
      </c>
      <c r="AK24" s="43"/>
      <c r="AL24" s="48"/>
      <c r="AM24" s="49" t="e">
        <f t="shared" si="8"/>
        <v>#DIV/0!</v>
      </c>
      <c r="AN24" s="43"/>
      <c r="AO24" s="48"/>
      <c r="AP24" s="49" t="e">
        <f t="shared" si="9"/>
        <v>#DIV/0!</v>
      </c>
      <c r="AQ24" s="43">
        <f t="shared" si="10"/>
        <v>399745</v>
      </c>
      <c r="AR24" s="43"/>
      <c r="AS24" s="48">
        <f t="shared" si="11"/>
        <v>550000</v>
      </c>
      <c r="AT24" s="49">
        <f t="shared" si="12"/>
        <v>0.72680909090909096</v>
      </c>
      <c r="AU24" s="91">
        <f t="shared" si="13"/>
        <v>199872.5</v>
      </c>
    </row>
    <row r="25" spans="1:47" ht="18.75">
      <c r="A25" s="40">
        <v>18</v>
      </c>
      <c r="B25" s="41" t="s">
        <v>154</v>
      </c>
      <c r="C25" s="77" t="s">
        <v>266</v>
      </c>
      <c r="D25" s="42" t="s">
        <v>267</v>
      </c>
      <c r="E25" s="46">
        <v>0</v>
      </c>
      <c r="F25" s="44">
        <v>0</v>
      </c>
      <c r="G25" s="45">
        <v>0</v>
      </c>
      <c r="H25" s="46">
        <v>332720</v>
      </c>
      <c r="I25" s="46"/>
      <c r="J25" s="46"/>
      <c r="K25" s="47">
        <v>550000</v>
      </c>
      <c r="L25" s="45">
        <v>0.6</v>
      </c>
      <c r="M25" s="43"/>
      <c r="N25" s="48"/>
      <c r="O25" s="49"/>
      <c r="P25" s="43"/>
      <c r="Q25" s="48"/>
      <c r="R25" s="49"/>
      <c r="S25" s="43"/>
      <c r="T25" s="48"/>
      <c r="U25" s="49"/>
      <c r="V25" s="43"/>
      <c r="W25" s="47"/>
      <c r="X25" s="45"/>
      <c r="Y25" s="46"/>
      <c r="Z25" s="47"/>
      <c r="AA25" s="45"/>
      <c r="AB25" s="46"/>
      <c r="AC25" s="47"/>
      <c r="AD25" s="45"/>
      <c r="AE25" s="46"/>
      <c r="AF25" s="47"/>
      <c r="AG25" s="45"/>
      <c r="AH25" s="46"/>
      <c r="AI25" s="47"/>
      <c r="AJ25" s="45"/>
      <c r="AK25" s="46"/>
      <c r="AL25" s="47"/>
      <c r="AM25" s="45"/>
      <c r="AN25" s="46"/>
      <c r="AO25" s="47"/>
      <c r="AP25" s="45"/>
      <c r="AQ25" s="46">
        <f t="shared" si="10"/>
        <v>332720</v>
      </c>
      <c r="AR25" s="46"/>
      <c r="AS25" s="47">
        <f t="shared" si="11"/>
        <v>550000</v>
      </c>
      <c r="AT25" s="45">
        <f t="shared" si="12"/>
        <v>0.60494545454545456</v>
      </c>
      <c r="AU25" s="105">
        <f>AQ25/1</f>
        <v>332720</v>
      </c>
    </row>
    <row r="26" spans="1:47" ht="21" customHeight="1">
      <c r="A26" s="40">
        <v>19</v>
      </c>
      <c r="B26" s="41" t="s">
        <v>155</v>
      </c>
      <c r="C26" s="77" t="s">
        <v>163</v>
      </c>
      <c r="D26" s="42">
        <v>45297</v>
      </c>
      <c r="E26" s="46">
        <v>288765</v>
      </c>
      <c r="F26" s="44">
        <v>550000</v>
      </c>
      <c r="G26" s="45">
        <v>0.53</v>
      </c>
      <c r="H26" s="46">
        <v>367345</v>
      </c>
      <c r="I26" s="46"/>
      <c r="J26" s="46"/>
      <c r="K26" s="47">
        <v>600000</v>
      </c>
      <c r="L26" s="45">
        <v>0.61</v>
      </c>
      <c r="M26" s="46"/>
      <c r="N26" s="47"/>
      <c r="O26" s="49" t="e">
        <f t="shared" si="0"/>
        <v>#DIV/0!</v>
      </c>
      <c r="P26" s="46"/>
      <c r="Q26" s="47"/>
      <c r="R26" s="49" t="e">
        <f t="shared" si="1"/>
        <v>#DIV/0!</v>
      </c>
      <c r="S26" s="46"/>
      <c r="T26" s="47"/>
      <c r="U26" s="49" t="e">
        <f t="shared" si="2"/>
        <v>#DIV/0!</v>
      </c>
      <c r="V26" s="46"/>
      <c r="W26" s="47"/>
      <c r="X26" s="45" t="e">
        <f t="shared" si="3"/>
        <v>#DIV/0!</v>
      </c>
      <c r="Y26" s="46"/>
      <c r="Z26" s="47"/>
      <c r="AA26" s="45" t="e">
        <f t="shared" si="4"/>
        <v>#DIV/0!</v>
      </c>
      <c r="AB26" s="46"/>
      <c r="AC26" s="47"/>
      <c r="AD26" s="45" t="e">
        <f t="shared" si="5"/>
        <v>#DIV/0!</v>
      </c>
      <c r="AE26" s="46"/>
      <c r="AF26" s="47"/>
      <c r="AG26" s="45" t="e">
        <f t="shared" si="6"/>
        <v>#DIV/0!</v>
      </c>
      <c r="AH26" s="46"/>
      <c r="AI26" s="47"/>
      <c r="AJ26" s="45" t="e">
        <f t="shared" si="7"/>
        <v>#DIV/0!</v>
      </c>
      <c r="AK26" s="46"/>
      <c r="AL26" s="47"/>
      <c r="AM26" s="45" t="e">
        <f t="shared" si="8"/>
        <v>#DIV/0!</v>
      </c>
      <c r="AN26" s="46"/>
      <c r="AO26" s="47"/>
      <c r="AP26" s="45" t="e">
        <f t="shared" si="9"/>
        <v>#DIV/0!</v>
      </c>
      <c r="AQ26" s="46">
        <f t="shared" si="10"/>
        <v>656110</v>
      </c>
      <c r="AR26" s="46"/>
      <c r="AS26" s="47">
        <f t="shared" si="11"/>
        <v>1150000</v>
      </c>
      <c r="AT26" s="45">
        <f t="shared" si="12"/>
        <v>0.57053043478260868</v>
      </c>
      <c r="AU26" s="50">
        <f t="shared" si="13"/>
        <v>328055</v>
      </c>
    </row>
    <row r="27" spans="1:47" ht="18.75">
      <c r="A27" s="40">
        <v>20</v>
      </c>
      <c r="B27" s="41" t="s">
        <v>156</v>
      </c>
      <c r="C27" s="77" t="s">
        <v>164</v>
      </c>
      <c r="D27" s="53">
        <v>43575</v>
      </c>
      <c r="E27" s="46">
        <v>496545</v>
      </c>
      <c r="F27" s="44">
        <v>550000</v>
      </c>
      <c r="G27" s="45">
        <v>0.9</v>
      </c>
      <c r="H27" s="46">
        <v>356665</v>
      </c>
      <c r="I27" s="46"/>
      <c r="J27" s="46"/>
      <c r="K27" s="47">
        <v>550000</v>
      </c>
      <c r="L27" s="45">
        <v>0.65</v>
      </c>
      <c r="M27" s="46"/>
      <c r="N27" s="47"/>
      <c r="O27" s="49" t="e">
        <f t="shared" si="0"/>
        <v>#DIV/0!</v>
      </c>
      <c r="P27" s="46"/>
      <c r="Q27" s="47"/>
      <c r="R27" s="49" t="e">
        <f t="shared" si="1"/>
        <v>#DIV/0!</v>
      </c>
      <c r="S27" s="46"/>
      <c r="T27" s="47"/>
      <c r="U27" s="49" t="e">
        <f t="shared" si="2"/>
        <v>#DIV/0!</v>
      </c>
      <c r="V27" s="54"/>
      <c r="W27" s="55"/>
      <c r="X27" s="45" t="e">
        <f t="shared" si="3"/>
        <v>#DIV/0!</v>
      </c>
      <c r="Y27" s="46"/>
      <c r="Z27" s="47"/>
      <c r="AA27" s="45" t="e">
        <f t="shared" si="4"/>
        <v>#DIV/0!</v>
      </c>
      <c r="AB27" s="46"/>
      <c r="AC27" s="47"/>
      <c r="AD27" s="45" t="e">
        <f t="shared" si="5"/>
        <v>#DIV/0!</v>
      </c>
      <c r="AE27" s="46"/>
      <c r="AF27" s="47"/>
      <c r="AG27" s="45" t="e">
        <f t="shared" si="6"/>
        <v>#DIV/0!</v>
      </c>
      <c r="AH27" s="46"/>
      <c r="AI27" s="47"/>
      <c r="AJ27" s="45" t="e">
        <f t="shared" si="7"/>
        <v>#DIV/0!</v>
      </c>
      <c r="AK27" s="46"/>
      <c r="AL27" s="47"/>
      <c r="AM27" s="45" t="e">
        <f t="shared" si="8"/>
        <v>#DIV/0!</v>
      </c>
      <c r="AN27" s="46"/>
      <c r="AO27" s="47"/>
      <c r="AP27" s="45" t="e">
        <f t="shared" si="9"/>
        <v>#DIV/0!</v>
      </c>
      <c r="AQ27" s="46">
        <f t="shared" si="10"/>
        <v>853210</v>
      </c>
      <c r="AR27" s="46"/>
      <c r="AS27" s="47">
        <f t="shared" si="11"/>
        <v>1100000</v>
      </c>
      <c r="AT27" s="45">
        <f t="shared" si="12"/>
        <v>0.77564545454545453</v>
      </c>
      <c r="AU27" s="50">
        <f t="shared" si="13"/>
        <v>426605</v>
      </c>
    </row>
    <row r="28" spans="1:47" ht="18.75">
      <c r="A28" s="40">
        <v>21</v>
      </c>
      <c r="B28" s="41" t="s">
        <v>157</v>
      </c>
      <c r="C28" s="77" t="s">
        <v>165</v>
      </c>
      <c r="D28" s="56">
        <v>43839</v>
      </c>
      <c r="E28" s="46">
        <v>580550</v>
      </c>
      <c r="F28" s="44">
        <v>550000</v>
      </c>
      <c r="G28" s="45">
        <v>1.06</v>
      </c>
      <c r="H28" s="46">
        <v>561020</v>
      </c>
      <c r="I28" s="46"/>
      <c r="J28" s="46"/>
      <c r="K28" s="47">
        <v>550000</v>
      </c>
      <c r="L28" s="45">
        <v>1.02</v>
      </c>
      <c r="M28" s="46"/>
      <c r="N28" s="47"/>
      <c r="O28" s="49" t="e">
        <f t="shared" si="0"/>
        <v>#DIV/0!</v>
      </c>
      <c r="P28" s="46"/>
      <c r="Q28" s="47"/>
      <c r="R28" s="49" t="e">
        <f t="shared" si="1"/>
        <v>#DIV/0!</v>
      </c>
      <c r="S28" s="46"/>
      <c r="T28" s="47"/>
      <c r="U28" s="49" t="e">
        <f t="shared" si="2"/>
        <v>#DIV/0!</v>
      </c>
      <c r="V28" s="54"/>
      <c r="W28" s="55"/>
      <c r="X28" s="45" t="e">
        <f t="shared" si="3"/>
        <v>#DIV/0!</v>
      </c>
      <c r="Y28" s="46"/>
      <c r="Z28" s="47"/>
      <c r="AA28" s="45" t="e">
        <f t="shared" si="4"/>
        <v>#DIV/0!</v>
      </c>
      <c r="AB28" s="46"/>
      <c r="AC28" s="47"/>
      <c r="AD28" s="45" t="e">
        <f t="shared" si="5"/>
        <v>#DIV/0!</v>
      </c>
      <c r="AE28" s="46"/>
      <c r="AF28" s="47"/>
      <c r="AG28" s="45" t="e">
        <f t="shared" si="6"/>
        <v>#DIV/0!</v>
      </c>
      <c r="AH28" s="46"/>
      <c r="AI28" s="47"/>
      <c r="AJ28" s="45" t="e">
        <f t="shared" si="7"/>
        <v>#DIV/0!</v>
      </c>
      <c r="AK28" s="46"/>
      <c r="AL28" s="47"/>
      <c r="AM28" s="45" t="e">
        <f t="shared" si="8"/>
        <v>#DIV/0!</v>
      </c>
      <c r="AN28" s="46"/>
      <c r="AO28" s="47"/>
      <c r="AP28" s="45" t="e">
        <f t="shared" si="9"/>
        <v>#DIV/0!</v>
      </c>
      <c r="AQ28" s="46">
        <f t="shared" si="10"/>
        <v>1141570</v>
      </c>
      <c r="AR28" s="46"/>
      <c r="AS28" s="47">
        <f t="shared" si="11"/>
        <v>1100000</v>
      </c>
      <c r="AT28" s="45">
        <f t="shared" si="12"/>
        <v>1.037790909090909</v>
      </c>
      <c r="AU28" s="50">
        <f>AQ28/2</f>
        <v>570785</v>
      </c>
    </row>
    <row r="29" spans="1:47" ht="24.95" customHeight="1">
      <c r="A29" s="40"/>
      <c r="B29" s="57" t="s">
        <v>28</v>
      </c>
      <c r="C29" s="58"/>
      <c r="D29" s="59"/>
      <c r="E29" s="60">
        <f>SUM(E8:E28)</f>
        <v>4548810</v>
      </c>
      <c r="F29" s="61">
        <f>SUM(F8:F28)</f>
        <v>9950000</v>
      </c>
      <c r="G29" s="62">
        <f>E29/F29</f>
        <v>0.4571668341708543</v>
      </c>
      <c r="H29" s="60">
        <f>SUM(H8:H28)</f>
        <v>6006315</v>
      </c>
      <c r="I29" s="60"/>
      <c r="J29" s="60"/>
      <c r="K29" s="61">
        <f>SUM(K8:K28)</f>
        <v>10150000</v>
      </c>
      <c r="L29" s="62">
        <f>H29/K29</f>
        <v>0.59175517241379305</v>
      </c>
      <c r="M29" s="60">
        <f>SUM(M8:M28)</f>
        <v>0</v>
      </c>
      <c r="N29" s="60">
        <f>SUM(N8:N28)</f>
        <v>0</v>
      </c>
      <c r="O29" s="62" t="e">
        <f>M29/N29</f>
        <v>#DIV/0!</v>
      </c>
      <c r="P29" s="60">
        <f>SUM(P8:P28)</f>
        <v>0</v>
      </c>
      <c r="Q29" s="60">
        <f>SUM(Q8:Q28)</f>
        <v>0</v>
      </c>
      <c r="R29" s="62" t="e">
        <f>P29/Q29</f>
        <v>#DIV/0!</v>
      </c>
      <c r="S29" s="60">
        <f>SUM(S8:S28)</f>
        <v>0</v>
      </c>
      <c r="T29" s="60">
        <f>SUM(T8:T28)</f>
        <v>0</v>
      </c>
      <c r="U29" s="62" t="e">
        <f>S29/T29</f>
        <v>#DIV/0!</v>
      </c>
      <c r="V29" s="60">
        <f>SUM(V8:V28)</f>
        <v>0</v>
      </c>
      <c r="W29" s="60">
        <f>SUM(W8:W28)</f>
        <v>0</v>
      </c>
      <c r="X29" s="62" t="e">
        <f>V29/W29</f>
        <v>#DIV/0!</v>
      </c>
      <c r="Y29" s="60">
        <f>SUM(Y8:Y28)</f>
        <v>0</v>
      </c>
      <c r="Z29" s="60">
        <f>SUM(Z8:Z28)</f>
        <v>0</v>
      </c>
      <c r="AA29" s="62" t="e">
        <f>Y29/Z29</f>
        <v>#DIV/0!</v>
      </c>
      <c r="AB29" s="60">
        <f>SUM(AB8:AB28)</f>
        <v>0</v>
      </c>
      <c r="AC29" s="60">
        <f>SUM(AC8:AC28)</f>
        <v>0</v>
      </c>
      <c r="AD29" s="62" t="e">
        <f>AB29/AC29</f>
        <v>#DIV/0!</v>
      </c>
      <c r="AE29" s="60">
        <f>SUM(AE8:AE28)</f>
        <v>0</v>
      </c>
      <c r="AF29" s="60">
        <f>SUM(AF8:AF28)</f>
        <v>0</v>
      </c>
      <c r="AG29" s="62" t="e">
        <f>AE29/AF29</f>
        <v>#DIV/0!</v>
      </c>
      <c r="AH29" s="60">
        <f>SUM(AH8:AH28)</f>
        <v>0</v>
      </c>
      <c r="AI29" s="60">
        <f>SUM(AI8:AI28)</f>
        <v>0</v>
      </c>
      <c r="AJ29" s="62" t="e">
        <f>AH29/AI29</f>
        <v>#DIV/0!</v>
      </c>
      <c r="AK29" s="60">
        <f>SUM(AK8:AK28)</f>
        <v>0</v>
      </c>
      <c r="AL29" s="60">
        <f>SUM(AL8:AL28)</f>
        <v>0</v>
      </c>
      <c r="AM29" s="62" t="e">
        <f>AK29/AL29</f>
        <v>#DIV/0!</v>
      </c>
      <c r="AN29" s="60">
        <f>SUM(AN8:AN28)</f>
        <v>0</v>
      </c>
      <c r="AO29" s="60">
        <f>SUM(AO8:AO28)</f>
        <v>0</v>
      </c>
      <c r="AP29" s="62" t="e">
        <f>AN29/AO29</f>
        <v>#DIV/0!</v>
      </c>
      <c r="AQ29" s="60">
        <f t="shared" si="10"/>
        <v>10555125</v>
      </c>
      <c r="AR29" s="60"/>
      <c r="AS29" s="61">
        <f t="shared" si="11"/>
        <v>20100000</v>
      </c>
      <c r="AT29" s="62">
        <f>AQ29/AS29</f>
        <v>0.52513059701492537</v>
      </c>
      <c r="AU29" s="60">
        <f>AQ29/2</f>
        <v>5277562.5</v>
      </c>
    </row>
    <row r="31" spans="1:47">
      <c r="E31" s="80"/>
      <c r="F31" s="80"/>
    </row>
    <row r="32" spans="1:47" ht="20.100000000000001" customHeight="1">
      <c r="B32" s="63" t="s">
        <v>29</v>
      </c>
      <c r="D32" s="627" t="s">
        <v>30</v>
      </c>
      <c r="E32" s="627"/>
      <c r="AS32" s="627" t="s">
        <v>30</v>
      </c>
      <c r="AT32" s="627"/>
    </row>
    <row r="33" spans="2:47">
      <c r="B33" s="63"/>
      <c r="D33" s="66"/>
      <c r="E33" s="67"/>
      <c r="AS33" s="68"/>
      <c r="AT33" s="69"/>
    </row>
    <row r="34" spans="2:47" ht="20.100000000000001" customHeight="1">
      <c r="B34" s="70" t="s">
        <v>103</v>
      </c>
      <c r="D34" s="75" t="s">
        <v>31</v>
      </c>
      <c r="E34" s="71"/>
      <c r="AS34" s="625" t="s">
        <v>32</v>
      </c>
      <c r="AT34" s="625"/>
      <c r="AU34" s="625"/>
    </row>
    <row r="35" spans="2:47" ht="20.100000000000001" customHeight="1">
      <c r="B35" s="72" t="s">
        <v>101</v>
      </c>
      <c r="D35" s="74" t="s">
        <v>33</v>
      </c>
      <c r="E35" s="74"/>
      <c r="AS35" s="626" t="s">
        <v>34</v>
      </c>
      <c r="AT35" s="626"/>
      <c r="AU35" s="626"/>
    </row>
  </sheetData>
  <mergeCells count="24">
    <mergeCell ref="AS34:AU34"/>
    <mergeCell ref="AS35:AU35"/>
    <mergeCell ref="AK5:AM6"/>
    <mergeCell ref="AN5:AP6"/>
    <mergeCell ref="AQ5:AT6"/>
    <mergeCell ref="AU5:AU7"/>
    <mergeCell ref="D32:E32"/>
    <mergeCell ref="AS32:AT32"/>
    <mergeCell ref="S5:U6"/>
    <mergeCell ref="V5:X6"/>
    <mergeCell ref="Y5:AA6"/>
    <mergeCell ref="AB5:AD6"/>
    <mergeCell ref="AE5:AG6"/>
    <mergeCell ref="AH5:AJ6"/>
    <mergeCell ref="AQ2:AS2"/>
    <mergeCell ref="AQ3:AT3"/>
    <mergeCell ref="B4:C4"/>
    <mergeCell ref="B5:B7"/>
    <mergeCell ref="C5:C7"/>
    <mergeCell ref="D5:D7"/>
    <mergeCell ref="E5:G6"/>
    <mergeCell ref="H5:L6"/>
    <mergeCell ref="M5:O6"/>
    <mergeCell ref="P5:R6"/>
  </mergeCells>
  <pageMargins left="0.75" right="0.19685039370078741" top="0.8" bottom="0.23622047244094491" header="0.35433070866141736" footer="0.19685039370078741"/>
  <pageSetup paperSize="9" scale="5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indexed="57"/>
  </sheetPr>
  <dimension ref="A1:BE57"/>
  <sheetViews>
    <sheetView view="pageBreakPreview" topLeftCell="A26" zoomScale="40" zoomScaleNormal="70" zoomScaleSheetLayoutView="40" workbookViewId="0">
      <selection activeCell="BA25" sqref="BA25"/>
    </sheetView>
  </sheetViews>
  <sheetFormatPr defaultColWidth="46.85546875" defaultRowHeight="16.5"/>
  <cols>
    <col min="1" max="1" width="8" style="73" bestFit="1" customWidth="1"/>
    <col min="2" max="2" width="12.85546875" style="73" bestFit="1" customWidth="1"/>
    <col min="3" max="3" width="80.140625" style="52" customWidth="1"/>
    <col min="4" max="4" width="65.140625" style="52" customWidth="1"/>
    <col min="5" max="5" width="46.85546875" style="52" customWidth="1"/>
    <col min="6" max="7" width="33" style="52" hidden="1" customWidth="1"/>
    <col min="8" max="8" width="33" style="64" hidden="1" customWidth="1"/>
    <col min="9" max="9" width="14.28515625" style="65" hidden="1" customWidth="1"/>
    <col min="10" max="11" width="33" style="52" hidden="1" customWidth="1"/>
    <col min="12" max="12" width="30.85546875" style="64" hidden="1" customWidth="1"/>
    <col min="13" max="13" width="10.7109375" style="52" hidden="1" customWidth="1"/>
    <col min="14" max="15" width="27" style="52" hidden="1" customWidth="1"/>
    <col min="16" max="16" width="27" style="64" hidden="1" customWidth="1"/>
    <col min="17" max="17" width="14.28515625" style="52" hidden="1" customWidth="1"/>
    <col min="18" max="18" width="32" style="52" bestFit="1" customWidth="1"/>
    <col min="19" max="19" width="32" style="64" bestFit="1" customWidth="1"/>
    <col min="20" max="20" width="16.28515625" style="52" customWidth="1"/>
    <col min="21" max="21" width="20.7109375" style="52" hidden="1" customWidth="1"/>
    <col min="22" max="22" width="20.7109375" style="64" hidden="1" customWidth="1"/>
    <col min="23" max="23" width="10.7109375" style="52" hidden="1" customWidth="1"/>
    <col min="24" max="24" width="20.7109375" style="52" hidden="1" customWidth="1"/>
    <col min="25" max="25" width="20.7109375" style="64" hidden="1" customWidth="1"/>
    <col min="26" max="26" width="10.7109375" style="52" hidden="1" customWidth="1"/>
    <col min="27" max="27" width="20.7109375" style="52" hidden="1" customWidth="1"/>
    <col min="28" max="28" width="20.7109375" style="64" hidden="1" customWidth="1"/>
    <col min="29" max="29" width="10.7109375" style="52" hidden="1" customWidth="1"/>
    <col min="30" max="30" width="20.7109375" style="52" hidden="1" customWidth="1"/>
    <col min="31" max="31" width="20.7109375" style="64" hidden="1" customWidth="1"/>
    <col min="32" max="32" width="10.7109375" style="52" hidden="1" customWidth="1"/>
    <col min="33" max="33" width="20.7109375" style="52" hidden="1" customWidth="1"/>
    <col min="34" max="34" width="20.7109375" style="64" hidden="1" customWidth="1"/>
    <col min="35" max="35" width="10.7109375" style="52" hidden="1" customWidth="1"/>
    <col min="36" max="36" width="20.7109375" style="52" hidden="1" customWidth="1"/>
    <col min="37" max="37" width="20.7109375" style="64" hidden="1" customWidth="1"/>
    <col min="38" max="38" width="10.7109375" style="52" hidden="1" customWidth="1"/>
    <col min="39" max="39" width="20.7109375" style="52" hidden="1" customWidth="1"/>
    <col min="40" max="40" width="20.7109375" style="64" hidden="1" customWidth="1"/>
    <col min="41" max="41" width="10.5703125" style="52" hidden="1" customWidth="1"/>
    <col min="42" max="42" width="20.7109375" style="52" hidden="1" customWidth="1"/>
    <col min="43" max="43" width="20.7109375" style="64" hidden="1" customWidth="1"/>
    <col min="44" max="44" width="10.7109375" style="52" hidden="1" customWidth="1"/>
    <col min="45" max="45" width="35.140625" style="52" bestFit="1" customWidth="1"/>
    <col min="46" max="46" width="32" style="52" bestFit="1" customWidth="1"/>
    <col min="47" max="47" width="32" style="64" bestFit="1" customWidth="1"/>
    <col min="48" max="48" width="13.140625" style="52" bestFit="1" customWidth="1"/>
    <col min="49" max="49" width="36.28515625" style="52" customWidth="1"/>
    <col min="50" max="50" width="35.7109375" style="52" hidden="1" customWidth="1"/>
    <col min="51" max="51" width="37.28515625" style="52" hidden="1" customWidth="1"/>
    <col min="52" max="52" width="19.140625" style="52" hidden="1" customWidth="1"/>
    <col min="53" max="16384" width="46.85546875" style="52"/>
  </cols>
  <sheetData>
    <row r="1" spans="1:57" s="425" customFormat="1" ht="34.5">
      <c r="A1" s="418"/>
      <c r="B1" s="245" t="s">
        <v>0</v>
      </c>
      <c r="C1" s="246"/>
      <c r="D1" s="246"/>
      <c r="E1" s="419"/>
      <c r="F1" s="420"/>
      <c r="G1" s="420"/>
      <c r="H1" s="421"/>
      <c r="I1" s="422"/>
      <c r="J1" s="420"/>
      <c r="K1" s="420"/>
      <c r="L1" s="421"/>
      <c r="M1" s="420"/>
      <c r="N1" s="420"/>
      <c r="O1" s="420"/>
      <c r="P1" s="421"/>
      <c r="Q1" s="420"/>
      <c r="R1" s="420"/>
      <c r="S1" s="421"/>
      <c r="T1" s="420"/>
      <c r="U1" s="420"/>
      <c r="V1" s="421"/>
      <c r="W1" s="420"/>
      <c r="X1" s="420"/>
      <c r="Y1" s="421"/>
      <c r="Z1" s="420"/>
      <c r="AA1" s="420"/>
      <c r="AB1" s="421"/>
      <c r="AC1" s="420"/>
      <c r="AD1" s="420"/>
      <c r="AE1" s="421"/>
      <c r="AF1" s="420"/>
      <c r="AG1" s="420"/>
      <c r="AH1" s="421"/>
      <c r="AI1" s="420"/>
      <c r="AJ1" s="420"/>
      <c r="AK1" s="421"/>
      <c r="AL1" s="420"/>
      <c r="AM1" s="420"/>
      <c r="AN1" s="421"/>
      <c r="AO1" s="420"/>
      <c r="AP1" s="420"/>
      <c r="AQ1" s="421"/>
      <c r="AR1" s="420"/>
      <c r="AS1" s="420"/>
      <c r="AT1" s="420"/>
      <c r="AU1" s="421"/>
      <c r="AV1" s="420"/>
      <c r="AW1" s="420"/>
      <c r="AX1" s="423"/>
      <c r="AY1" s="424"/>
      <c r="AZ1" s="424"/>
      <c r="BE1" s="426"/>
    </row>
    <row r="2" spans="1:57" s="425" customFormat="1" ht="27.75" customHeight="1">
      <c r="A2" s="418"/>
      <c r="B2" s="245" t="s">
        <v>1</v>
      </c>
      <c r="C2" s="246"/>
      <c r="D2" s="246"/>
      <c r="E2" s="419"/>
      <c r="F2" s="420"/>
      <c r="G2" s="420"/>
      <c r="H2" s="421"/>
      <c r="I2" s="422"/>
      <c r="J2" s="420"/>
      <c r="K2" s="420"/>
      <c r="L2" s="421"/>
      <c r="M2" s="420"/>
      <c r="N2" s="420"/>
      <c r="O2" s="420"/>
      <c r="P2" s="421"/>
      <c r="Q2" s="420"/>
      <c r="R2" s="420"/>
      <c r="S2" s="421"/>
      <c r="T2" s="420"/>
      <c r="U2" s="420"/>
      <c r="V2" s="421"/>
      <c r="W2" s="420"/>
      <c r="X2" s="420"/>
      <c r="Y2" s="421"/>
      <c r="Z2" s="420"/>
      <c r="AA2" s="420"/>
      <c r="AB2" s="421"/>
      <c r="AC2" s="420"/>
      <c r="AD2" s="420"/>
      <c r="AE2" s="421"/>
      <c r="AF2" s="420"/>
      <c r="AG2" s="420"/>
      <c r="AH2" s="421"/>
      <c r="AI2" s="420"/>
      <c r="AJ2" s="420"/>
      <c r="AK2" s="421"/>
      <c r="AL2" s="420"/>
      <c r="AM2" s="420"/>
      <c r="AN2" s="421"/>
      <c r="AO2" s="420"/>
      <c r="AP2" s="420"/>
      <c r="AQ2" s="421"/>
      <c r="AR2" s="420"/>
      <c r="AS2" s="641"/>
      <c r="AT2" s="641"/>
      <c r="AU2" s="641"/>
      <c r="AV2" s="420"/>
      <c r="AW2" s="420"/>
      <c r="AX2" s="423"/>
      <c r="AY2" s="424"/>
      <c r="AZ2" s="424"/>
      <c r="BE2" s="426"/>
    </row>
    <row r="3" spans="1:57" s="425" customFormat="1" ht="36" customHeight="1">
      <c r="A3" s="418"/>
      <c r="B3" s="247" t="s">
        <v>177</v>
      </c>
      <c r="C3" s="246"/>
      <c r="D3" s="246"/>
      <c r="E3" s="419"/>
      <c r="F3" s="420"/>
      <c r="G3" s="420"/>
      <c r="H3" s="421"/>
      <c r="I3" s="422"/>
      <c r="J3" s="420"/>
      <c r="K3" s="420"/>
      <c r="L3" s="421"/>
      <c r="M3" s="420"/>
      <c r="N3" s="420"/>
      <c r="O3" s="420"/>
      <c r="P3" s="421"/>
      <c r="Q3" s="420"/>
      <c r="R3" s="420"/>
      <c r="S3" s="421"/>
      <c r="T3" s="420"/>
      <c r="U3" s="420"/>
      <c r="V3" s="421"/>
      <c r="W3" s="420"/>
      <c r="X3" s="420"/>
      <c r="Y3" s="421"/>
      <c r="Z3" s="420"/>
      <c r="AA3" s="420"/>
      <c r="AB3" s="421"/>
      <c r="AC3" s="420"/>
      <c r="AD3" s="420"/>
      <c r="AE3" s="421"/>
      <c r="AF3" s="420"/>
      <c r="AG3" s="420"/>
      <c r="AH3" s="421"/>
      <c r="AI3" s="420"/>
      <c r="AJ3" s="420"/>
      <c r="AK3" s="421"/>
      <c r="AL3" s="420"/>
      <c r="AM3" s="420"/>
      <c r="AN3" s="421"/>
      <c r="AO3" s="420"/>
      <c r="AP3" s="420"/>
      <c r="AQ3" s="421"/>
      <c r="AR3" s="420"/>
      <c r="AS3" s="642"/>
      <c r="AT3" s="642"/>
      <c r="AU3" s="642"/>
      <c r="AV3" s="642"/>
      <c r="AW3" s="420"/>
      <c r="AX3" s="423"/>
      <c r="AY3" s="424"/>
      <c r="AZ3" s="424"/>
      <c r="BE3" s="426"/>
    </row>
    <row r="4" spans="1:57" s="23" customFormat="1" ht="30" customHeight="1" thickBot="1">
      <c r="A4" s="14"/>
      <c r="B4" s="14"/>
      <c r="C4" s="623"/>
      <c r="D4" s="623"/>
      <c r="E4" s="15"/>
      <c r="F4" s="16"/>
      <c r="G4" s="16"/>
      <c r="H4" s="17"/>
      <c r="I4" s="18"/>
      <c r="J4" s="132"/>
      <c r="K4" s="19"/>
      <c r="L4" s="17"/>
      <c r="M4" s="16"/>
      <c r="N4" s="16"/>
      <c r="O4" s="16"/>
      <c r="P4" s="17"/>
      <c r="Q4" s="16"/>
      <c r="R4" s="16"/>
      <c r="S4" s="17"/>
      <c r="T4" s="16"/>
      <c r="U4" s="16"/>
      <c r="V4" s="17"/>
      <c r="W4" s="16"/>
      <c r="X4" s="16"/>
      <c r="Y4" s="17"/>
      <c r="Z4" s="16"/>
      <c r="AA4" s="16"/>
      <c r="AB4" s="17"/>
      <c r="AC4" s="16"/>
      <c r="AD4" s="16"/>
      <c r="AE4" s="17"/>
      <c r="AF4" s="16"/>
      <c r="AG4" s="16"/>
      <c r="AH4" s="17"/>
      <c r="AI4" s="16"/>
      <c r="AJ4" s="16"/>
      <c r="AK4" s="17"/>
      <c r="AL4" s="16"/>
      <c r="AM4" s="16"/>
      <c r="AN4" s="17"/>
      <c r="AO4" s="16"/>
      <c r="AP4" s="16"/>
      <c r="AQ4" s="17"/>
      <c r="AR4" s="16"/>
      <c r="AS4" s="16"/>
      <c r="AT4" s="16"/>
      <c r="AU4" s="17"/>
      <c r="AV4" s="16"/>
      <c r="AW4" s="16"/>
      <c r="AX4" s="20"/>
      <c r="AY4" s="21"/>
      <c r="AZ4" s="22"/>
      <c r="BE4" s="24"/>
    </row>
    <row r="5" spans="1:57" s="251" customFormat="1" ht="35.1" customHeight="1">
      <c r="A5" s="248"/>
      <c r="B5" s="643" t="s">
        <v>301</v>
      </c>
      <c r="C5" s="643" t="s">
        <v>2</v>
      </c>
      <c r="D5" s="643" t="s">
        <v>3</v>
      </c>
      <c r="E5" s="644" t="s">
        <v>4</v>
      </c>
      <c r="F5" s="634" t="s">
        <v>5</v>
      </c>
      <c r="G5" s="634"/>
      <c r="H5" s="634"/>
      <c r="I5" s="634"/>
      <c r="J5" s="634" t="s">
        <v>6</v>
      </c>
      <c r="K5" s="634"/>
      <c r="L5" s="635"/>
      <c r="M5" s="635"/>
      <c r="N5" s="634" t="s">
        <v>7</v>
      </c>
      <c r="O5" s="634"/>
      <c r="P5" s="635"/>
      <c r="Q5" s="635"/>
      <c r="R5" s="634" t="s">
        <v>8</v>
      </c>
      <c r="S5" s="635"/>
      <c r="T5" s="635"/>
      <c r="U5" s="634" t="s">
        <v>9</v>
      </c>
      <c r="V5" s="635"/>
      <c r="W5" s="635"/>
      <c r="X5" s="634" t="s">
        <v>10</v>
      </c>
      <c r="Y5" s="635"/>
      <c r="Z5" s="635"/>
      <c r="AA5" s="634" t="s">
        <v>11</v>
      </c>
      <c r="AB5" s="635"/>
      <c r="AC5" s="635"/>
      <c r="AD5" s="634" t="s">
        <v>12</v>
      </c>
      <c r="AE5" s="635"/>
      <c r="AF5" s="635"/>
      <c r="AG5" s="634" t="s">
        <v>13</v>
      </c>
      <c r="AH5" s="635"/>
      <c r="AI5" s="635"/>
      <c r="AJ5" s="634" t="s">
        <v>14</v>
      </c>
      <c r="AK5" s="635"/>
      <c r="AL5" s="635"/>
      <c r="AM5" s="634" t="s">
        <v>15</v>
      </c>
      <c r="AN5" s="635"/>
      <c r="AO5" s="635"/>
      <c r="AP5" s="634" t="s">
        <v>16</v>
      </c>
      <c r="AQ5" s="635"/>
      <c r="AR5" s="635"/>
      <c r="AS5" s="636" t="s">
        <v>17</v>
      </c>
      <c r="AT5" s="636"/>
      <c r="AU5" s="637"/>
      <c r="AV5" s="637"/>
      <c r="AW5" s="638" t="s">
        <v>18</v>
      </c>
      <c r="AX5" s="249" t="s">
        <v>19</v>
      </c>
      <c r="AY5" s="249" t="s">
        <v>18</v>
      </c>
      <c r="AZ5" s="250" t="s">
        <v>20</v>
      </c>
      <c r="BE5" s="252"/>
    </row>
    <row r="6" spans="1:57" s="251" customFormat="1" ht="35.1" customHeight="1">
      <c r="A6" s="248"/>
      <c r="B6" s="643"/>
      <c r="C6" s="643"/>
      <c r="D6" s="643"/>
      <c r="E6" s="644"/>
      <c r="F6" s="634"/>
      <c r="G6" s="634"/>
      <c r="H6" s="634"/>
      <c r="I6" s="634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5"/>
      <c r="AD6" s="635"/>
      <c r="AE6" s="635"/>
      <c r="AF6" s="635"/>
      <c r="AG6" s="635"/>
      <c r="AH6" s="635"/>
      <c r="AI6" s="635"/>
      <c r="AJ6" s="635"/>
      <c r="AK6" s="635"/>
      <c r="AL6" s="635"/>
      <c r="AM6" s="635"/>
      <c r="AN6" s="635"/>
      <c r="AO6" s="635"/>
      <c r="AP6" s="635"/>
      <c r="AQ6" s="635"/>
      <c r="AR6" s="635"/>
      <c r="AS6" s="637"/>
      <c r="AT6" s="637"/>
      <c r="AU6" s="637"/>
      <c r="AV6" s="637"/>
      <c r="AW6" s="639"/>
      <c r="AX6" s="253" t="s">
        <v>21</v>
      </c>
      <c r="AY6" s="254" t="s">
        <v>22</v>
      </c>
      <c r="AZ6" s="255">
        <v>2021</v>
      </c>
      <c r="BE6" s="252"/>
    </row>
    <row r="7" spans="1:57" s="251" customFormat="1" ht="34.5" customHeight="1" thickBot="1">
      <c r="A7" s="248"/>
      <c r="B7" s="643"/>
      <c r="C7" s="643"/>
      <c r="D7" s="643"/>
      <c r="E7" s="644"/>
      <c r="F7" s="256" t="s">
        <v>23</v>
      </c>
      <c r="G7" s="256" t="s">
        <v>257</v>
      </c>
      <c r="H7" s="257" t="s">
        <v>24</v>
      </c>
      <c r="I7" s="258" t="s">
        <v>25</v>
      </c>
      <c r="J7" s="256" t="s">
        <v>23</v>
      </c>
      <c r="K7" s="256" t="s">
        <v>257</v>
      </c>
      <c r="L7" s="257" t="s">
        <v>24</v>
      </c>
      <c r="M7" s="259" t="s">
        <v>25</v>
      </c>
      <c r="N7" s="256" t="s">
        <v>23</v>
      </c>
      <c r="O7" s="256" t="s">
        <v>257</v>
      </c>
      <c r="P7" s="257" t="s">
        <v>24</v>
      </c>
      <c r="Q7" s="259" t="s">
        <v>25</v>
      </c>
      <c r="R7" s="256" t="s">
        <v>23</v>
      </c>
      <c r="S7" s="257" t="s">
        <v>24</v>
      </c>
      <c r="T7" s="259" t="s">
        <v>25</v>
      </c>
      <c r="U7" s="256" t="s">
        <v>23</v>
      </c>
      <c r="V7" s="257" t="s">
        <v>24</v>
      </c>
      <c r="W7" s="259" t="s">
        <v>25</v>
      </c>
      <c r="X7" s="256" t="s">
        <v>23</v>
      </c>
      <c r="Y7" s="257" t="s">
        <v>24</v>
      </c>
      <c r="Z7" s="259" t="s">
        <v>25</v>
      </c>
      <c r="AA7" s="256" t="s">
        <v>23</v>
      </c>
      <c r="AB7" s="257" t="s">
        <v>24</v>
      </c>
      <c r="AC7" s="259" t="s">
        <v>25</v>
      </c>
      <c r="AD7" s="256" t="s">
        <v>23</v>
      </c>
      <c r="AE7" s="257" t="s">
        <v>24</v>
      </c>
      <c r="AF7" s="259" t="s">
        <v>25</v>
      </c>
      <c r="AG7" s="256" t="s">
        <v>23</v>
      </c>
      <c r="AH7" s="257" t="s">
        <v>24</v>
      </c>
      <c r="AI7" s="259" t="s">
        <v>25</v>
      </c>
      <c r="AJ7" s="256" t="s">
        <v>23</v>
      </c>
      <c r="AK7" s="257" t="s">
        <v>24</v>
      </c>
      <c r="AL7" s="259" t="s">
        <v>25</v>
      </c>
      <c r="AM7" s="256" t="s">
        <v>23</v>
      </c>
      <c r="AN7" s="257" t="s">
        <v>24</v>
      </c>
      <c r="AO7" s="259" t="s">
        <v>25</v>
      </c>
      <c r="AP7" s="256" t="s">
        <v>23</v>
      </c>
      <c r="AQ7" s="257" t="s">
        <v>24</v>
      </c>
      <c r="AR7" s="259" t="s">
        <v>25</v>
      </c>
      <c r="AS7" s="260" t="s">
        <v>23</v>
      </c>
      <c r="AT7" s="260" t="s">
        <v>257</v>
      </c>
      <c r="AU7" s="261" t="s">
        <v>24</v>
      </c>
      <c r="AV7" s="262" t="s">
        <v>25</v>
      </c>
      <c r="AW7" s="639"/>
      <c r="AX7" s="263" t="s">
        <v>26</v>
      </c>
      <c r="AY7" s="264" t="s">
        <v>27</v>
      </c>
      <c r="AZ7" s="265" t="s">
        <v>24</v>
      </c>
      <c r="BE7" s="252"/>
    </row>
    <row r="8" spans="1:57" s="244" customFormat="1" ht="45" customHeight="1">
      <c r="A8" s="427">
        <v>1</v>
      </c>
      <c r="B8" s="428" t="s">
        <v>303</v>
      </c>
      <c r="C8" s="429" t="s">
        <v>70</v>
      </c>
      <c r="D8" s="430" t="s">
        <v>104</v>
      </c>
      <c r="E8" s="431" t="s">
        <v>137</v>
      </c>
      <c r="F8" s="432">
        <v>846165</v>
      </c>
      <c r="G8" s="432">
        <v>846165</v>
      </c>
      <c r="H8" s="433">
        <v>600000</v>
      </c>
      <c r="I8" s="434">
        <f t="shared" ref="I8:I13" si="0">F8/H8</f>
        <v>1.4102749999999999</v>
      </c>
      <c r="J8" s="432">
        <v>1147825</v>
      </c>
      <c r="K8" s="432">
        <v>1147825</v>
      </c>
      <c r="L8" s="435">
        <v>600000</v>
      </c>
      <c r="M8" s="434">
        <v>1.9130416666666668</v>
      </c>
      <c r="N8" s="436">
        <v>934740</v>
      </c>
      <c r="O8" s="436">
        <v>934740</v>
      </c>
      <c r="P8" s="437">
        <v>700000</v>
      </c>
      <c r="Q8" s="438">
        <v>1.34</v>
      </c>
      <c r="R8" s="436">
        <v>1171890</v>
      </c>
      <c r="S8" s="437">
        <v>850000</v>
      </c>
      <c r="T8" s="438">
        <v>1.38</v>
      </c>
      <c r="U8" s="432"/>
      <c r="V8" s="439"/>
      <c r="W8" s="438" t="e">
        <f t="shared" ref="W8:W13" si="1">U8/V8</f>
        <v>#DIV/0!</v>
      </c>
      <c r="X8" s="432"/>
      <c r="Y8" s="435"/>
      <c r="Z8" s="434" t="e">
        <f t="shared" ref="Z8:Z13" si="2">X8/Y8</f>
        <v>#DIV/0!</v>
      </c>
      <c r="AA8" s="440"/>
      <c r="AB8" s="435"/>
      <c r="AC8" s="434" t="e">
        <f t="shared" ref="AC8:AC13" si="3">AA8/AB8</f>
        <v>#DIV/0!</v>
      </c>
      <c r="AD8" s="440"/>
      <c r="AE8" s="435"/>
      <c r="AF8" s="434" t="e">
        <f t="shared" ref="AF8:AF13" si="4">AD8/AE8</f>
        <v>#DIV/0!</v>
      </c>
      <c r="AG8" s="440"/>
      <c r="AH8" s="435"/>
      <c r="AI8" s="434" t="e">
        <f t="shared" ref="AI8:AI13" si="5">AG8/AH8</f>
        <v>#DIV/0!</v>
      </c>
      <c r="AJ8" s="440"/>
      <c r="AK8" s="435"/>
      <c r="AL8" s="434" t="e">
        <f t="shared" ref="AL8:AL13" si="6">AJ8/AK8</f>
        <v>#DIV/0!</v>
      </c>
      <c r="AM8" s="440"/>
      <c r="AN8" s="435"/>
      <c r="AO8" s="434" t="e">
        <f t="shared" ref="AO8:AO13" si="7">AM8/AN8</f>
        <v>#DIV/0!</v>
      </c>
      <c r="AP8" s="440"/>
      <c r="AQ8" s="435"/>
      <c r="AR8" s="434" t="e">
        <f t="shared" ref="AR8:AR13" si="8">AP8/AQ8</f>
        <v>#DIV/0!</v>
      </c>
      <c r="AS8" s="440">
        <f>F8+J8+N8+R8</f>
        <v>4100620</v>
      </c>
      <c r="AT8" s="440">
        <f>G8+K8+O8</f>
        <v>2928730</v>
      </c>
      <c r="AU8" s="435">
        <f>H8+L8+P8+S8</f>
        <v>2750000</v>
      </c>
      <c r="AV8" s="434">
        <f t="shared" ref="AV8:AV13" si="9">AS8/AU8</f>
        <v>1.4911345454545455</v>
      </c>
      <c r="AW8" s="441">
        <f>AS8/4</f>
        <v>1025155</v>
      </c>
    </row>
    <row r="9" spans="1:57" s="244" customFormat="1" ht="45" customHeight="1">
      <c r="A9" s="427">
        <v>2</v>
      </c>
      <c r="B9" s="428" t="s">
        <v>303</v>
      </c>
      <c r="C9" s="429" t="s">
        <v>71</v>
      </c>
      <c r="D9" s="430" t="s">
        <v>105</v>
      </c>
      <c r="E9" s="431">
        <v>44242</v>
      </c>
      <c r="F9" s="440">
        <v>62990</v>
      </c>
      <c r="G9" s="440">
        <v>62990</v>
      </c>
      <c r="H9" s="433">
        <v>500000</v>
      </c>
      <c r="I9" s="434">
        <f t="shared" si="0"/>
        <v>0.12598000000000001</v>
      </c>
      <c r="J9" s="432">
        <v>29995</v>
      </c>
      <c r="K9" s="432">
        <v>29995</v>
      </c>
      <c r="L9" s="435">
        <v>550000</v>
      </c>
      <c r="M9" s="434">
        <v>5.453636363636364E-2</v>
      </c>
      <c r="N9" s="436">
        <v>107690</v>
      </c>
      <c r="O9" s="436">
        <v>107690</v>
      </c>
      <c r="P9" s="437">
        <v>600000</v>
      </c>
      <c r="Q9" s="438">
        <v>0.18</v>
      </c>
      <c r="R9" s="436">
        <v>603325</v>
      </c>
      <c r="S9" s="437">
        <v>600000</v>
      </c>
      <c r="T9" s="438">
        <v>1.01</v>
      </c>
      <c r="U9" s="432"/>
      <c r="V9" s="439"/>
      <c r="W9" s="438" t="e">
        <f t="shared" si="1"/>
        <v>#DIV/0!</v>
      </c>
      <c r="X9" s="432"/>
      <c r="Y9" s="435"/>
      <c r="Z9" s="434" t="e">
        <f t="shared" si="2"/>
        <v>#DIV/0!</v>
      </c>
      <c r="AA9" s="440"/>
      <c r="AB9" s="435"/>
      <c r="AC9" s="434" t="e">
        <f t="shared" si="3"/>
        <v>#DIV/0!</v>
      </c>
      <c r="AD9" s="440"/>
      <c r="AE9" s="435"/>
      <c r="AF9" s="434" t="e">
        <f t="shared" si="4"/>
        <v>#DIV/0!</v>
      </c>
      <c r="AG9" s="440"/>
      <c r="AH9" s="435"/>
      <c r="AI9" s="434" t="e">
        <f t="shared" si="5"/>
        <v>#DIV/0!</v>
      </c>
      <c r="AJ9" s="440"/>
      <c r="AK9" s="435"/>
      <c r="AL9" s="434" t="e">
        <f t="shared" si="6"/>
        <v>#DIV/0!</v>
      </c>
      <c r="AM9" s="440"/>
      <c r="AN9" s="435"/>
      <c r="AO9" s="434" t="e">
        <f t="shared" si="7"/>
        <v>#DIV/0!</v>
      </c>
      <c r="AP9" s="440"/>
      <c r="AQ9" s="435"/>
      <c r="AR9" s="434" t="e">
        <f t="shared" si="8"/>
        <v>#DIV/0!</v>
      </c>
      <c r="AS9" s="440">
        <f t="shared" ref="AS9:AS47" si="10">F9+J9+N9+R9</f>
        <v>804000</v>
      </c>
      <c r="AT9" s="440">
        <f t="shared" ref="AT9:AT47" si="11">G9+K9+O9</f>
        <v>200675</v>
      </c>
      <c r="AU9" s="435">
        <f t="shared" ref="AU9:AU47" si="12">H9+L9+P9+S9</f>
        <v>2250000</v>
      </c>
      <c r="AV9" s="434">
        <f t="shared" si="9"/>
        <v>0.35733333333333334</v>
      </c>
      <c r="AW9" s="441">
        <f t="shared" ref="AW9:AW12" si="13">AS9/4</f>
        <v>201000</v>
      </c>
    </row>
    <row r="10" spans="1:57" s="244" customFormat="1" ht="45" customHeight="1">
      <c r="A10" s="427">
        <v>3</v>
      </c>
      <c r="B10" s="428" t="s">
        <v>303</v>
      </c>
      <c r="C10" s="429" t="s">
        <v>72</v>
      </c>
      <c r="D10" s="430" t="s">
        <v>106</v>
      </c>
      <c r="E10" s="431">
        <v>44344</v>
      </c>
      <c r="F10" s="440">
        <v>362430</v>
      </c>
      <c r="G10" s="440">
        <v>362430</v>
      </c>
      <c r="H10" s="433">
        <v>600000</v>
      </c>
      <c r="I10" s="434">
        <f t="shared" si="0"/>
        <v>0.60404999999999998</v>
      </c>
      <c r="J10" s="432">
        <v>863230</v>
      </c>
      <c r="K10" s="432">
        <v>863230</v>
      </c>
      <c r="L10" s="435">
        <v>600000</v>
      </c>
      <c r="M10" s="434">
        <v>1.4387166666666666</v>
      </c>
      <c r="N10" s="436">
        <v>611210</v>
      </c>
      <c r="O10" s="436">
        <v>611210</v>
      </c>
      <c r="P10" s="437">
        <v>600000</v>
      </c>
      <c r="Q10" s="438">
        <v>1.02</v>
      </c>
      <c r="R10" s="436">
        <v>1014745</v>
      </c>
      <c r="S10" s="437">
        <v>700000</v>
      </c>
      <c r="T10" s="438">
        <v>1.45</v>
      </c>
      <c r="U10" s="432"/>
      <c r="V10" s="439"/>
      <c r="W10" s="438" t="e">
        <f t="shared" si="1"/>
        <v>#DIV/0!</v>
      </c>
      <c r="X10" s="432"/>
      <c r="Y10" s="435"/>
      <c r="Z10" s="434" t="e">
        <f t="shared" si="2"/>
        <v>#DIV/0!</v>
      </c>
      <c r="AA10" s="440"/>
      <c r="AB10" s="435"/>
      <c r="AC10" s="434" t="e">
        <f t="shared" si="3"/>
        <v>#DIV/0!</v>
      </c>
      <c r="AD10" s="440"/>
      <c r="AE10" s="435"/>
      <c r="AF10" s="434" t="e">
        <f t="shared" si="4"/>
        <v>#DIV/0!</v>
      </c>
      <c r="AG10" s="440"/>
      <c r="AH10" s="435"/>
      <c r="AI10" s="434" t="e">
        <f t="shared" si="5"/>
        <v>#DIV/0!</v>
      </c>
      <c r="AJ10" s="440"/>
      <c r="AK10" s="435"/>
      <c r="AL10" s="434" t="e">
        <f t="shared" si="6"/>
        <v>#DIV/0!</v>
      </c>
      <c r="AM10" s="440"/>
      <c r="AN10" s="435"/>
      <c r="AO10" s="434" t="e">
        <f t="shared" si="7"/>
        <v>#DIV/0!</v>
      </c>
      <c r="AP10" s="440"/>
      <c r="AQ10" s="435"/>
      <c r="AR10" s="434" t="e">
        <f t="shared" si="8"/>
        <v>#DIV/0!</v>
      </c>
      <c r="AS10" s="440">
        <f t="shared" si="10"/>
        <v>2851615</v>
      </c>
      <c r="AT10" s="440">
        <f t="shared" si="11"/>
        <v>1836870</v>
      </c>
      <c r="AU10" s="435">
        <f t="shared" si="12"/>
        <v>2500000</v>
      </c>
      <c r="AV10" s="434">
        <f t="shared" si="9"/>
        <v>1.140646</v>
      </c>
      <c r="AW10" s="441">
        <f t="shared" si="13"/>
        <v>712903.75</v>
      </c>
    </row>
    <row r="11" spans="1:57" s="244" customFormat="1" ht="45" customHeight="1">
      <c r="A11" s="427">
        <v>4</v>
      </c>
      <c r="B11" s="428" t="s">
        <v>303</v>
      </c>
      <c r="C11" s="429" t="s">
        <v>73</v>
      </c>
      <c r="D11" s="430" t="s">
        <v>107</v>
      </c>
      <c r="E11" s="431">
        <v>45251</v>
      </c>
      <c r="F11" s="440">
        <v>980545</v>
      </c>
      <c r="G11" s="440">
        <v>980545</v>
      </c>
      <c r="H11" s="433">
        <v>750000</v>
      </c>
      <c r="I11" s="434">
        <f t="shared" si="0"/>
        <v>1.3073933333333334</v>
      </c>
      <c r="J11" s="432">
        <v>980045</v>
      </c>
      <c r="K11" s="432">
        <v>980045</v>
      </c>
      <c r="L11" s="435">
        <v>750000</v>
      </c>
      <c r="M11" s="434">
        <v>1.3067266666666666</v>
      </c>
      <c r="N11" s="436">
        <v>1102310</v>
      </c>
      <c r="O11" s="436">
        <v>1102310</v>
      </c>
      <c r="P11" s="437">
        <v>800000</v>
      </c>
      <c r="Q11" s="438">
        <v>1.38</v>
      </c>
      <c r="R11" s="436">
        <v>2125880</v>
      </c>
      <c r="S11" s="437">
        <v>950000</v>
      </c>
      <c r="T11" s="438">
        <v>2.2400000000000002</v>
      </c>
      <c r="U11" s="432"/>
      <c r="V11" s="439"/>
      <c r="W11" s="438" t="e">
        <f t="shared" si="1"/>
        <v>#DIV/0!</v>
      </c>
      <c r="X11" s="432"/>
      <c r="Y11" s="435"/>
      <c r="Z11" s="434" t="e">
        <f t="shared" si="2"/>
        <v>#DIV/0!</v>
      </c>
      <c r="AA11" s="440"/>
      <c r="AB11" s="435"/>
      <c r="AC11" s="434" t="e">
        <f t="shared" si="3"/>
        <v>#DIV/0!</v>
      </c>
      <c r="AD11" s="440"/>
      <c r="AE11" s="435"/>
      <c r="AF11" s="434" t="e">
        <f t="shared" si="4"/>
        <v>#DIV/0!</v>
      </c>
      <c r="AG11" s="440"/>
      <c r="AH11" s="435"/>
      <c r="AI11" s="434" t="e">
        <f t="shared" si="5"/>
        <v>#DIV/0!</v>
      </c>
      <c r="AJ11" s="440"/>
      <c r="AK11" s="435"/>
      <c r="AL11" s="434" t="e">
        <f t="shared" si="6"/>
        <v>#DIV/0!</v>
      </c>
      <c r="AM11" s="440"/>
      <c r="AN11" s="435"/>
      <c r="AO11" s="434" t="e">
        <f t="shared" si="7"/>
        <v>#DIV/0!</v>
      </c>
      <c r="AP11" s="440"/>
      <c r="AQ11" s="435"/>
      <c r="AR11" s="434" t="e">
        <f t="shared" si="8"/>
        <v>#DIV/0!</v>
      </c>
      <c r="AS11" s="440">
        <f t="shared" si="10"/>
        <v>5188780</v>
      </c>
      <c r="AT11" s="440">
        <f t="shared" si="11"/>
        <v>3062900</v>
      </c>
      <c r="AU11" s="435">
        <f t="shared" si="12"/>
        <v>3250000</v>
      </c>
      <c r="AV11" s="434">
        <f t="shared" si="9"/>
        <v>1.5965476923076922</v>
      </c>
      <c r="AW11" s="441">
        <f t="shared" si="13"/>
        <v>1297195</v>
      </c>
    </row>
    <row r="12" spans="1:57" s="454" customFormat="1" ht="45" customHeight="1">
      <c r="A12" s="442">
        <v>5</v>
      </c>
      <c r="B12" s="443" t="s">
        <v>303</v>
      </c>
      <c r="C12" s="444" t="s">
        <v>74</v>
      </c>
      <c r="D12" s="445" t="s">
        <v>109</v>
      </c>
      <c r="E12" s="446">
        <v>45187</v>
      </c>
      <c r="F12" s="447">
        <v>254080</v>
      </c>
      <c r="G12" s="447">
        <v>254080</v>
      </c>
      <c r="H12" s="448">
        <v>550000</v>
      </c>
      <c r="I12" s="449">
        <f t="shared" si="0"/>
        <v>0.46196363636363635</v>
      </c>
      <c r="J12" s="447">
        <v>303050</v>
      </c>
      <c r="K12" s="447">
        <v>303050</v>
      </c>
      <c r="L12" s="447">
        <v>550000</v>
      </c>
      <c r="M12" s="449">
        <v>0.55100000000000005</v>
      </c>
      <c r="N12" s="450">
        <v>796370</v>
      </c>
      <c r="O12" s="450">
        <v>648385</v>
      </c>
      <c r="P12" s="450">
        <v>550000</v>
      </c>
      <c r="Q12" s="449">
        <v>1.45</v>
      </c>
      <c r="R12" s="450">
        <v>711210</v>
      </c>
      <c r="S12" s="451">
        <v>600000</v>
      </c>
      <c r="T12" s="449">
        <v>1.19</v>
      </c>
      <c r="U12" s="447"/>
      <c r="V12" s="447"/>
      <c r="W12" s="449" t="e">
        <f t="shared" si="1"/>
        <v>#DIV/0!</v>
      </c>
      <c r="X12" s="447"/>
      <c r="Y12" s="447"/>
      <c r="Z12" s="449" t="e">
        <f t="shared" si="2"/>
        <v>#DIV/0!</v>
      </c>
      <c r="AA12" s="447"/>
      <c r="AB12" s="447"/>
      <c r="AC12" s="449" t="e">
        <f t="shared" si="3"/>
        <v>#DIV/0!</v>
      </c>
      <c r="AD12" s="447"/>
      <c r="AE12" s="447"/>
      <c r="AF12" s="449" t="e">
        <f t="shared" si="4"/>
        <v>#DIV/0!</v>
      </c>
      <c r="AG12" s="447"/>
      <c r="AH12" s="447"/>
      <c r="AI12" s="449" t="e">
        <f t="shared" si="5"/>
        <v>#DIV/0!</v>
      </c>
      <c r="AJ12" s="447"/>
      <c r="AK12" s="447"/>
      <c r="AL12" s="449" t="e">
        <f t="shared" si="6"/>
        <v>#DIV/0!</v>
      </c>
      <c r="AM12" s="447"/>
      <c r="AN12" s="447"/>
      <c r="AO12" s="449" t="e">
        <f t="shared" si="7"/>
        <v>#DIV/0!</v>
      </c>
      <c r="AP12" s="447"/>
      <c r="AQ12" s="447"/>
      <c r="AR12" s="449" t="e">
        <f t="shared" si="8"/>
        <v>#DIV/0!</v>
      </c>
      <c r="AS12" s="440">
        <f t="shared" si="10"/>
        <v>2064710</v>
      </c>
      <c r="AT12" s="447">
        <f t="shared" si="11"/>
        <v>1205515</v>
      </c>
      <c r="AU12" s="452">
        <f t="shared" si="12"/>
        <v>2250000</v>
      </c>
      <c r="AV12" s="449">
        <f t="shared" si="9"/>
        <v>0.91764888888888885</v>
      </c>
      <c r="AW12" s="453">
        <f t="shared" si="13"/>
        <v>516177.5</v>
      </c>
    </row>
    <row r="13" spans="1:57" s="463" customFormat="1" ht="45" hidden="1" customHeight="1">
      <c r="A13" s="455">
        <v>6</v>
      </c>
      <c r="B13" s="456" t="s">
        <v>303</v>
      </c>
      <c r="C13" s="457" t="s">
        <v>75</v>
      </c>
      <c r="D13" s="458" t="s">
        <v>110</v>
      </c>
      <c r="E13" s="459">
        <v>45355</v>
      </c>
      <c r="F13" s="452">
        <v>189970</v>
      </c>
      <c r="G13" s="452">
        <v>189970</v>
      </c>
      <c r="H13" s="460">
        <v>550000</v>
      </c>
      <c r="I13" s="461">
        <f t="shared" si="0"/>
        <v>0.34539999999999998</v>
      </c>
      <c r="J13" s="452">
        <v>0</v>
      </c>
      <c r="K13" s="452">
        <v>0</v>
      </c>
      <c r="L13" s="452">
        <v>0</v>
      </c>
      <c r="M13" s="461">
        <v>0</v>
      </c>
      <c r="N13" s="452"/>
      <c r="O13" s="452"/>
      <c r="P13" s="452"/>
      <c r="Q13" s="461"/>
      <c r="R13" s="452"/>
      <c r="S13" s="452"/>
      <c r="T13" s="461" t="e">
        <f t="shared" ref="T13" si="14">R13/S13</f>
        <v>#DIV/0!</v>
      </c>
      <c r="U13" s="452"/>
      <c r="V13" s="452"/>
      <c r="W13" s="461" t="e">
        <f t="shared" si="1"/>
        <v>#DIV/0!</v>
      </c>
      <c r="X13" s="452"/>
      <c r="Y13" s="452"/>
      <c r="Z13" s="461" t="e">
        <f t="shared" si="2"/>
        <v>#DIV/0!</v>
      </c>
      <c r="AA13" s="452"/>
      <c r="AB13" s="452"/>
      <c r="AC13" s="461" t="e">
        <f t="shared" si="3"/>
        <v>#DIV/0!</v>
      </c>
      <c r="AD13" s="452"/>
      <c r="AE13" s="452"/>
      <c r="AF13" s="461" t="e">
        <f t="shared" si="4"/>
        <v>#DIV/0!</v>
      </c>
      <c r="AG13" s="452"/>
      <c r="AH13" s="452"/>
      <c r="AI13" s="461" t="e">
        <f t="shared" si="5"/>
        <v>#DIV/0!</v>
      </c>
      <c r="AJ13" s="452"/>
      <c r="AK13" s="452"/>
      <c r="AL13" s="461" t="e">
        <f t="shared" si="6"/>
        <v>#DIV/0!</v>
      </c>
      <c r="AM13" s="452"/>
      <c r="AN13" s="452"/>
      <c r="AO13" s="461" t="e">
        <f t="shared" si="7"/>
        <v>#DIV/0!</v>
      </c>
      <c r="AP13" s="452"/>
      <c r="AQ13" s="452"/>
      <c r="AR13" s="461" t="e">
        <f t="shared" si="8"/>
        <v>#DIV/0!</v>
      </c>
      <c r="AS13" s="440">
        <f t="shared" si="10"/>
        <v>189970</v>
      </c>
      <c r="AT13" s="440">
        <f t="shared" si="11"/>
        <v>189970</v>
      </c>
      <c r="AU13" s="435">
        <f t="shared" si="12"/>
        <v>550000</v>
      </c>
      <c r="AV13" s="461">
        <f t="shared" si="9"/>
        <v>0.34539999999999998</v>
      </c>
      <c r="AW13" s="462">
        <f>AS13/1</f>
        <v>189970</v>
      </c>
    </row>
    <row r="14" spans="1:57" s="470" customFormat="1" ht="45" customHeight="1">
      <c r="A14" s="464">
        <v>6</v>
      </c>
      <c r="B14" s="465" t="s">
        <v>303</v>
      </c>
      <c r="C14" s="466" t="s">
        <v>75</v>
      </c>
      <c r="D14" s="467" t="s">
        <v>305</v>
      </c>
      <c r="E14" s="468" t="s">
        <v>306</v>
      </c>
      <c r="F14" s="447"/>
      <c r="G14" s="447"/>
      <c r="H14" s="460"/>
      <c r="I14" s="469"/>
      <c r="J14" s="447"/>
      <c r="K14" s="447"/>
      <c r="L14" s="452"/>
      <c r="M14" s="469"/>
      <c r="N14" s="447"/>
      <c r="O14" s="447"/>
      <c r="P14" s="469"/>
      <c r="Q14" s="447"/>
      <c r="R14" s="450">
        <v>553515</v>
      </c>
      <c r="S14" s="451">
        <v>274999</v>
      </c>
      <c r="T14" s="469">
        <v>2.0099999999999998</v>
      </c>
      <c r="U14" s="447"/>
      <c r="V14" s="469"/>
      <c r="W14" s="447"/>
      <c r="X14" s="447"/>
      <c r="Y14" s="469"/>
      <c r="Z14" s="447"/>
      <c r="AA14" s="447"/>
      <c r="AB14" s="469"/>
      <c r="AC14" s="447"/>
      <c r="AD14" s="447"/>
      <c r="AE14" s="469"/>
      <c r="AF14" s="447"/>
      <c r="AG14" s="447"/>
      <c r="AH14" s="469"/>
      <c r="AI14" s="447"/>
      <c r="AJ14" s="447"/>
      <c r="AK14" s="469"/>
      <c r="AL14" s="447"/>
      <c r="AM14" s="447"/>
      <c r="AN14" s="469"/>
      <c r="AO14" s="447"/>
      <c r="AP14" s="447"/>
      <c r="AQ14" s="469"/>
      <c r="AR14" s="432"/>
      <c r="AS14" s="440">
        <f t="shared" si="10"/>
        <v>553515</v>
      </c>
      <c r="AT14" s="432">
        <f t="shared" si="11"/>
        <v>0</v>
      </c>
      <c r="AU14" s="439">
        <f t="shared" si="12"/>
        <v>274999</v>
      </c>
      <c r="AV14" s="453"/>
      <c r="AW14" s="447">
        <f>AS14/1</f>
        <v>553515</v>
      </c>
      <c r="AZ14" s="453"/>
      <c r="BA14" s="453"/>
    </row>
    <row r="15" spans="1:57" s="473" customFormat="1" ht="45" hidden="1" customHeight="1">
      <c r="A15" s="455">
        <v>8</v>
      </c>
      <c r="B15" s="456" t="s">
        <v>303</v>
      </c>
      <c r="C15" s="457" t="s">
        <v>76</v>
      </c>
      <c r="D15" s="458" t="s">
        <v>111</v>
      </c>
      <c r="E15" s="459">
        <v>45559</v>
      </c>
      <c r="F15" s="471">
        <v>10695</v>
      </c>
      <c r="G15" s="471">
        <v>10695</v>
      </c>
      <c r="H15" s="460">
        <v>550000</v>
      </c>
      <c r="I15" s="472">
        <f t="shared" ref="I15:I22" si="15">F15/H15</f>
        <v>1.9445454545454547E-2</v>
      </c>
      <c r="J15" s="471">
        <v>58990</v>
      </c>
      <c r="K15" s="471">
        <v>58990</v>
      </c>
      <c r="L15" s="452">
        <v>550000</v>
      </c>
      <c r="M15" s="472">
        <v>0.10725454545454545</v>
      </c>
      <c r="N15" s="452"/>
      <c r="O15" s="452"/>
      <c r="P15" s="452"/>
      <c r="Q15" s="461"/>
      <c r="R15" s="452"/>
      <c r="S15" s="452"/>
      <c r="T15" s="461" t="e">
        <f>R15/S15</f>
        <v>#DIV/0!</v>
      </c>
      <c r="U15" s="452"/>
      <c r="V15" s="452"/>
      <c r="W15" s="461" t="e">
        <f>U15/V15</f>
        <v>#DIV/0!</v>
      </c>
      <c r="X15" s="452"/>
      <c r="Y15" s="471"/>
      <c r="Z15" s="472" t="e">
        <f>X15/Y15</f>
        <v>#DIV/0!</v>
      </c>
      <c r="AA15" s="471"/>
      <c r="AB15" s="471"/>
      <c r="AC15" s="472" t="e">
        <f>AA15/AB15</f>
        <v>#DIV/0!</v>
      </c>
      <c r="AD15" s="471"/>
      <c r="AE15" s="471"/>
      <c r="AF15" s="472" t="e">
        <f>AD15/AE15</f>
        <v>#DIV/0!</v>
      </c>
      <c r="AG15" s="471"/>
      <c r="AH15" s="471"/>
      <c r="AI15" s="472" t="e">
        <f>AG15/AH15</f>
        <v>#DIV/0!</v>
      </c>
      <c r="AJ15" s="471"/>
      <c r="AK15" s="471"/>
      <c r="AL15" s="472" t="e">
        <f>AJ15/AK15</f>
        <v>#DIV/0!</v>
      </c>
      <c r="AM15" s="471"/>
      <c r="AN15" s="471"/>
      <c r="AO15" s="472" t="e">
        <f>AM15/AN15</f>
        <v>#DIV/0!</v>
      </c>
      <c r="AP15" s="471"/>
      <c r="AQ15" s="471"/>
      <c r="AR15" s="472" t="e">
        <f>AP15/AQ15</f>
        <v>#DIV/0!</v>
      </c>
      <c r="AS15" s="440">
        <f t="shared" si="10"/>
        <v>69685</v>
      </c>
      <c r="AT15" s="440">
        <f t="shared" si="11"/>
        <v>69685</v>
      </c>
      <c r="AU15" s="435">
        <f t="shared" si="12"/>
        <v>1100000</v>
      </c>
      <c r="AV15" s="472">
        <f t="shared" ref="AV15:AV26" si="16">AS15/AU15</f>
        <v>6.3350000000000004E-2</v>
      </c>
      <c r="AW15" s="462">
        <f>AS15/2</f>
        <v>34842.5</v>
      </c>
    </row>
    <row r="16" spans="1:57" s="463" customFormat="1" ht="45" hidden="1" customHeight="1">
      <c r="A16" s="455">
        <v>9</v>
      </c>
      <c r="B16" s="456" t="s">
        <v>303</v>
      </c>
      <c r="C16" s="457" t="s">
        <v>258</v>
      </c>
      <c r="D16" s="458" t="s">
        <v>112</v>
      </c>
      <c r="E16" s="459">
        <v>45509</v>
      </c>
      <c r="F16" s="452">
        <v>43690</v>
      </c>
      <c r="G16" s="452">
        <v>43690</v>
      </c>
      <c r="H16" s="460">
        <v>500000</v>
      </c>
      <c r="I16" s="461">
        <f t="shared" si="15"/>
        <v>8.7379999999999999E-2</v>
      </c>
      <c r="J16" s="452">
        <v>0</v>
      </c>
      <c r="K16" s="452">
        <v>0</v>
      </c>
      <c r="L16" s="452">
        <v>0</v>
      </c>
      <c r="M16" s="461">
        <v>0</v>
      </c>
      <c r="N16" s="452"/>
      <c r="O16" s="452"/>
      <c r="P16" s="452"/>
      <c r="Q16" s="461"/>
      <c r="R16" s="452"/>
      <c r="S16" s="452"/>
      <c r="T16" s="461" t="e">
        <f>R16/S16</f>
        <v>#DIV/0!</v>
      </c>
      <c r="U16" s="452"/>
      <c r="V16" s="452"/>
      <c r="W16" s="461" t="e">
        <f>U16/V16</f>
        <v>#DIV/0!</v>
      </c>
      <c r="X16" s="452"/>
      <c r="Y16" s="452"/>
      <c r="Z16" s="461" t="e">
        <f>X16/Y16</f>
        <v>#DIV/0!</v>
      </c>
      <c r="AA16" s="452"/>
      <c r="AB16" s="452"/>
      <c r="AC16" s="461" t="e">
        <f>AA16/AB16</f>
        <v>#DIV/0!</v>
      </c>
      <c r="AD16" s="452"/>
      <c r="AE16" s="452"/>
      <c r="AF16" s="461" t="e">
        <f>AD16/AE16</f>
        <v>#DIV/0!</v>
      </c>
      <c r="AG16" s="452"/>
      <c r="AH16" s="452"/>
      <c r="AI16" s="461" t="e">
        <f>AG16/AH16</f>
        <v>#DIV/0!</v>
      </c>
      <c r="AJ16" s="452"/>
      <c r="AK16" s="452"/>
      <c r="AL16" s="461" t="e">
        <f>AJ16/AK16</f>
        <v>#DIV/0!</v>
      </c>
      <c r="AM16" s="452"/>
      <c r="AN16" s="452"/>
      <c r="AO16" s="461" t="e">
        <f>AM16/AN16</f>
        <v>#DIV/0!</v>
      </c>
      <c r="AP16" s="452"/>
      <c r="AQ16" s="452"/>
      <c r="AR16" s="461" t="e">
        <f>AP16/AQ16</f>
        <v>#DIV/0!</v>
      </c>
      <c r="AS16" s="440">
        <f t="shared" si="10"/>
        <v>43690</v>
      </c>
      <c r="AT16" s="440">
        <f t="shared" si="11"/>
        <v>43690</v>
      </c>
      <c r="AU16" s="435">
        <f t="shared" si="12"/>
        <v>500000</v>
      </c>
      <c r="AV16" s="461">
        <f t="shared" si="16"/>
        <v>8.7379999999999999E-2</v>
      </c>
      <c r="AW16" s="462">
        <f>AS16/1</f>
        <v>43690</v>
      </c>
    </row>
    <row r="17" spans="1:53" s="474" customFormat="1" ht="45" customHeight="1">
      <c r="A17" s="427">
        <v>7</v>
      </c>
      <c r="B17" s="428" t="s">
        <v>303</v>
      </c>
      <c r="C17" s="429" t="s">
        <v>258</v>
      </c>
      <c r="D17" s="430" t="s">
        <v>259</v>
      </c>
      <c r="E17" s="431" t="s">
        <v>260</v>
      </c>
      <c r="F17" s="432">
        <v>0</v>
      </c>
      <c r="G17" s="432">
        <v>0</v>
      </c>
      <c r="H17" s="433">
        <v>0</v>
      </c>
      <c r="I17" s="438" t="e">
        <f t="shared" si="15"/>
        <v>#DIV/0!</v>
      </c>
      <c r="J17" s="432">
        <v>0</v>
      </c>
      <c r="K17" s="432">
        <v>0</v>
      </c>
      <c r="L17" s="439">
        <v>235714</v>
      </c>
      <c r="M17" s="438">
        <v>0</v>
      </c>
      <c r="N17" s="436">
        <v>376635</v>
      </c>
      <c r="O17" s="436">
        <v>376635</v>
      </c>
      <c r="P17" s="437">
        <v>550000</v>
      </c>
      <c r="Q17" s="438">
        <v>0.68</v>
      </c>
      <c r="R17" s="436">
        <v>565310</v>
      </c>
      <c r="S17" s="437">
        <v>550000</v>
      </c>
      <c r="T17" s="438">
        <v>1.03</v>
      </c>
      <c r="U17" s="432"/>
      <c r="V17" s="439"/>
      <c r="W17" s="438"/>
      <c r="X17" s="432"/>
      <c r="Y17" s="439"/>
      <c r="Z17" s="438"/>
      <c r="AA17" s="432"/>
      <c r="AB17" s="439"/>
      <c r="AC17" s="438"/>
      <c r="AD17" s="432"/>
      <c r="AE17" s="439"/>
      <c r="AF17" s="438"/>
      <c r="AG17" s="432"/>
      <c r="AH17" s="439"/>
      <c r="AI17" s="438"/>
      <c r="AJ17" s="432"/>
      <c r="AK17" s="439"/>
      <c r="AL17" s="438"/>
      <c r="AM17" s="432"/>
      <c r="AN17" s="439"/>
      <c r="AO17" s="438"/>
      <c r="AP17" s="432"/>
      <c r="AQ17" s="439"/>
      <c r="AR17" s="438"/>
      <c r="AS17" s="440">
        <f t="shared" si="10"/>
        <v>941945</v>
      </c>
      <c r="AT17" s="440">
        <f t="shared" si="11"/>
        <v>376635</v>
      </c>
      <c r="AU17" s="435">
        <f t="shared" si="12"/>
        <v>1335714</v>
      </c>
      <c r="AV17" s="438">
        <f t="shared" si="16"/>
        <v>0.70519961608547943</v>
      </c>
      <c r="AW17" s="441">
        <f>AS17/3</f>
        <v>313981.66666666669</v>
      </c>
    </row>
    <row r="18" spans="1:53" s="244" customFormat="1" ht="45" customHeight="1">
      <c r="A18" s="427">
        <v>8</v>
      </c>
      <c r="B18" s="428" t="s">
        <v>303</v>
      </c>
      <c r="C18" s="429" t="s">
        <v>77</v>
      </c>
      <c r="D18" s="430" t="s">
        <v>113</v>
      </c>
      <c r="E18" s="431">
        <v>45324</v>
      </c>
      <c r="F18" s="440">
        <v>365640</v>
      </c>
      <c r="G18" s="440">
        <v>365640</v>
      </c>
      <c r="H18" s="433">
        <v>550000</v>
      </c>
      <c r="I18" s="434">
        <f t="shared" si="15"/>
        <v>0.66479999999999995</v>
      </c>
      <c r="J18" s="440">
        <v>133275</v>
      </c>
      <c r="K18" s="440">
        <v>133275</v>
      </c>
      <c r="L18" s="435">
        <v>550000</v>
      </c>
      <c r="M18" s="434">
        <f>J18/L18</f>
        <v>0.24231818181818182</v>
      </c>
      <c r="N18" s="432">
        <v>724285</v>
      </c>
      <c r="O18" s="432">
        <v>724285</v>
      </c>
      <c r="P18" s="439">
        <v>550000</v>
      </c>
      <c r="Q18" s="438">
        <v>1.32</v>
      </c>
      <c r="R18" s="436">
        <v>1204695</v>
      </c>
      <c r="S18" s="437">
        <v>650000</v>
      </c>
      <c r="T18" s="438">
        <v>1.85</v>
      </c>
      <c r="U18" s="432"/>
      <c r="V18" s="439"/>
      <c r="W18" s="438" t="e">
        <f>U18/V18</f>
        <v>#DIV/0!</v>
      </c>
      <c r="X18" s="432"/>
      <c r="Y18" s="435"/>
      <c r="Z18" s="434" t="e">
        <f>X18/Y18</f>
        <v>#DIV/0!</v>
      </c>
      <c r="AA18" s="440"/>
      <c r="AB18" s="435"/>
      <c r="AC18" s="434" t="e">
        <f>AA18/AB18</f>
        <v>#DIV/0!</v>
      </c>
      <c r="AD18" s="440"/>
      <c r="AE18" s="435"/>
      <c r="AF18" s="434" t="e">
        <f>AD18/AE18</f>
        <v>#DIV/0!</v>
      </c>
      <c r="AG18" s="440"/>
      <c r="AH18" s="435"/>
      <c r="AI18" s="434" t="e">
        <f>AG18/AH18</f>
        <v>#DIV/0!</v>
      </c>
      <c r="AJ18" s="440"/>
      <c r="AK18" s="435"/>
      <c r="AL18" s="434" t="e">
        <f>AJ18/AK18</f>
        <v>#DIV/0!</v>
      </c>
      <c r="AM18" s="440"/>
      <c r="AN18" s="435"/>
      <c r="AO18" s="434" t="e">
        <f>AM18/AN18</f>
        <v>#DIV/0!</v>
      </c>
      <c r="AP18" s="440"/>
      <c r="AQ18" s="435"/>
      <c r="AR18" s="434" t="e">
        <f>AP18/AQ18</f>
        <v>#DIV/0!</v>
      </c>
      <c r="AS18" s="440">
        <f t="shared" si="10"/>
        <v>2427895</v>
      </c>
      <c r="AT18" s="440">
        <f t="shared" si="11"/>
        <v>1223200</v>
      </c>
      <c r="AU18" s="435">
        <f t="shared" si="12"/>
        <v>2300000</v>
      </c>
      <c r="AV18" s="434">
        <f t="shared" si="16"/>
        <v>1.0556065217391304</v>
      </c>
      <c r="AW18" s="441">
        <f>AS18/4</f>
        <v>606973.75</v>
      </c>
    </row>
    <row r="19" spans="1:53" s="244" customFormat="1" ht="45" customHeight="1">
      <c r="A19" s="427">
        <v>9</v>
      </c>
      <c r="B19" s="428" t="s">
        <v>303</v>
      </c>
      <c r="C19" s="429" t="s">
        <v>78</v>
      </c>
      <c r="D19" s="430" t="s">
        <v>114</v>
      </c>
      <c r="E19" s="431">
        <v>45352</v>
      </c>
      <c r="F19" s="440">
        <v>669400</v>
      </c>
      <c r="G19" s="440">
        <v>669400</v>
      </c>
      <c r="H19" s="433">
        <v>600000</v>
      </c>
      <c r="I19" s="434">
        <f t="shared" si="15"/>
        <v>1.1156666666666666</v>
      </c>
      <c r="J19" s="440">
        <v>437330</v>
      </c>
      <c r="K19" s="440">
        <v>437330</v>
      </c>
      <c r="L19" s="435">
        <v>600000</v>
      </c>
      <c r="M19" s="434">
        <f>J19/L19</f>
        <v>0.72888333333333333</v>
      </c>
      <c r="N19" s="475">
        <v>1055025</v>
      </c>
      <c r="O19" s="475">
        <v>1055025</v>
      </c>
      <c r="P19" s="476">
        <v>600000</v>
      </c>
      <c r="Q19" s="438">
        <v>1.76</v>
      </c>
      <c r="R19" s="475">
        <v>2173580</v>
      </c>
      <c r="S19" s="476">
        <v>700000</v>
      </c>
      <c r="T19" s="438">
        <v>3.11</v>
      </c>
      <c r="U19" s="440"/>
      <c r="V19" s="435"/>
      <c r="W19" s="438" t="e">
        <f>U19/V19</f>
        <v>#DIV/0!</v>
      </c>
      <c r="X19" s="440"/>
      <c r="Y19" s="435"/>
      <c r="Z19" s="434" t="e">
        <f>X19/Y19</f>
        <v>#DIV/0!</v>
      </c>
      <c r="AA19" s="440"/>
      <c r="AB19" s="435"/>
      <c r="AC19" s="434" t="e">
        <f>AA19/AB19</f>
        <v>#DIV/0!</v>
      </c>
      <c r="AD19" s="440"/>
      <c r="AE19" s="435"/>
      <c r="AF19" s="434" t="e">
        <f>AD19/AE19</f>
        <v>#DIV/0!</v>
      </c>
      <c r="AG19" s="440"/>
      <c r="AH19" s="435"/>
      <c r="AI19" s="434" t="e">
        <f>AG19/AH19</f>
        <v>#DIV/0!</v>
      </c>
      <c r="AJ19" s="440"/>
      <c r="AK19" s="435"/>
      <c r="AL19" s="434" t="e">
        <f>AJ19/AK19</f>
        <v>#DIV/0!</v>
      </c>
      <c r="AM19" s="440"/>
      <c r="AN19" s="435"/>
      <c r="AO19" s="434" t="e">
        <f>AM19/AN19</f>
        <v>#DIV/0!</v>
      </c>
      <c r="AP19" s="440"/>
      <c r="AQ19" s="435"/>
      <c r="AR19" s="434" t="e">
        <f>AP19/AQ19</f>
        <v>#DIV/0!</v>
      </c>
      <c r="AS19" s="440">
        <f t="shared" si="10"/>
        <v>4335335</v>
      </c>
      <c r="AT19" s="440">
        <f t="shared" si="11"/>
        <v>2161755</v>
      </c>
      <c r="AU19" s="435">
        <f t="shared" si="12"/>
        <v>2500000</v>
      </c>
      <c r="AV19" s="434">
        <f t="shared" si="16"/>
        <v>1.7341340000000001</v>
      </c>
      <c r="AW19" s="441">
        <f t="shared" ref="AW19:AW20" si="17">AS19/4</f>
        <v>1083833.75</v>
      </c>
    </row>
    <row r="20" spans="1:53" s="474" customFormat="1" ht="45" customHeight="1">
      <c r="A20" s="427">
        <v>10</v>
      </c>
      <c r="B20" s="428" t="s">
        <v>303</v>
      </c>
      <c r="C20" s="429" t="s">
        <v>79</v>
      </c>
      <c r="D20" s="430" t="s">
        <v>115</v>
      </c>
      <c r="E20" s="477">
        <v>44715</v>
      </c>
      <c r="F20" s="432">
        <v>118180</v>
      </c>
      <c r="G20" s="432">
        <v>118180</v>
      </c>
      <c r="H20" s="433">
        <v>550000</v>
      </c>
      <c r="I20" s="438">
        <f t="shared" si="15"/>
        <v>0.21487272727272727</v>
      </c>
      <c r="J20" s="432">
        <v>570990</v>
      </c>
      <c r="K20" s="432">
        <v>570990</v>
      </c>
      <c r="L20" s="439">
        <v>550000</v>
      </c>
      <c r="M20" s="438">
        <f>J20/L20</f>
        <v>1.0381636363636364</v>
      </c>
      <c r="N20" s="432">
        <v>801455</v>
      </c>
      <c r="O20" s="432">
        <v>801455</v>
      </c>
      <c r="P20" s="439">
        <v>550000</v>
      </c>
      <c r="Q20" s="438">
        <v>1.46</v>
      </c>
      <c r="R20" s="436">
        <v>1728120</v>
      </c>
      <c r="S20" s="437">
        <v>600000</v>
      </c>
      <c r="T20" s="438">
        <v>2.88</v>
      </c>
      <c r="U20" s="432"/>
      <c r="V20" s="439"/>
      <c r="W20" s="438" t="e">
        <f>U20/V20</f>
        <v>#DIV/0!</v>
      </c>
      <c r="X20" s="478"/>
      <c r="Y20" s="479"/>
      <c r="Z20" s="438" t="e">
        <f>X20/Y20</f>
        <v>#DIV/0!</v>
      </c>
      <c r="AA20" s="432"/>
      <c r="AB20" s="439"/>
      <c r="AC20" s="438" t="e">
        <f>AA20/AB20</f>
        <v>#DIV/0!</v>
      </c>
      <c r="AD20" s="432"/>
      <c r="AE20" s="439"/>
      <c r="AF20" s="438" t="e">
        <f>AD20/AE20</f>
        <v>#DIV/0!</v>
      </c>
      <c r="AG20" s="432"/>
      <c r="AH20" s="439"/>
      <c r="AI20" s="438" t="e">
        <f>AG20/AH20</f>
        <v>#DIV/0!</v>
      </c>
      <c r="AJ20" s="432"/>
      <c r="AK20" s="439"/>
      <c r="AL20" s="438" t="e">
        <f>AJ20/AK20</f>
        <v>#DIV/0!</v>
      </c>
      <c r="AM20" s="432"/>
      <c r="AN20" s="439"/>
      <c r="AO20" s="438" t="e">
        <f>AM20/AN20</f>
        <v>#DIV/0!</v>
      </c>
      <c r="AP20" s="432"/>
      <c r="AQ20" s="439"/>
      <c r="AR20" s="438" t="e">
        <f>AP20/AQ20</f>
        <v>#DIV/0!</v>
      </c>
      <c r="AS20" s="440">
        <f t="shared" si="10"/>
        <v>3218745</v>
      </c>
      <c r="AT20" s="440">
        <f t="shared" si="11"/>
        <v>1490625</v>
      </c>
      <c r="AU20" s="435">
        <f t="shared" si="12"/>
        <v>2250000</v>
      </c>
      <c r="AV20" s="434">
        <f t="shared" si="16"/>
        <v>1.4305533333333333</v>
      </c>
      <c r="AW20" s="441">
        <f t="shared" si="17"/>
        <v>804686.25</v>
      </c>
    </row>
    <row r="21" spans="1:53" s="463" customFormat="1" ht="45" hidden="1" customHeight="1">
      <c r="A21" s="455">
        <v>14</v>
      </c>
      <c r="B21" s="456" t="s">
        <v>303</v>
      </c>
      <c r="C21" s="457" t="s">
        <v>80</v>
      </c>
      <c r="D21" s="458" t="s">
        <v>116</v>
      </c>
      <c r="E21" s="480">
        <v>44872</v>
      </c>
      <c r="F21" s="452">
        <v>0</v>
      </c>
      <c r="G21" s="452">
        <v>0</v>
      </c>
      <c r="H21" s="460">
        <v>550000</v>
      </c>
      <c r="I21" s="461">
        <f t="shared" si="15"/>
        <v>0</v>
      </c>
      <c r="J21" s="452">
        <v>0</v>
      </c>
      <c r="K21" s="452"/>
      <c r="L21" s="452">
        <v>0</v>
      </c>
      <c r="M21" s="461">
        <v>0</v>
      </c>
      <c r="N21" s="452"/>
      <c r="O21" s="452"/>
      <c r="P21" s="452"/>
      <c r="Q21" s="461" t="e">
        <f>N21/P21</f>
        <v>#DIV/0!</v>
      </c>
      <c r="R21" s="452"/>
      <c r="S21" s="452"/>
      <c r="T21" s="461" t="e">
        <f>R21/S21</f>
        <v>#DIV/0!</v>
      </c>
      <c r="U21" s="452"/>
      <c r="V21" s="452"/>
      <c r="W21" s="461" t="e">
        <f>U21/V21</f>
        <v>#DIV/0!</v>
      </c>
      <c r="X21" s="481"/>
      <c r="Y21" s="481"/>
      <c r="Z21" s="461" t="e">
        <f>X21/Y21</f>
        <v>#DIV/0!</v>
      </c>
      <c r="AA21" s="452"/>
      <c r="AB21" s="452"/>
      <c r="AC21" s="461" t="e">
        <f>AA21/AB21</f>
        <v>#DIV/0!</v>
      </c>
      <c r="AD21" s="452"/>
      <c r="AE21" s="452"/>
      <c r="AF21" s="461" t="e">
        <f>AD21/AE21</f>
        <v>#DIV/0!</v>
      </c>
      <c r="AG21" s="452"/>
      <c r="AH21" s="452"/>
      <c r="AI21" s="461" t="e">
        <f>AG21/AH21</f>
        <v>#DIV/0!</v>
      </c>
      <c r="AJ21" s="452"/>
      <c r="AK21" s="452"/>
      <c r="AL21" s="461" t="e">
        <f>AJ21/AK21</f>
        <v>#DIV/0!</v>
      </c>
      <c r="AM21" s="452"/>
      <c r="AN21" s="452"/>
      <c r="AO21" s="461" t="e">
        <f>AM21/AN21</f>
        <v>#DIV/0!</v>
      </c>
      <c r="AP21" s="452"/>
      <c r="AQ21" s="452"/>
      <c r="AR21" s="461" t="e">
        <f>AP21/AQ21</f>
        <v>#DIV/0!</v>
      </c>
      <c r="AS21" s="440">
        <f t="shared" si="10"/>
        <v>0</v>
      </c>
      <c r="AT21" s="440">
        <f t="shared" si="11"/>
        <v>0</v>
      </c>
      <c r="AU21" s="435">
        <f t="shared" si="12"/>
        <v>550000</v>
      </c>
      <c r="AV21" s="461">
        <f t="shared" si="16"/>
        <v>0</v>
      </c>
      <c r="AW21" s="462">
        <f>AS21/1</f>
        <v>0</v>
      </c>
    </row>
    <row r="22" spans="1:53" s="244" customFormat="1" ht="45" customHeight="1">
      <c r="A22" s="427">
        <v>11</v>
      </c>
      <c r="B22" s="428" t="s">
        <v>303</v>
      </c>
      <c r="C22" s="429" t="s">
        <v>81</v>
      </c>
      <c r="D22" s="430" t="s">
        <v>117</v>
      </c>
      <c r="E22" s="431">
        <v>44583</v>
      </c>
      <c r="F22" s="440">
        <v>508830</v>
      </c>
      <c r="G22" s="440">
        <v>508830</v>
      </c>
      <c r="H22" s="433">
        <v>550000</v>
      </c>
      <c r="I22" s="434">
        <f t="shared" si="15"/>
        <v>0.92514545454545449</v>
      </c>
      <c r="J22" s="440">
        <v>653785</v>
      </c>
      <c r="K22" s="440">
        <v>620790</v>
      </c>
      <c r="L22" s="435">
        <v>550000</v>
      </c>
      <c r="M22" s="434">
        <f>J22/L22</f>
        <v>1.1887000000000001</v>
      </c>
      <c r="N22" s="436">
        <v>1004215</v>
      </c>
      <c r="O22" s="436">
        <v>1004215</v>
      </c>
      <c r="P22" s="437">
        <v>550000</v>
      </c>
      <c r="Q22" s="438">
        <v>1.83</v>
      </c>
      <c r="R22" s="436">
        <v>978805</v>
      </c>
      <c r="S22" s="437">
        <v>700000</v>
      </c>
      <c r="T22" s="438">
        <v>1.4</v>
      </c>
      <c r="U22" s="432"/>
      <c r="V22" s="439"/>
      <c r="W22" s="438" t="e">
        <f>U22/V22</f>
        <v>#DIV/0!</v>
      </c>
      <c r="X22" s="432"/>
      <c r="Y22" s="435"/>
      <c r="Z22" s="434" t="e">
        <f>X22/Y22</f>
        <v>#DIV/0!</v>
      </c>
      <c r="AA22" s="440"/>
      <c r="AB22" s="435"/>
      <c r="AC22" s="434" t="e">
        <f>AA22/AB22</f>
        <v>#DIV/0!</v>
      </c>
      <c r="AD22" s="440"/>
      <c r="AE22" s="435"/>
      <c r="AF22" s="434" t="e">
        <f>AD22/AE22</f>
        <v>#DIV/0!</v>
      </c>
      <c r="AG22" s="440"/>
      <c r="AH22" s="435"/>
      <c r="AI22" s="434" t="e">
        <f>AG22/AH22</f>
        <v>#DIV/0!</v>
      </c>
      <c r="AJ22" s="440"/>
      <c r="AK22" s="435"/>
      <c r="AL22" s="434" t="e">
        <f>AJ22/AK22</f>
        <v>#DIV/0!</v>
      </c>
      <c r="AM22" s="440"/>
      <c r="AN22" s="435"/>
      <c r="AO22" s="434" t="e">
        <f>AM22/AN22</f>
        <v>#DIV/0!</v>
      </c>
      <c r="AP22" s="440"/>
      <c r="AQ22" s="435"/>
      <c r="AR22" s="434" t="e">
        <f>AP22/AQ22</f>
        <v>#DIV/0!</v>
      </c>
      <c r="AS22" s="440">
        <f t="shared" si="10"/>
        <v>3145635</v>
      </c>
      <c r="AT22" s="440">
        <f t="shared" si="11"/>
        <v>2133835</v>
      </c>
      <c r="AU22" s="435">
        <f t="shared" si="12"/>
        <v>2350000</v>
      </c>
      <c r="AV22" s="434">
        <f t="shared" si="16"/>
        <v>1.338568085106383</v>
      </c>
      <c r="AW22" s="441">
        <f>AS22/4</f>
        <v>786408.75</v>
      </c>
    </row>
    <row r="23" spans="1:53" s="474" customFormat="1" ht="45" customHeight="1">
      <c r="A23" s="427">
        <v>12</v>
      </c>
      <c r="B23" s="443" t="s">
        <v>304</v>
      </c>
      <c r="C23" s="429" t="s">
        <v>261</v>
      </c>
      <c r="D23" s="430" t="s">
        <v>262</v>
      </c>
      <c r="E23" s="431">
        <v>45694</v>
      </c>
      <c r="F23" s="432">
        <v>0</v>
      </c>
      <c r="G23" s="432">
        <v>0</v>
      </c>
      <c r="H23" s="433">
        <v>0</v>
      </c>
      <c r="I23" s="438">
        <v>0</v>
      </c>
      <c r="J23" s="432">
        <v>93685</v>
      </c>
      <c r="K23" s="432">
        <v>93685</v>
      </c>
      <c r="L23" s="439">
        <v>451785</v>
      </c>
      <c r="M23" s="438">
        <f>J23/L23</f>
        <v>0.20736633575705257</v>
      </c>
      <c r="N23" s="436">
        <v>396150</v>
      </c>
      <c r="O23" s="436">
        <v>396150</v>
      </c>
      <c r="P23" s="437">
        <v>550000</v>
      </c>
      <c r="Q23" s="438">
        <v>0.72</v>
      </c>
      <c r="R23" s="436">
        <v>809570</v>
      </c>
      <c r="S23" s="437">
        <v>550000</v>
      </c>
      <c r="T23" s="438">
        <v>1.47</v>
      </c>
      <c r="U23" s="432"/>
      <c r="V23" s="439"/>
      <c r="W23" s="438"/>
      <c r="X23" s="432"/>
      <c r="Y23" s="439"/>
      <c r="Z23" s="438"/>
      <c r="AA23" s="432"/>
      <c r="AB23" s="439"/>
      <c r="AC23" s="438"/>
      <c r="AD23" s="432"/>
      <c r="AE23" s="439"/>
      <c r="AF23" s="438"/>
      <c r="AG23" s="432"/>
      <c r="AH23" s="439"/>
      <c r="AI23" s="438"/>
      <c r="AJ23" s="432"/>
      <c r="AK23" s="439"/>
      <c r="AL23" s="438"/>
      <c r="AM23" s="432"/>
      <c r="AN23" s="439"/>
      <c r="AO23" s="438"/>
      <c r="AP23" s="432"/>
      <c r="AQ23" s="439"/>
      <c r="AR23" s="438"/>
      <c r="AS23" s="440">
        <f t="shared" si="10"/>
        <v>1299405</v>
      </c>
      <c r="AT23" s="440">
        <f t="shared" si="11"/>
        <v>489835</v>
      </c>
      <c r="AU23" s="435">
        <f t="shared" si="12"/>
        <v>1551785</v>
      </c>
      <c r="AV23" s="438">
        <f t="shared" si="16"/>
        <v>0.83736149015488615</v>
      </c>
      <c r="AW23" s="441">
        <f t="shared" ref="AW23:AW26" si="18">AS23/4</f>
        <v>324851.25</v>
      </c>
    </row>
    <row r="24" spans="1:53" s="244" customFormat="1" ht="45" customHeight="1">
      <c r="A24" s="427">
        <v>13</v>
      </c>
      <c r="B24" s="482" t="s">
        <v>302</v>
      </c>
      <c r="C24" s="429" t="s">
        <v>82</v>
      </c>
      <c r="D24" s="430" t="s">
        <v>118</v>
      </c>
      <c r="E24" s="431">
        <v>45267</v>
      </c>
      <c r="F24" s="440">
        <v>1667105</v>
      </c>
      <c r="G24" s="440">
        <v>1667105</v>
      </c>
      <c r="H24" s="433">
        <v>1150000</v>
      </c>
      <c r="I24" s="434">
        <f>F24/H24</f>
        <v>1.4496565217391304</v>
      </c>
      <c r="J24" s="440">
        <v>799485</v>
      </c>
      <c r="K24" s="440">
        <v>799485</v>
      </c>
      <c r="L24" s="435">
        <v>1200000</v>
      </c>
      <c r="M24" s="434">
        <f>J24/L24</f>
        <v>0.66623750000000004</v>
      </c>
      <c r="N24" s="436">
        <v>3456085</v>
      </c>
      <c r="O24" s="436">
        <v>3456085</v>
      </c>
      <c r="P24" s="437">
        <v>1200000</v>
      </c>
      <c r="Q24" s="438">
        <v>2.88</v>
      </c>
      <c r="R24" s="436">
        <v>2683220</v>
      </c>
      <c r="S24" s="437">
        <v>1450000</v>
      </c>
      <c r="T24" s="438">
        <v>1.85</v>
      </c>
      <c r="U24" s="432"/>
      <c r="V24" s="439"/>
      <c r="W24" s="438" t="e">
        <f>U24/V24</f>
        <v>#DIV/0!</v>
      </c>
      <c r="X24" s="432"/>
      <c r="Y24" s="435"/>
      <c r="Z24" s="434" t="e">
        <f>X24/Y24</f>
        <v>#DIV/0!</v>
      </c>
      <c r="AA24" s="440"/>
      <c r="AB24" s="435"/>
      <c r="AC24" s="434" t="e">
        <f>AA24/AB24</f>
        <v>#DIV/0!</v>
      </c>
      <c r="AD24" s="440"/>
      <c r="AE24" s="435"/>
      <c r="AF24" s="434" t="e">
        <f>AD24/AE24</f>
        <v>#DIV/0!</v>
      </c>
      <c r="AG24" s="440"/>
      <c r="AH24" s="435"/>
      <c r="AI24" s="434" t="e">
        <f>AG24/AH24</f>
        <v>#DIV/0!</v>
      </c>
      <c r="AJ24" s="440"/>
      <c r="AK24" s="435"/>
      <c r="AL24" s="434" t="e">
        <f>AJ24/AK24</f>
        <v>#DIV/0!</v>
      </c>
      <c r="AM24" s="440"/>
      <c r="AN24" s="435"/>
      <c r="AO24" s="434" t="e">
        <f>AM24/AN24</f>
        <v>#DIV/0!</v>
      </c>
      <c r="AP24" s="440"/>
      <c r="AQ24" s="435"/>
      <c r="AR24" s="434" t="e">
        <f>AP24/AQ24</f>
        <v>#DIV/0!</v>
      </c>
      <c r="AS24" s="440">
        <f t="shared" si="10"/>
        <v>8605895</v>
      </c>
      <c r="AT24" s="440">
        <f t="shared" si="11"/>
        <v>5922675</v>
      </c>
      <c r="AU24" s="435">
        <f t="shared" si="12"/>
        <v>5000000</v>
      </c>
      <c r="AV24" s="434">
        <f t="shared" si="16"/>
        <v>1.721179</v>
      </c>
      <c r="AW24" s="441">
        <f t="shared" si="18"/>
        <v>2151473.75</v>
      </c>
    </row>
    <row r="25" spans="1:53" s="244" customFormat="1" ht="45" customHeight="1">
      <c r="A25" s="427">
        <v>14</v>
      </c>
      <c r="B25" s="482" t="s">
        <v>303</v>
      </c>
      <c r="C25" s="429" t="s">
        <v>83</v>
      </c>
      <c r="D25" s="430" t="s">
        <v>119</v>
      </c>
      <c r="E25" s="431">
        <v>43717</v>
      </c>
      <c r="F25" s="440">
        <v>976050</v>
      </c>
      <c r="G25" s="440">
        <v>976050</v>
      </c>
      <c r="H25" s="433">
        <v>550000</v>
      </c>
      <c r="I25" s="434">
        <f>F25/H25</f>
        <v>1.7746363636363636</v>
      </c>
      <c r="J25" s="440">
        <v>439315</v>
      </c>
      <c r="K25" s="440">
        <v>439315</v>
      </c>
      <c r="L25" s="435">
        <v>600000</v>
      </c>
      <c r="M25" s="434">
        <f>J25/L25</f>
        <v>0.73219166666666669</v>
      </c>
      <c r="N25" s="436">
        <v>823860</v>
      </c>
      <c r="O25" s="436">
        <v>823860</v>
      </c>
      <c r="P25" s="437">
        <v>600000</v>
      </c>
      <c r="Q25" s="438">
        <v>1.37</v>
      </c>
      <c r="R25" s="436">
        <v>918425</v>
      </c>
      <c r="S25" s="437">
        <v>650000</v>
      </c>
      <c r="T25" s="438">
        <v>1.41</v>
      </c>
      <c r="U25" s="432"/>
      <c r="V25" s="439"/>
      <c r="W25" s="438" t="e">
        <f>U25/V25</f>
        <v>#DIV/0!</v>
      </c>
      <c r="X25" s="432"/>
      <c r="Y25" s="435"/>
      <c r="Z25" s="434" t="e">
        <f>X25/Y25</f>
        <v>#DIV/0!</v>
      </c>
      <c r="AA25" s="440"/>
      <c r="AB25" s="435"/>
      <c r="AC25" s="434" t="e">
        <f>AA25/AB25</f>
        <v>#DIV/0!</v>
      </c>
      <c r="AD25" s="440"/>
      <c r="AE25" s="435"/>
      <c r="AF25" s="434" t="e">
        <f>AD25/AE25</f>
        <v>#DIV/0!</v>
      </c>
      <c r="AG25" s="440"/>
      <c r="AH25" s="435"/>
      <c r="AI25" s="434" t="e">
        <f>AG25/AH25</f>
        <v>#DIV/0!</v>
      </c>
      <c r="AJ25" s="440"/>
      <c r="AK25" s="435"/>
      <c r="AL25" s="434" t="e">
        <f>AJ25/AK25</f>
        <v>#DIV/0!</v>
      </c>
      <c r="AM25" s="440"/>
      <c r="AN25" s="435"/>
      <c r="AO25" s="434" t="e">
        <f>AM25/AN25</f>
        <v>#DIV/0!</v>
      </c>
      <c r="AP25" s="440"/>
      <c r="AQ25" s="435"/>
      <c r="AR25" s="434" t="e">
        <f>AP25/AQ25</f>
        <v>#DIV/0!</v>
      </c>
      <c r="AS25" s="440">
        <f t="shared" si="10"/>
        <v>3157650</v>
      </c>
      <c r="AT25" s="440">
        <f t="shared" si="11"/>
        <v>2239225</v>
      </c>
      <c r="AU25" s="435">
        <f t="shared" si="12"/>
        <v>2400000</v>
      </c>
      <c r="AV25" s="434">
        <f t="shared" si="16"/>
        <v>1.3156874999999999</v>
      </c>
      <c r="AW25" s="441">
        <f t="shared" si="18"/>
        <v>789412.5</v>
      </c>
    </row>
    <row r="26" spans="1:53" s="244" customFormat="1" ht="45" customHeight="1">
      <c r="A26" s="427">
        <v>15</v>
      </c>
      <c r="B26" s="482" t="s">
        <v>303</v>
      </c>
      <c r="C26" s="429" t="s">
        <v>84</v>
      </c>
      <c r="D26" s="430" t="s">
        <v>120</v>
      </c>
      <c r="E26" s="431">
        <v>45020</v>
      </c>
      <c r="F26" s="440">
        <v>468210</v>
      </c>
      <c r="G26" s="440">
        <v>468210</v>
      </c>
      <c r="H26" s="433">
        <v>550000</v>
      </c>
      <c r="I26" s="434">
        <f>F26/H26</f>
        <v>0.8512909090909091</v>
      </c>
      <c r="J26" s="440">
        <v>571220</v>
      </c>
      <c r="K26" s="440">
        <v>571220</v>
      </c>
      <c r="L26" s="435">
        <v>550000</v>
      </c>
      <c r="M26" s="434">
        <f>J26/L26</f>
        <v>1.0385818181818183</v>
      </c>
      <c r="N26" s="475">
        <v>719050</v>
      </c>
      <c r="O26" s="475">
        <v>719050</v>
      </c>
      <c r="P26" s="476">
        <v>600000</v>
      </c>
      <c r="Q26" s="438">
        <v>1.2</v>
      </c>
      <c r="R26" s="475">
        <v>1793225</v>
      </c>
      <c r="S26" s="476">
        <v>600000</v>
      </c>
      <c r="T26" s="438">
        <v>2.99</v>
      </c>
      <c r="U26" s="440"/>
      <c r="V26" s="435"/>
      <c r="W26" s="438" t="e">
        <f>U26/V26</f>
        <v>#DIV/0!</v>
      </c>
      <c r="X26" s="440"/>
      <c r="Y26" s="435"/>
      <c r="Z26" s="434" t="e">
        <f>X26/Y26</f>
        <v>#DIV/0!</v>
      </c>
      <c r="AA26" s="440"/>
      <c r="AB26" s="435"/>
      <c r="AC26" s="434" t="e">
        <f>AA26/AB26</f>
        <v>#DIV/0!</v>
      </c>
      <c r="AD26" s="440"/>
      <c r="AE26" s="435"/>
      <c r="AF26" s="434" t="e">
        <f>AD26/AE26</f>
        <v>#DIV/0!</v>
      </c>
      <c r="AG26" s="440"/>
      <c r="AH26" s="435"/>
      <c r="AI26" s="434" t="e">
        <f>AG26/AH26</f>
        <v>#DIV/0!</v>
      </c>
      <c r="AJ26" s="440"/>
      <c r="AK26" s="435"/>
      <c r="AL26" s="434" t="e">
        <f>AJ26/AK26</f>
        <v>#DIV/0!</v>
      </c>
      <c r="AM26" s="440"/>
      <c r="AN26" s="435"/>
      <c r="AO26" s="434" t="e">
        <f>AM26/AN26</f>
        <v>#DIV/0!</v>
      </c>
      <c r="AP26" s="440"/>
      <c r="AQ26" s="435"/>
      <c r="AR26" s="434" t="e">
        <f>AP26/AQ26</f>
        <v>#DIV/0!</v>
      </c>
      <c r="AS26" s="440">
        <f t="shared" si="10"/>
        <v>3551705</v>
      </c>
      <c r="AT26" s="440">
        <f t="shared" si="11"/>
        <v>1758480</v>
      </c>
      <c r="AU26" s="435">
        <f t="shared" si="12"/>
        <v>2300000</v>
      </c>
      <c r="AV26" s="434">
        <f t="shared" si="16"/>
        <v>1.5442195652173913</v>
      </c>
      <c r="AW26" s="441">
        <f t="shared" si="18"/>
        <v>887926.25</v>
      </c>
    </row>
    <row r="27" spans="1:53" s="487" customFormat="1" ht="45" customHeight="1">
      <c r="A27" s="464">
        <v>16</v>
      </c>
      <c r="B27" s="465" t="s">
        <v>303</v>
      </c>
      <c r="C27" s="483" t="s">
        <v>307</v>
      </c>
      <c r="D27" s="484" t="s">
        <v>316</v>
      </c>
      <c r="E27" s="485" t="s">
        <v>317</v>
      </c>
      <c r="F27" s="432"/>
      <c r="G27" s="432"/>
      <c r="H27" s="433"/>
      <c r="I27" s="486"/>
      <c r="J27" s="432"/>
      <c r="K27" s="432"/>
      <c r="L27" s="439"/>
      <c r="M27" s="486"/>
      <c r="N27" s="436"/>
      <c r="O27" s="437"/>
      <c r="P27" s="486"/>
      <c r="Q27" s="432"/>
      <c r="R27" s="450">
        <v>225450</v>
      </c>
      <c r="S27" s="451">
        <v>421666</v>
      </c>
      <c r="T27" s="486">
        <f>R27/S27</f>
        <v>0.5346648769405169</v>
      </c>
      <c r="U27" s="439"/>
      <c r="V27" s="486"/>
      <c r="W27" s="432"/>
      <c r="X27" s="439"/>
      <c r="Y27" s="486"/>
      <c r="Z27" s="432"/>
      <c r="AA27" s="439"/>
      <c r="AB27" s="486"/>
      <c r="AC27" s="432"/>
      <c r="AD27" s="439"/>
      <c r="AE27" s="486"/>
      <c r="AF27" s="432"/>
      <c r="AG27" s="439"/>
      <c r="AH27" s="486"/>
      <c r="AI27" s="432"/>
      <c r="AJ27" s="439"/>
      <c r="AK27" s="486"/>
      <c r="AL27" s="432"/>
      <c r="AM27" s="439"/>
      <c r="AN27" s="486"/>
      <c r="AO27" s="432"/>
      <c r="AP27" s="439"/>
      <c r="AQ27" s="486"/>
      <c r="AR27" s="432"/>
      <c r="AS27" s="440">
        <f t="shared" si="10"/>
        <v>225450</v>
      </c>
      <c r="AT27" s="432">
        <f t="shared" si="11"/>
        <v>0</v>
      </c>
      <c r="AU27" s="439">
        <f t="shared" si="12"/>
        <v>421666</v>
      </c>
      <c r="AV27" s="453"/>
      <c r="AW27" s="432">
        <f>AS27/1</f>
        <v>225450</v>
      </c>
      <c r="AZ27" s="488"/>
      <c r="BA27" s="488"/>
    </row>
    <row r="28" spans="1:53" s="244" customFormat="1" ht="45" customHeight="1">
      <c r="A28" s="427">
        <v>17</v>
      </c>
      <c r="B28" s="482" t="s">
        <v>303</v>
      </c>
      <c r="C28" s="429" t="s">
        <v>85</v>
      </c>
      <c r="D28" s="430" t="s">
        <v>121</v>
      </c>
      <c r="E28" s="477">
        <v>43519</v>
      </c>
      <c r="F28" s="440">
        <v>1503430</v>
      </c>
      <c r="G28" s="440">
        <v>1503430</v>
      </c>
      <c r="H28" s="433">
        <v>1500000</v>
      </c>
      <c r="I28" s="434">
        <f t="shared" ref="I28:I33" si="19">F28/H28</f>
        <v>1.0022866666666668</v>
      </c>
      <c r="J28" s="440">
        <v>1011460</v>
      </c>
      <c r="K28" s="440">
        <v>1011460</v>
      </c>
      <c r="L28" s="435">
        <v>1500000</v>
      </c>
      <c r="M28" s="434">
        <f t="shared" ref="M28:M34" si="20">J28/L28</f>
        <v>0.67430666666666672</v>
      </c>
      <c r="N28" s="475">
        <v>2840710</v>
      </c>
      <c r="O28" s="475">
        <v>2840710</v>
      </c>
      <c r="P28" s="476">
        <v>1400000</v>
      </c>
      <c r="Q28" s="438">
        <v>2.0299999999999998</v>
      </c>
      <c r="R28" s="475">
        <v>4057210</v>
      </c>
      <c r="S28" s="476">
        <v>1650000</v>
      </c>
      <c r="T28" s="438">
        <v>2.46</v>
      </c>
      <c r="U28" s="440"/>
      <c r="V28" s="435"/>
      <c r="W28" s="438" t="e">
        <f t="shared" ref="W28:W33" si="21">U28/V28</f>
        <v>#DIV/0!</v>
      </c>
      <c r="X28" s="489"/>
      <c r="Y28" s="490"/>
      <c r="Z28" s="434" t="e">
        <f t="shared" ref="Z28:Z33" si="22">X28/Y28</f>
        <v>#DIV/0!</v>
      </c>
      <c r="AA28" s="440"/>
      <c r="AB28" s="435"/>
      <c r="AC28" s="434" t="e">
        <f t="shared" ref="AC28:AC33" si="23">AA28/AB28</f>
        <v>#DIV/0!</v>
      </c>
      <c r="AD28" s="440"/>
      <c r="AE28" s="435"/>
      <c r="AF28" s="434" t="e">
        <f t="shared" ref="AF28:AF33" si="24">AD28/AE28</f>
        <v>#DIV/0!</v>
      </c>
      <c r="AG28" s="440"/>
      <c r="AH28" s="435"/>
      <c r="AI28" s="434" t="e">
        <f t="shared" ref="AI28:AI33" si="25">AG28/AH28</f>
        <v>#DIV/0!</v>
      </c>
      <c r="AJ28" s="440"/>
      <c r="AK28" s="435"/>
      <c r="AL28" s="434" t="e">
        <f t="shared" ref="AL28:AL33" si="26">AJ28/AK28</f>
        <v>#DIV/0!</v>
      </c>
      <c r="AM28" s="440"/>
      <c r="AN28" s="435"/>
      <c r="AO28" s="434" t="e">
        <f t="shared" ref="AO28:AO33" si="27">AM28/AN28</f>
        <v>#DIV/0!</v>
      </c>
      <c r="AP28" s="440"/>
      <c r="AQ28" s="435"/>
      <c r="AR28" s="434" t="e">
        <f t="shared" ref="AR28:AR33" si="28">AP28/AQ28</f>
        <v>#DIV/0!</v>
      </c>
      <c r="AS28" s="440">
        <f t="shared" si="10"/>
        <v>9412810</v>
      </c>
      <c r="AT28" s="440">
        <f t="shared" si="11"/>
        <v>5355600</v>
      </c>
      <c r="AU28" s="435">
        <f t="shared" si="12"/>
        <v>6050000</v>
      </c>
      <c r="AV28" s="434">
        <f t="shared" ref="AV28:AV48" si="29">AS28/AU28</f>
        <v>1.5558363636363637</v>
      </c>
      <c r="AW28" s="441">
        <f>AS28/4</f>
        <v>2353202.5</v>
      </c>
    </row>
    <row r="29" spans="1:53" s="244" customFormat="1" ht="45" customHeight="1">
      <c r="A29" s="427">
        <v>18</v>
      </c>
      <c r="B29" s="482" t="s">
        <v>303</v>
      </c>
      <c r="C29" s="429" t="s">
        <v>86</v>
      </c>
      <c r="D29" s="430" t="s">
        <v>122</v>
      </c>
      <c r="E29" s="431">
        <v>45404</v>
      </c>
      <c r="F29" s="440">
        <v>555110</v>
      </c>
      <c r="G29" s="440">
        <v>555110</v>
      </c>
      <c r="H29" s="433">
        <v>550000</v>
      </c>
      <c r="I29" s="434">
        <f t="shared" si="19"/>
        <v>1.009290909090909</v>
      </c>
      <c r="J29" s="440">
        <v>553105</v>
      </c>
      <c r="K29" s="440">
        <v>553105</v>
      </c>
      <c r="L29" s="435">
        <v>550000</v>
      </c>
      <c r="M29" s="434">
        <f t="shared" si="20"/>
        <v>1.0056454545454545</v>
      </c>
      <c r="N29" s="436">
        <v>730440</v>
      </c>
      <c r="O29" s="436">
        <v>688445</v>
      </c>
      <c r="P29" s="437">
        <v>550000</v>
      </c>
      <c r="Q29" s="438">
        <v>1.33</v>
      </c>
      <c r="R29" s="436">
        <v>1660125</v>
      </c>
      <c r="S29" s="437">
        <v>550000</v>
      </c>
      <c r="T29" s="438">
        <v>3.02</v>
      </c>
      <c r="U29" s="432"/>
      <c r="V29" s="439"/>
      <c r="W29" s="438" t="e">
        <f t="shared" si="21"/>
        <v>#DIV/0!</v>
      </c>
      <c r="X29" s="432"/>
      <c r="Y29" s="435"/>
      <c r="Z29" s="434" t="e">
        <f t="shared" si="22"/>
        <v>#DIV/0!</v>
      </c>
      <c r="AA29" s="440"/>
      <c r="AB29" s="435"/>
      <c r="AC29" s="434" t="e">
        <f t="shared" si="23"/>
        <v>#DIV/0!</v>
      </c>
      <c r="AD29" s="440"/>
      <c r="AE29" s="435"/>
      <c r="AF29" s="434" t="e">
        <f t="shared" si="24"/>
        <v>#DIV/0!</v>
      </c>
      <c r="AG29" s="440"/>
      <c r="AH29" s="435"/>
      <c r="AI29" s="434" t="e">
        <f t="shared" si="25"/>
        <v>#DIV/0!</v>
      </c>
      <c r="AJ29" s="440"/>
      <c r="AK29" s="435"/>
      <c r="AL29" s="434" t="e">
        <f t="shared" si="26"/>
        <v>#DIV/0!</v>
      </c>
      <c r="AM29" s="440"/>
      <c r="AN29" s="435"/>
      <c r="AO29" s="434" t="e">
        <f t="shared" si="27"/>
        <v>#DIV/0!</v>
      </c>
      <c r="AP29" s="440"/>
      <c r="AQ29" s="435"/>
      <c r="AR29" s="434" t="e">
        <f t="shared" si="28"/>
        <v>#DIV/0!</v>
      </c>
      <c r="AS29" s="440">
        <f t="shared" si="10"/>
        <v>3498780</v>
      </c>
      <c r="AT29" s="440">
        <f t="shared" si="11"/>
        <v>1796660</v>
      </c>
      <c r="AU29" s="435">
        <f t="shared" si="12"/>
        <v>2200000</v>
      </c>
      <c r="AV29" s="434">
        <f t="shared" si="29"/>
        <v>1.5903545454545454</v>
      </c>
      <c r="AW29" s="441">
        <f t="shared" ref="AW29:AW33" si="30">AS29/4</f>
        <v>874695</v>
      </c>
    </row>
    <row r="30" spans="1:53" s="244" customFormat="1" ht="45" customHeight="1">
      <c r="A30" s="427">
        <v>19</v>
      </c>
      <c r="B30" s="482" t="s">
        <v>303</v>
      </c>
      <c r="C30" s="429" t="s">
        <v>87</v>
      </c>
      <c r="D30" s="430" t="s">
        <v>123</v>
      </c>
      <c r="E30" s="431">
        <v>44693</v>
      </c>
      <c r="F30" s="440">
        <v>582115</v>
      </c>
      <c r="G30" s="440">
        <v>582115</v>
      </c>
      <c r="H30" s="433">
        <v>550000</v>
      </c>
      <c r="I30" s="434">
        <f t="shared" si="19"/>
        <v>1.0583909090909092</v>
      </c>
      <c r="J30" s="440">
        <v>176465</v>
      </c>
      <c r="K30" s="440">
        <v>176465</v>
      </c>
      <c r="L30" s="435">
        <v>550000</v>
      </c>
      <c r="M30" s="434">
        <f t="shared" si="20"/>
        <v>0.32084545454545454</v>
      </c>
      <c r="N30" s="436">
        <v>851250</v>
      </c>
      <c r="O30" s="436">
        <v>851250</v>
      </c>
      <c r="P30" s="437">
        <v>550000</v>
      </c>
      <c r="Q30" s="438">
        <v>1.55</v>
      </c>
      <c r="R30" s="436">
        <v>973125</v>
      </c>
      <c r="S30" s="437">
        <v>600000</v>
      </c>
      <c r="T30" s="438">
        <v>1.62</v>
      </c>
      <c r="U30" s="432"/>
      <c r="V30" s="439"/>
      <c r="W30" s="438" t="e">
        <f t="shared" si="21"/>
        <v>#DIV/0!</v>
      </c>
      <c r="X30" s="432"/>
      <c r="Y30" s="435"/>
      <c r="Z30" s="434" t="e">
        <f t="shared" si="22"/>
        <v>#DIV/0!</v>
      </c>
      <c r="AA30" s="440"/>
      <c r="AB30" s="435"/>
      <c r="AC30" s="434" t="e">
        <f t="shared" si="23"/>
        <v>#DIV/0!</v>
      </c>
      <c r="AD30" s="440"/>
      <c r="AE30" s="435"/>
      <c r="AF30" s="434" t="e">
        <f t="shared" si="24"/>
        <v>#DIV/0!</v>
      </c>
      <c r="AG30" s="440"/>
      <c r="AH30" s="435"/>
      <c r="AI30" s="434" t="e">
        <f t="shared" si="25"/>
        <v>#DIV/0!</v>
      </c>
      <c r="AJ30" s="440"/>
      <c r="AK30" s="435"/>
      <c r="AL30" s="434" t="e">
        <f t="shared" si="26"/>
        <v>#DIV/0!</v>
      </c>
      <c r="AM30" s="440"/>
      <c r="AN30" s="435"/>
      <c r="AO30" s="434" t="e">
        <f t="shared" si="27"/>
        <v>#DIV/0!</v>
      </c>
      <c r="AP30" s="440"/>
      <c r="AQ30" s="435"/>
      <c r="AR30" s="434" t="e">
        <f t="shared" si="28"/>
        <v>#DIV/0!</v>
      </c>
      <c r="AS30" s="440">
        <f t="shared" si="10"/>
        <v>2582955</v>
      </c>
      <c r="AT30" s="440">
        <f t="shared" si="11"/>
        <v>1609830</v>
      </c>
      <c r="AU30" s="435">
        <f t="shared" si="12"/>
        <v>2250000</v>
      </c>
      <c r="AV30" s="434">
        <f t="shared" si="29"/>
        <v>1.14798</v>
      </c>
      <c r="AW30" s="441">
        <f t="shared" si="30"/>
        <v>645738.75</v>
      </c>
    </row>
    <row r="31" spans="1:53" s="244" customFormat="1" ht="45" customHeight="1">
      <c r="A31" s="427">
        <v>20</v>
      </c>
      <c r="B31" s="482" t="s">
        <v>303</v>
      </c>
      <c r="C31" s="429" t="s">
        <v>88</v>
      </c>
      <c r="D31" s="430" t="s">
        <v>124</v>
      </c>
      <c r="E31" s="431">
        <v>44552</v>
      </c>
      <c r="F31" s="440">
        <v>328255</v>
      </c>
      <c r="G31" s="440">
        <v>328255</v>
      </c>
      <c r="H31" s="433">
        <v>550000</v>
      </c>
      <c r="I31" s="434">
        <f t="shared" si="19"/>
        <v>0.59682727272727276</v>
      </c>
      <c r="J31" s="440">
        <v>58990</v>
      </c>
      <c r="K31" s="440">
        <v>58990</v>
      </c>
      <c r="L31" s="435">
        <v>550000</v>
      </c>
      <c r="M31" s="434">
        <f t="shared" si="20"/>
        <v>0.10725454545454545</v>
      </c>
      <c r="N31" s="436">
        <v>952745</v>
      </c>
      <c r="O31" s="436">
        <v>904050</v>
      </c>
      <c r="P31" s="437">
        <v>550000</v>
      </c>
      <c r="Q31" s="438">
        <v>1.73</v>
      </c>
      <c r="R31" s="436">
        <v>1152005</v>
      </c>
      <c r="S31" s="437">
        <v>600000</v>
      </c>
      <c r="T31" s="438">
        <v>1.92</v>
      </c>
      <c r="U31" s="432"/>
      <c r="V31" s="439"/>
      <c r="W31" s="438" t="e">
        <f t="shared" si="21"/>
        <v>#DIV/0!</v>
      </c>
      <c r="X31" s="432"/>
      <c r="Y31" s="435"/>
      <c r="Z31" s="434" t="e">
        <f t="shared" si="22"/>
        <v>#DIV/0!</v>
      </c>
      <c r="AA31" s="440"/>
      <c r="AB31" s="435"/>
      <c r="AC31" s="434" t="e">
        <f t="shared" si="23"/>
        <v>#DIV/0!</v>
      </c>
      <c r="AD31" s="440"/>
      <c r="AE31" s="435"/>
      <c r="AF31" s="434" t="e">
        <f t="shared" si="24"/>
        <v>#DIV/0!</v>
      </c>
      <c r="AG31" s="440"/>
      <c r="AH31" s="435"/>
      <c r="AI31" s="434" t="e">
        <f t="shared" si="25"/>
        <v>#DIV/0!</v>
      </c>
      <c r="AJ31" s="440"/>
      <c r="AK31" s="435"/>
      <c r="AL31" s="434" t="e">
        <f t="shared" si="26"/>
        <v>#DIV/0!</v>
      </c>
      <c r="AM31" s="440"/>
      <c r="AN31" s="435"/>
      <c r="AO31" s="434" t="e">
        <f t="shared" si="27"/>
        <v>#DIV/0!</v>
      </c>
      <c r="AP31" s="440"/>
      <c r="AQ31" s="435"/>
      <c r="AR31" s="434" t="e">
        <f t="shared" si="28"/>
        <v>#DIV/0!</v>
      </c>
      <c r="AS31" s="440">
        <f t="shared" si="10"/>
        <v>2491995</v>
      </c>
      <c r="AT31" s="440">
        <f t="shared" si="11"/>
        <v>1291295</v>
      </c>
      <c r="AU31" s="435">
        <f t="shared" si="12"/>
        <v>2250000</v>
      </c>
      <c r="AV31" s="434">
        <f t="shared" si="29"/>
        <v>1.1075533333333334</v>
      </c>
      <c r="AW31" s="441">
        <f t="shared" si="30"/>
        <v>622998.75</v>
      </c>
    </row>
    <row r="32" spans="1:53" s="244" customFormat="1" ht="45" customHeight="1">
      <c r="A32" s="427">
        <v>21</v>
      </c>
      <c r="B32" s="482" t="s">
        <v>308</v>
      </c>
      <c r="C32" s="429" t="s">
        <v>89</v>
      </c>
      <c r="D32" s="430" t="s">
        <v>125</v>
      </c>
      <c r="E32" s="491">
        <v>44733</v>
      </c>
      <c r="F32" s="440">
        <v>4065645</v>
      </c>
      <c r="G32" s="440">
        <v>4065645</v>
      </c>
      <c r="H32" s="433">
        <v>1500000</v>
      </c>
      <c r="I32" s="434">
        <f t="shared" si="19"/>
        <v>2.7104300000000001</v>
      </c>
      <c r="J32" s="440">
        <v>1823670</v>
      </c>
      <c r="K32" s="440">
        <v>1823670</v>
      </c>
      <c r="L32" s="435">
        <v>1650000</v>
      </c>
      <c r="M32" s="434">
        <f t="shared" si="20"/>
        <v>1.1052545454545455</v>
      </c>
      <c r="N32" s="475">
        <v>1881440</v>
      </c>
      <c r="O32" s="475">
        <v>1881440</v>
      </c>
      <c r="P32" s="476">
        <v>1650000</v>
      </c>
      <c r="Q32" s="438">
        <v>1.1399999999999999</v>
      </c>
      <c r="R32" s="475">
        <v>4519750</v>
      </c>
      <c r="S32" s="476">
        <v>1850000</v>
      </c>
      <c r="T32" s="438">
        <v>2.44</v>
      </c>
      <c r="U32" s="440"/>
      <c r="V32" s="435"/>
      <c r="W32" s="438" t="e">
        <f t="shared" si="21"/>
        <v>#DIV/0!</v>
      </c>
      <c r="X32" s="489"/>
      <c r="Y32" s="490"/>
      <c r="Z32" s="434" t="e">
        <f t="shared" si="22"/>
        <v>#DIV/0!</v>
      </c>
      <c r="AA32" s="440"/>
      <c r="AB32" s="435"/>
      <c r="AC32" s="434" t="e">
        <f t="shared" si="23"/>
        <v>#DIV/0!</v>
      </c>
      <c r="AD32" s="440"/>
      <c r="AE32" s="435"/>
      <c r="AF32" s="434" t="e">
        <f t="shared" si="24"/>
        <v>#DIV/0!</v>
      </c>
      <c r="AG32" s="440"/>
      <c r="AH32" s="435"/>
      <c r="AI32" s="434" t="e">
        <f t="shared" si="25"/>
        <v>#DIV/0!</v>
      </c>
      <c r="AJ32" s="440"/>
      <c r="AK32" s="435"/>
      <c r="AL32" s="434" t="e">
        <f t="shared" si="26"/>
        <v>#DIV/0!</v>
      </c>
      <c r="AM32" s="440"/>
      <c r="AN32" s="435"/>
      <c r="AO32" s="434" t="e">
        <f t="shared" si="27"/>
        <v>#DIV/0!</v>
      </c>
      <c r="AP32" s="440"/>
      <c r="AQ32" s="435"/>
      <c r="AR32" s="434" t="e">
        <f t="shared" si="28"/>
        <v>#DIV/0!</v>
      </c>
      <c r="AS32" s="440">
        <f t="shared" si="10"/>
        <v>12290505</v>
      </c>
      <c r="AT32" s="440">
        <f t="shared" si="11"/>
        <v>7770755</v>
      </c>
      <c r="AU32" s="435">
        <f t="shared" si="12"/>
        <v>6650000</v>
      </c>
      <c r="AV32" s="434">
        <f t="shared" si="29"/>
        <v>1.8481962406015038</v>
      </c>
      <c r="AW32" s="441">
        <f t="shared" si="30"/>
        <v>3072626.25</v>
      </c>
    </row>
    <row r="33" spans="1:49" s="244" customFormat="1" ht="45" customHeight="1">
      <c r="A33" s="427">
        <v>22</v>
      </c>
      <c r="B33" s="482" t="s">
        <v>304</v>
      </c>
      <c r="C33" s="429" t="s">
        <v>90</v>
      </c>
      <c r="D33" s="430" t="s">
        <v>126</v>
      </c>
      <c r="E33" s="431">
        <v>45301</v>
      </c>
      <c r="F33" s="440">
        <v>103680</v>
      </c>
      <c r="G33" s="440">
        <v>103680</v>
      </c>
      <c r="H33" s="433">
        <v>550000</v>
      </c>
      <c r="I33" s="434">
        <f t="shared" si="19"/>
        <v>0.1885090909090909</v>
      </c>
      <c r="J33" s="440">
        <v>59990</v>
      </c>
      <c r="K33" s="440">
        <v>59990</v>
      </c>
      <c r="L33" s="435">
        <v>550000</v>
      </c>
      <c r="M33" s="434">
        <f t="shared" si="20"/>
        <v>0.10907272727272728</v>
      </c>
      <c r="N33" s="436">
        <v>693295</v>
      </c>
      <c r="O33" s="436">
        <v>693295</v>
      </c>
      <c r="P33" s="437">
        <v>550000</v>
      </c>
      <c r="Q33" s="438">
        <v>1.26</v>
      </c>
      <c r="R33" s="436">
        <v>885165</v>
      </c>
      <c r="S33" s="437">
        <v>600000</v>
      </c>
      <c r="T33" s="438">
        <v>1.48</v>
      </c>
      <c r="U33" s="432"/>
      <c r="V33" s="439"/>
      <c r="W33" s="438" t="e">
        <f t="shared" si="21"/>
        <v>#DIV/0!</v>
      </c>
      <c r="X33" s="432"/>
      <c r="Y33" s="435"/>
      <c r="Z33" s="434" t="e">
        <f t="shared" si="22"/>
        <v>#DIV/0!</v>
      </c>
      <c r="AA33" s="440"/>
      <c r="AB33" s="435"/>
      <c r="AC33" s="434" t="e">
        <f t="shared" si="23"/>
        <v>#DIV/0!</v>
      </c>
      <c r="AD33" s="440"/>
      <c r="AE33" s="435"/>
      <c r="AF33" s="434" t="e">
        <f t="shared" si="24"/>
        <v>#DIV/0!</v>
      </c>
      <c r="AG33" s="440"/>
      <c r="AH33" s="435"/>
      <c r="AI33" s="434" t="e">
        <f t="shared" si="25"/>
        <v>#DIV/0!</v>
      </c>
      <c r="AJ33" s="440"/>
      <c r="AK33" s="435"/>
      <c r="AL33" s="434" t="e">
        <f t="shared" si="26"/>
        <v>#DIV/0!</v>
      </c>
      <c r="AM33" s="440"/>
      <c r="AN33" s="435"/>
      <c r="AO33" s="434" t="e">
        <f t="shared" si="27"/>
        <v>#DIV/0!</v>
      </c>
      <c r="AP33" s="440"/>
      <c r="AQ33" s="435"/>
      <c r="AR33" s="434" t="e">
        <f t="shared" si="28"/>
        <v>#DIV/0!</v>
      </c>
      <c r="AS33" s="440">
        <f t="shared" si="10"/>
        <v>1742130</v>
      </c>
      <c r="AT33" s="440">
        <f t="shared" si="11"/>
        <v>856965</v>
      </c>
      <c r="AU33" s="435">
        <f t="shared" si="12"/>
        <v>2250000</v>
      </c>
      <c r="AV33" s="434">
        <f t="shared" si="29"/>
        <v>0.77427999999999997</v>
      </c>
      <c r="AW33" s="441">
        <f t="shared" si="30"/>
        <v>435532.5</v>
      </c>
    </row>
    <row r="34" spans="1:49" s="474" customFormat="1" ht="45" customHeight="1">
      <c r="A34" s="427">
        <v>23</v>
      </c>
      <c r="B34" s="482" t="s">
        <v>303</v>
      </c>
      <c r="C34" s="429" t="s">
        <v>263</v>
      </c>
      <c r="D34" s="430" t="s">
        <v>264</v>
      </c>
      <c r="E34" s="431" t="s">
        <v>265</v>
      </c>
      <c r="F34" s="432">
        <v>0</v>
      </c>
      <c r="G34" s="432">
        <v>0</v>
      </c>
      <c r="H34" s="433">
        <v>0</v>
      </c>
      <c r="I34" s="438">
        <v>0</v>
      </c>
      <c r="J34" s="432">
        <v>120875</v>
      </c>
      <c r="K34" s="432">
        <v>120875</v>
      </c>
      <c r="L34" s="439">
        <v>294642</v>
      </c>
      <c r="M34" s="438">
        <f t="shared" si="20"/>
        <v>0.41024361767840295</v>
      </c>
      <c r="N34" s="432">
        <v>438025</v>
      </c>
      <c r="O34" s="432">
        <v>438025</v>
      </c>
      <c r="P34" s="439">
        <v>550000</v>
      </c>
      <c r="Q34" s="438">
        <v>0.8</v>
      </c>
      <c r="R34" s="436">
        <v>882955</v>
      </c>
      <c r="S34" s="437">
        <v>550000</v>
      </c>
      <c r="T34" s="438">
        <v>1.61</v>
      </c>
      <c r="U34" s="432"/>
      <c r="V34" s="439"/>
      <c r="W34" s="438"/>
      <c r="X34" s="432"/>
      <c r="Y34" s="439"/>
      <c r="Z34" s="438"/>
      <c r="AA34" s="432"/>
      <c r="AB34" s="439"/>
      <c r="AC34" s="438"/>
      <c r="AD34" s="432"/>
      <c r="AE34" s="439"/>
      <c r="AF34" s="438"/>
      <c r="AG34" s="432"/>
      <c r="AH34" s="439"/>
      <c r="AI34" s="438"/>
      <c r="AJ34" s="432"/>
      <c r="AK34" s="439"/>
      <c r="AL34" s="438"/>
      <c r="AM34" s="432"/>
      <c r="AN34" s="439"/>
      <c r="AO34" s="438"/>
      <c r="AP34" s="432"/>
      <c r="AQ34" s="439"/>
      <c r="AR34" s="438"/>
      <c r="AS34" s="440">
        <f t="shared" si="10"/>
        <v>1441855</v>
      </c>
      <c r="AT34" s="432">
        <f t="shared" si="11"/>
        <v>558900</v>
      </c>
      <c r="AU34" s="439">
        <f t="shared" si="12"/>
        <v>1394642</v>
      </c>
      <c r="AV34" s="438">
        <f t="shared" si="29"/>
        <v>1.0338531322016689</v>
      </c>
      <c r="AW34" s="453">
        <f>AS34/3</f>
        <v>480618.33333333331</v>
      </c>
    </row>
    <row r="35" spans="1:49" s="474" customFormat="1" ht="45" customHeight="1">
      <c r="A35" s="427">
        <v>24</v>
      </c>
      <c r="B35" s="482" t="s">
        <v>308</v>
      </c>
      <c r="C35" s="429" t="s">
        <v>285</v>
      </c>
      <c r="D35" s="430" t="s">
        <v>286</v>
      </c>
      <c r="E35" s="431" t="s">
        <v>287</v>
      </c>
      <c r="F35" s="478"/>
      <c r="G35" s="478"/>
      <c r="H35" s="492"/>
      <c r="I35" s="438"/>
      <c r="J35" s="478"/>
      <c r="K35" s="478"/>
      <c r="L35" s="479"/>
      <c r="M35" s="438"/>
      <c r="N35" s="493">
        <v>109980</v>
      </c>
      <c r="O35" s="493">
        <v>109980</v>
      </c>
      <c r="P35" s="494">
        <v>390322</v>
      </c>
      <c r="Q35" s="438">
        <v>0.28176736130681845</v>
      </c>
      <c r="R35" s="436">
        <v>760865</v>
      </c>
      <c r="S35" s="437">
        <v>550000</v>
      </c>
      <c r="T35" s="486">
        <f>R35/S35</f>
        <v>1.3833909090909091</v>
      </c>
      <c r="U35" s="432"/>
      <c r="V35" s="439"/>
      <c r="W35" s="486"/>
      <c r="X35" s="432"/>
      <c r="Y35" s="439"/>
      <c r="Z35" s="486"/>
      <c r="AA35" s="432"/>
      <c r="AB35" s="439"/>
      <c r="AC35" s="486"/>
      <c r="AD35" s="432"/>
      <c r="AE35" s="439"/>
      <c r="AF35" s="486"/>
      <c r="AG35" s="432"/>
      <c r="AH35" s="439"/>
      <c r="AI35" s="486"/>
      <c r="AJ35" s="432"/>
      <c r="AK35" s="439"/>
      <c r="AL35" s="486"/>
      <c r="AM35" s="432"/>
      <c r="AN35" s="439"/>
      <c r="AO35" s="486"/>
      <c r="AP35" s="432"/>
      <c r="AQ35" s="439"/>
      <c r="AR35" s="486"/>
      <c r="AS35" s="440">
        <f t="shared" si="10"/>
        <v>870845</v>
      </c>
      <c r="AT35" s="440">
        <f t="shared" si="11"/>
        <v>109980</v>
      </c>
      <c r="AU35" s="435">
        <f t="shared" si="12"/>
        <v>940322</v>
      </c>
      <c r="AV35" s="486">
        <f t="shared" si="29"/>
        <v>0.92611360789176478</v>
      </c>
      <c r="AW35" s="453">
        <f>AS35/2</f>
        <v>435422.5</v>
      </c>
    </row>
    <row r="36" spans="1:49" s="473" customFormat="1" ht="45" hidden="1" customHeight="1">
      <c r="A36" s="455">
        <v>29</v>
      </c>
      <c r="B36" s="495" t="s">
        <v>308</v>
      </c>
      <c r="C36" s="457" t="s">
        <v>91</v>
      </c>
      <c r="D36" s="458" t="s">
        <v>127</v>
      </c>
      <c r="E36" s="459">
        <v>45320</v>
      </c>
      <c r="F36" s="496">
        <v>220960</v>
      </c>
      <c r="G36" s="496">
        <v>220960</v>
      </c>
      <c r="H36" s="497">
        <v>550000</v>
      </c>
      <c r="I36" s="472">
        <f>F36/H36</f>
        <v>0.40174545454545457</v>
      </c>
      <c r="J36" s="496">
        <v>161275</v>
      </c>
      <c r="K36" s="496">
        <v>161275</v>
      </c>
      <c r="L36" s="496">
        <v>550000</v>
      </c>
      <c r="M36" s="472">
        <f>J36/L36</f>
        <v>0.29322727272727273</v>
      </c>
      <c r="N36" s="498"/>
      <c r="O36" s="498"/>
      <c r="P36" s="498"/>
      <c r="Q36" s="461"/>
      <c r="R36" s="452"/>
      <c r="S36" s="452"/>
      <c r="T36" s="499" t="e">
        <f>R36/S36</f>
        <v>#DIV/0!</v>
      </c>
      <c r="U36" s="452"/>
      <c r="V36" s="452"/>
      <c r="W36" s="499" t="e">
        <f>U36/V36</f>
        <v>#DIV/0!</v>
      </c>
      <c r="X36" s="452"/>
      <c r="Y36" s="471"/>
      <c r="Z36" s="500" t="e">
        <f>X36/Y36</f>
        <v>#DIV/0!</v>
      </c>
      <c r="AA36" s="471"/>
      <c r="AB36" s="471"/>
      <c r="AC36" s="500" t="e">
        <f>AA36/AB36</f>
        <v>#DIV/0!</v>
      </c>
      <c r="AD36" s="471"/>
      <c r="AE36" s="471"/>
      <c r="AF36" s="500" t="e">
        <f>AD36/AE36</f>
        <v>#DIV/0!</v>
      </c>
      <c r="AG36" s="471"/>
      <c r="AH36" s="471"/>
      <c r="AI36" s="500" t="e">
        <f>AG36/AH36</f>
        <v>#DIV/0!</v>
      </c>
      <c r="AJ36" s="471"/>
      <c r="AK36" s="471"/>
      <c r="AL36" s="500" t="e">
        <f>AJ36/AK36</f>
        <v>#DIV/0!</v>
      </c>
      <c r="AM36" s="471"/>
      <c r="AN36" s="471"/>
      <c r="AO36" s="500" t="e">
        <f>AM36/AN36</f>
        <v>#DIV/0!</v>
      </c>
      <c r="AP36" s="471"/>
      <c r="AQ36" s="471"/>
      <c r="AR36" s="500" t="e">
        <f>AP36/AQ36</f>
        <v>#DIV/0!</v>
      </c>
      <c r="AS36" s="440">
        <f t="shared" si="10"/>
        <v>382235</v>
      </c>
      <c r="AT36" s="440">
        <f t="shared" si="11"/>
        <v>382235</v>
      </c>
      <c r="AU36" s="435">
        <f t="shared" si="12"/>
        <v>1100000</v>
      </c>
      <c r="AV36" s="500">
        <f t="shared" si="29"/>
        <v>0.34748636363636365</v>
      </c>
      <c r="AW36" s="462">
        <f>AS36/2</f>
        <v>191117.5</v>
      </c>
    </row>
    <row r="37" spans="1:49" s="244" customFormat="1" ht="45" customHeight="1">
      <c r="A37" s="427">
        <v>25</v>
      </c>
      <c r="B37" s="482" t="s">
        <v>303</v>
      </c>
      <c r="C37" s="429" t="s">
        <v>91</v>
      </c>
      <c r="D37" s="430" t="s">
        <v>297</v>
      </c>
      <c r="E37" s="431" t="s">
        <v>291</v>
      </c>
      <c r="F37" s="489"/>
      <c r="G37" s="489"/>
      <c r="H37" s="492"/>
      <c r="I37" s="434"/>
      <c r="J37" s="489"/>
      <c r="K37" s="489"/>
      <c r="L37" s="490"/>
      <c r="M37" s="434"/>
      <c r="N37" s="493">
        <v>42390</v>
      </c>
      <c r="O37" s="493">
        <v>42390</v>
      </c>
      <c r="P37" s="494">
        <v>212903</v>
      </c>
      <c r="Q37" s="438">
        <v>0.2</v>
      </c>
      <c r="R37" s="436">
        <v>547895</v>
      </c>
      <c r="S37" s="437">
        <v>550000</v>
      </c>
      <c r="T37" s="486">
        <v>1</v>
      </c>
      <c r="U37" s="432"/>
      <c r="V37" s="439"/>
      <c r="W37" s="486"/>
      <c r="X37" s="432"/>
      <c r="Y37" s="435"/>
      <c r="Z37" s="501"/>
      <c r="AA37" s="440"/>
      <c r="AB37" s="435"/>
      <c r="AC37" s="501"/>
      <c r="AD37" s="440"/>
      <c r="AE37" s="435"/>
      <c r="AF37" s="501"/>
      <c r="AG37" s="440"/>
      <c r="AH37" s="435"/>
      <c r="AI37" s="501"/>
      <c r="AJ37" s="440"/>
      <c r="AK37" s="435"/>
      <c r="AL37" s="501"/>
      <c r="AM37" s="440"/>
      <c r="AN37" s="435"/>
      <c r="AO37" s="501"/>
      <c r="AP37" s="440"/>
      <c r="AQ37" s="435"/>
      <c r="AR37" s="501"/>
      <c r="AS37" s="440">
        <f t="shared" si="10"/>
        <v>590285</v>
      </c>
      <c r="AT37" s="440">
        <f t="shared" si="11"/>
        <v>42390</v>
      </c>
      <c r="AU37" s="435">
        <f t="shared" si="12"/>
        <v>762903</v>
      </c>
      <c r="AV37" s="501">
        <f t="shared" si="29"/>
        <v>0.77373532414999024</v>
      </c>
      <c r="AW37" s="441">
        <f>AS37/2</f>
        <v>295142.5</v>
      </c>
    </row>
    <row r="38" spans="1:49" s="244" customFormat="1" ht="45" customHeight="1">
      <c r="A38" s="427">
        <v>26</v>
      </c>
      <c r="B38" s="482" t="s">
        <v>303</v>
      </c>
      <c r="C38" s="429" t="s">
        <v>92</v>
      </c>
      <c r="D38" s="430" t="s">
        <v>128</v>
      </c>
      <c r="E38" s="491">
        <v>45008</v>
      </c>
      <c r="F38" s="440">
        <v>112785</v>
      </c>
      <c r="G38" s="440">
        <v>112785</v>
      </c>
      <c r="H38" s="433">
        <v>550000</v>
      </c>
      <c r="I38" s="434">
        <f t="shared" ref="I38:I46" si="31">F38/H38</f>
        <v>0.20506363636363636</v>
      </c>
      <c r="J38" s="440">
        <v>155580</v>
      </c>
      <c r="K38" s="440">
        <v>155580</v>
      </c>
      <c r="L38" s="435">
        <v>550000</v>
      </c>
      <c r="M38" s="434">
        <f t="shared" ref="M38:M46" si="32">J38/L38</f>
        <v>0.28287272727272728</v>
      </c>
      <c r="N38" s="475">
        <v>211355</v>
      </c>
      <c r="O38" s="475">
        <v>211355</v>
      </c>
      <c r="P38" s="476">
        <v>550000</v>
      </c>
      <c r="Q38" s="438">
        <v>0.38</v>
      </c>
      <c r="R38" s="475">
        <v>559790</v>
      </c>
      <c r="S38" s="476">
        <v>550000</v>
      </c>
      <c r="T38" s="438">
        <v>1.02</v>
      </c>
      <c r="U38" s="440"/>
      <c r="V38" s="435"/>
      <c r="W38" s="438" t="e">
        <f t="shared" ref="W38:W46" si="33">U38/V38</f>
        <v>#DIV/0!</v>
      </c>
      <c r="X38" s="489"/>
      <c r="Y38" s="490"/>
      <c r="Z38" s="434" t="e">
        <f t="shared" ref="Z38:Z46" si="34">X38/Y38</f>
        <v>#DIV/0!</v>
      </c>
      <c r="AA38" s="440"/>
      <c r="AB38" s="435"/>
      <c r="AC38" s="434" t="e">
        <f t="shared" ref="AC38:AC46" si="35">AA38/AB38</f>
        <v>#DIV/0!</v>
      </c>
      <c r="AD38" s="440"/>
      <c r="AE38" s="435"/>
      <c r="AF38" s="434" t="e">
        <f t="shared" ref="AF38:AF46" si="36">AD38/AE38</f>
        <v>#DIV/0!</v>
      </c>
      <c r="AG38" s="440"/>
      <c r="AH38" s="435"/>
      <c r="AI38" s="434" t="e">
        <f t="shared" ref="AI38:AI46" si="37">AG38/AH38</f>
        <v>#DIV/0!</v>
      </c>
      <c r="AJ38" s="440"/>
      <c r="AK38" s="435"/>
      <c r="AL38" s="434" t="e">
        <f t="shared" ref="AL38:AL46" si="38">AJ38/AK38</f>
        <v>#DIV/0!</v>
      </c>
      <c r="AM38" s="440"/>
      <c r="AN38" s="435"/>
      <c r="AO38" s="434" t="e">
        <f t="shared" ref="AO38:AO46" si="39">AM38/AN38</f>
        <v>#DIV/0!</v>
      </c>
      <c r="AP38" s="440"/>
      <c r="AQ38" s="435"/>
      <c r="AR38" s="434" t="e">
        <f t="shared" ref="AR38:AR46" si="40">AP38/AQ38</f>
        <v>#DIV/0!</v>
      </c>
      <c r="AS38" s="440">
        <f t="shared" si="10"/>
        <v>1039510</v>
      </c>
      <c r="AT38" s="440">
        <f t="shared" si="11"/>
        <v>479720</v>
      </c>
      <c r="AU38" s="435">
        <f t="shared" si="12"/>
        <v>2200000</v>
      </c>
      <c r="AV38" s="434">
        <f t="shared" si="29"/>
        <v>0.47250454545454545</v>
      </c>
      <c r="AW38" s="441">
        <f>AS38/4</f>
        <v>259877.5</v>
      </c>
    </row>
    <row r="39" spans="1:49" s="244" customFormat="1" ht="45" customHeight="1">
      <c r="A39" s="427">
        <v>27</v>
      </c>
      <c r="B39" s="502" t="s">
        <v>303</v>
      </c>
      <c r="C39" s="429" t="s">
        <v>93</v>
      </c>
      <c r="D39" s="430" t="s">
        <v>129</v>
      </c>
      <c r="E39" s="431">
        <v>44853</v>
      </c>
      <c r="F39" s="440">
        <v>108470</v>
      </c>
      <c r="G39" s="440">
        <v>108470</v>
      </c>
      <c r="H39" s="433">
        <v>550000</v>
      </c>
      <c r="I39" s="434">
        <f t="shared" si="31"/>
        <v>0.19721818181818182</v>
      </c>
      <c r="J39" s="440">
        <v>337430</v>
      </c>
      <c r="K39" s="440">
        <v>337430</v>
      </c>
      <c r="L39" s="435">
        <v>550000</v>
      </c>
      <c r="M39" s="434">
        <f t="shared" si="32"/>
        <v>0.61350909090909089</v>
      </c>
      <c r="N39" s="436">
        <v>735250</v>
      </c>
      <c r="O39" s="436">
        <v>735250</v>
      </c>
      <c r="P39" s="437">
        <v>550000</v>
      </c>
      <c r="Q39" s="438">
        <v>1.34</v>
      </c>
      <c r="R39" s="436">
        <v>1804690</v>
      </c>
      <c r="S39" s="437">
        <v>600000</v>
      </c>
      <c r="T39" s="438">
        <v>3.01</v>
      </c>
      <c r="U39" s="432"/>
      <c r="V39" s="439"/>
      <c r="W39" s="438" t="e">
        <f t="shared" si="33"/>
        <v>#DIV/0!</v>
      </c>
      <c r="X39" s="432"/>
      <c r="Y39" s="435"/>
      <c r="Z39" s="434" t="e">
        <f t="shared" si="34"/>
        <v>#DIV/0!</v>
      </c>
      <c r="AA39" s="440"/>
      <c r="AB39" s="435"/>
      <c r="AC39" s="434" t="e">
        <f t="shared" si="35"/>
        <v>#DIV/0!</v>
      </c>
      <c r="AD39" s="440"/>
      <c r="AE39" s="435"/>
      <c r="AF39" s="434" t="e">
        <f t="shared" si="36"/>
        <v>#DIV/0!</v>
      </c>
      <c r="AG39" s="440"/>
      <c r="AH39" s="435"/>
      <c r="AI39" s="434" t="e">
        <f t="shared" si="37"/>
        <v>#DIV/0!</v>
      </c>
      <c r="AJ39" s="440"/>
      <c r="AK39" s="435"/>
      <c r="AL39" s="434" t="e">
        <f t="shared" si="38"/>
        <v>#DIV/0!</v>
      </c>
      <c r="AM39" s="440"/>
      <c r="AN39" s="435"/>
      <c r="AO39" s="434" t="e">
        <f t="shared" si="39"/>
        <v>#DIV/0!</v>
      </c>
      <c r="AP39" s="440"/>
      <c r="AQ39" s="435"/>
      <c r="AR39" s="434" t="e">
        <f t="shared" si="40"/>
        <v>#DIV/0!</v>
      </c>
      <c r="AS39" s="440">
        <f t="shared" si="10"/>
        <v>2985840</v>
      </c>
      <c r="AT39" s="440">
        <f t="shared" si="11"/>
        <v>1181150</v>
      </c>
      <c r="AU39" s="435">
        <f t="shared" si="12"/>
        <v>2250000</v>
      </c>
      <c r="AV39" s="434">
        <f t="shared" si="29"/>
        <v>1.32704</v>
      </c>
      <c r="AW39" s="441">
        <f t="shared" ref="AW39:AW46" si="41">AS39/4</f>
        <v>746460</v>
      </c>
    </row>
    <row r="40" spans="1:49" s="244" customFormat="1" ht="45" customHeight="1">
      <c r="A40" s="427">
        <v>28</v>
      </c>
      <c r="B40" s="482" t="s">
        <v>303</v>
      </c>
      <c r="C40" s="429" t="s">
        <v>94</v>
      </c>
      <c r="D40" s="430" t="s">
        <v>130</v>
      </c>
      <c r="E40" s="431">
        <v>45104</v>
      </c>
      <c r="F40" s="440">
        <v>46685</v>
      </c>
      <c r="G40" s="440">
        <v>46685</v>
      </c>
      <c r="H40" s="433">
        <v>550000</v>
      </c>
      <c r="I40" s="434">
        <f t="shared" si="31"/>
        <v>8.4881818181818183E-2</v>
      </c>
      <c r="J40" s="440">
        <v>1052075</v>
      </c>
      <c r="K40" s="440">
        <v>1052075</v>
      </c>
      <c r="L40" s="435">
        <v>550000</v>
      </c>
      <c r="M40" s="434">
        <f t="shared" si="32"/>
        <v>1.9128636363636364</v>
      </c>
      <c r="N40" s="436">
        <v>1219120</v>
      </c>
      <c r="O40" s="436">
        <v>1219120</v>
      </c>
      <c r="P40" s="437">
        <v>600000</v>
      </c>
      <c r="Q40" s="438">
        <v>2.0299999999999998</v>
      </c>
      <c r="R40" s="436">
        <v>1357310</v>
      </c>
      <c r="S40" s="437">
        <v>900000</v>
      </c>
      <c r="T40" s="438">
        <v>1.51</v>
      </c>
      <c r="U40" s="432"/>
      <c r="V40" s="439"/>
      <c r="W40" s="438" t="e">
        <f t="shared" si="33"/>
        <v>#DIV/0!</v>
      </c>
      <c r="X40" s="432"/>
      <c r="Y40" s="435"/>
      <c r="Z40" s="434" t="e">
        <f t="shared" si="34"/>
        <v>#DIV/0!</v>
      </c>
      <c r="AA40" s="440"/>
      <c r="AB40" s="435"/>
      <c r="AC40" s="434" t="e">
        <f t="shared" si="35"/>
        <v>#DIV/0!</v>
      </c>
      <c r="AD40" s="440"/>
      <c r="AE40" s="435"/>
      <c r="AF40" s="434" t="e">
        <f t="shared" si="36"/>
        <v>#DIV/0!</v>
      </c>
      <c r="AG40" s="440"/>
      <c r="AH40" s="435"/>
      <c r="AI40" s="434" t="e">
        <f t="shared" si="37"/>
        <v>#DIV/0!</v>
      </c>
      <c r="AJ40" s="440"/>
      <c r="AK40" s="435"/>
      <c r="AL40" s="434" t="e">
        <f t="shared" si="38"/>
        <v>#DIV/0!</v>
      </c>
      <c r="AM40" s="440"/>
      <c r="AN40" s="435"/>
      <c r="AO40" s="434" t="e">
        <f t="shared" si="39"/>
        <v>#DIV/0!</v>
      </c>
      <c r="AP40" s="440"/>
      <c r="AQ40" s="435"/>
      <c r="AR40" s="434" t="e">
        <f t="shared" si="40"/>
        <v>#DIV/0!</v>
      </c>
      <c r="AS40" s="440">
        <f t="shared" si="10"/>
        <v>3675190</v>
      </c>
      <c r="AT40" s="440">
        <f t="shared" si="11"/>
        <v>2317880</v>
      </c>
      <c r="AU40" s="435">
        <f t="shared" si="12"/>
        <v>2600000</v>
      </c>
      <c r="AV40" s="434">
        <f t="shared" si="29"/>
        <v>1.4135346153846153</v>
      </c>
      <c r="AW40" s="441">
        <f t="shared" si="41"/>
        <v>918797.5</v>
      </c>
    </row>
    <row r="41" spans="1:49" s="244" customFormat="1" ht="45" customHeight="1">
      <c r="A41" s="427">
        <v>29</v>
      </c>
      <c r="B41" s="482" t="s">
        <v>303</v>
      </c>
      <c r="C41" s="429" t="s">
        <v>95</v>
      </c>
      <c r="D41" s="430" t="s">
        <v>131</v>
      </c>
      <c r="E41" s="491">
        <v>43530</v>
      </c>
      <c r="F41" s="440">
        <v>10695</v>
      </c>
      <c r="G41" s="440">
        <v>10695</v>
      </c>
      <c r="H41" s="433">
        <v>550000</v>
      </c>
      <c r="I41" s="434">
        <f t="shared" si="31"/>
        <v>1.9445454545454547E-2</v>
      </c>
      <c r="J41" s="440">
        <v>395235</v>
      </c>
      <c r="K41" s="440">
        <v>395235</v>
      </c>
      <c r="L41" s="435">
        <v>550000</v>
      </c>
      <c r="M41" s="434">
        <f t="shared" si="32"/>
        <v>0.71860909090909086</v>
      </c>
      <c r="N41" s="475">
        <v>472900</v>
      </c>
      <c r="O41" s="475">
        <v>472900</v>
      </c>
      <c r="P41" s="476">
        <v>550000</v>
      </c>
      <c r="Q41" s="438">
        <v>0.86</v>
      </c>
      <c r="R41" s="475">
        <v>803925</v>
      </c>
      <c r="S41" s="476">
        <v>550000</v>
      </c>
      <c r="T41" s="438">
        <v>1.46</v>
      </c>
      <c r="U41" s="440"/>
      <c r="V41" s="435"/>
      <c r="W41" s="438" t="e">
        <f t="shared" si="33"/>
        <v>#DIV/0!</v>
      </c>
      <c r="X41" s="489"/>
      <c r="Y41" s="490"/>
      <c r="Z41" s="434" t="e">
        <f t="shared" si="34"/>
        <v>#DIV/0!</v>
      </c>
      <c r="AA41" s="440"/>
      <c r="AB41" s="435"/>
      <c r="AC41" s="434" t="e">
        <f t="shared" si="35"/>
        <v>#DIV/0!</v>
      </c>
      <c r="AD41" s="440"/>
      <c r="AE41" s="435"/>
      <c r="AF41" s="434" t="e">
        <f t="shared" si="36"/>
        <v>#DIV/0!</v>
      </c>
      <c r="AG41" s="440"/>
      <c r="AH41" s="435"/>
      <c r="AI41" s="434" t="e">
        <f t="shared" si="37"/>
        <v>#DIV/0!</v>
      </c>
      <c r="AJ41" s="440"/>
      <c r="AK41" s="435"/>
      <c r="AL41" s="434" t="e">
        <f t="shared" si="38"/>
        <v>#DIV/0!</v>
      </c>
      <c r="AM41" s="440"/>
      <c r="AN41" s="435"/>
      <c r="AO41" s="434" t="e">
        <f t="shared" si="39"/>
        <v>#DIV/0!</v>
      </c>
      <c r="AP41" s="440"/>
      <c r="AQ41" s="435"/>
      <c r="AR41" s="434" t="e">
        <f t="shared" si="40"/>
        <v>#DIV/0!</v>
      </c>
      <c r="AS41" s="440">
        <f t="shared" si="10"/>
        <v>1682755</v>
      </c>
      <c r="AT41" s="440">
        <f t="shared" si="11"/>
        <v>878830</v>
      </c>
      <c r="AU41" s="435">
        <f t="shared" si="12"/>
        <v>2200000</v>
      </c>
      <c r="AV41" s="434">
        <f t="shared" si="29"/>
        <v>0.76488863636363635</v>
      </c>
      <c r="AW41" s="441">
        <f t="shared" si="41"/>
        <v>420688.75</v>
      </c>
    </row>
    <row r="42" spans="1:49" s="244" customFormat="1" ht="45" customHeight="1">
      <c r="A42" s="427">
        <v>30</v>
      </c>
      <c r="B42" s="482" t="s">
        <v>303</v>
      </c>
      <c r="C42" s="429" t="s">
        <v>96</v>
      </c>
      <c r="D42" s="430" t="s">
        <v>132</v>
      </c>
      <c r="E42" s="431">
        <v>44636</v>
      </c>
      <c r="F42" s="440">
        <v>141175</v>
      </c>
      <c r="G42" s="440">
        <v>141175</v>
      </c>
      <c r="H42" s="433">
        <v>550000</v>
      </c>
      <c r="I42" s="434">
        <f t="shared" si="31"/>
        <v>0.25668181818181818</v>
      </c>
      <c r="J42" s="440">
        <v>58990</v>
      </c>
      <c r="K42" s="440">
        <v>58990</v>
      </c>
      <c r="L42" s="435">
        <v>550000</v>
      </c>
      <c r="M42" s="434">
        <f t="shared" si="32"/>
        <v>0.10725454545454545</v>
      </c>
      <c r="N42" s="436">
        <v>670580</v>
      </c>
      <c r="O42" s="436">
        <v>670580</v>
      </c>
      <c r="P42" s="437">
        <v>550000</v>
      </c>
      <c r="Q42" s="438">
        <v>1.22</v>
      </c>
      <c r="R42" s="436">
        <v>891820</v>
      </c>
      <c r="S42" s="437">
        <v>650000</v>
      </c>
      <c r="T42" s="438">
        <v>1.37</v>
      </c>
      <c r="U42" s="432"/>
      <c r="V42" s="439"/>
      <c r="W42" s="438" t="e">
        <f t="shared" si="33"/>
        <v>#DIV/0!</v>
      </c>
      <c r="X42" s="432"/>
      <c r="Y42" s="435"/>
      <c r="Z42" s="434" t="e">
        <f t="shared" si="34"/>
        <v>#DIV/0!</v>
      </c>
      <c r="AA42" s="440"/>
      <c r="AB42" s="435"/>
      <c r="AC42" s="434" t="e">
        <f t="shared" si="35"/>
        <v>#DIV/0!</v>
      </c>
      <c r="AD42" s="440"/>
      <c r="AE42" s="435"/>
      <c r="AF42" s="434" t="e">
        <f t="shared" si="36"/>
        <v>#DIV/0!</v>
      </c>
      <c r="AG42" s="440"/>
      <c r="AH42" s="435"/>
      <c r="AI42" s="434" t="e">
        <f t="shared" si="37"/>
        <v>#DIV/0!</v>
      </c>
      <c r="AJ42" s="440"/>
      <c r="AK42" s="435"/>
      <c r="AL42" s="434" t="e">
        <f t="shared" si="38"/>
        <v>#DIV/0!</v>
      </c>
      <c r="AM42" s="440"/>
      <c r="AN42" s="435"/>
      <c r="AO42" s="434" t="e">
        <f t="shared" si="39"/>
        <v>#DIV/0!</v>
      </c>
      <c r="AP42" s="440"/>
      <c r="AQ42" s="435"/>
      <c r="AR42" s="434" t="e">
        <f t="shared" si="40"/>
        <v>#DIV/0!</v>
      </c>
      <c r="AS42" s="440">
        <f t="shared" si="10"/>
        <v>1762565</v>
      </c>
      <c r="AT42" s="440">
        <f t="shared" si="11"/>
        <v>870745</v>
      </c>
      <c r="AU42" s="435">
        <f t="shared" si="12"/>
        <v>2300000</v>
      </c>
      <c r="AV42" s="434">
        <f t="shared" si="29"/>
        <v>0.76633260869565223</v>
      </c>
      <c r="AW42" s="441">
        <f t="shared" si="41"/>
        <v>440641.25</v>
      </c>
    </row>
    <row r="43" spans="1:49" s="244" customFormat="1" ht="45" customHeight="1">
      <c r="A43" s="427">
        <v>31</v>
      </c>
      <c r="B43" s="482" t="s">
        <v>303</v>
      </c>
      <c r="C43" s="429" t="s">
        <v>97</v>
      </c>
      <c r="D43" s="430" t="s">
        <v>133</v>
      </c>
      <c r="E43" s="431">
        <v>44691</v>
      </c>
      <c r="F43" s="440">
        <v>1294135</v>
      </c>
      <c r="G43" s="440">
        <v>1294135</v>
      </c>
      <c r="H43" s="433">
        <v>1100000</v>
      </c>
      <c r="I43" s="434">
        <f t="shared" si="31"/>
        <v>1.1764863636363636</v>
      </c>
      <c r="J43" s="440">
        <v>1365100</v>
      </c>
      <c r="K43" s="440">
        <v>1365100</v>
      </c>
      <c r="L43" s="435">
        <v>1100000</v>
      </c>
      <c r="M43" s="434">
        <f t="shared" si="32"/>
        <v>1.2410000000000001</v>
      </c>
      <c r="N43" s="436">
        <v>1699830</v>
      </c>
      <c r="O43" s="436">
        <v>1699830</v>
      </c>
      <c r="P43" s="437">
        <v>1200000</v>
      </c>
      <c r="Q43" s="438">
        <v>1.42</v>
      </c>
      <c r="R43" s="436">
        <v>2707580</v>
      </c>
      <c r="S43" s="437">
        <v>1300000</v>
      </c>
      <c r="T43" s="438">
        <v>2.08</v>
      </c>
      <c r="U43" s="432"/>
      <c r="V43" s="439"/>
      <c r="W43" s="438" t="e">
        <f t="shared" si="33"/>
        <v>#DIV/0!</v>
      </c>
      <c r="X43" s="432"/>
      <c r="Y43" s="435"/>
      <c r="Z43" s="434" t="e">
        <f t="shared" si="34"/>
        <v>#DIV/0!</v>
      </c>
      <c r="AA43" s="440"/>
      <c r="AB43" s="435"/>
      <c r="AC43" s="434" t="e">
        <f t="shared" si="35"/>
        <v>#DIV/0!</v>
      </c>
      <c r="AD43" s="440"/>
      <c r="AE43" s="435"/>
      <c r="AF43" s="434" t="e">
        <f t="shared" si="36"/>
        <v>#DIV/0!</v>
      </c>
      <c r="AG43" s="440"/>
      <c r="AH43" s="435"/>
      <c r="AI43" s="434" t="e">
        <f t="shared" si="37"/>
        <v>#DIV/0!</v>
      </c>
      <c r="AJ43" s="440"/>
      <c r="AK43" s="435"/>
      <c r="AL43" s="434" t="e">
        <f t="shared" si="38"/>
        <v>#DIV/0!</v>
      </c>
      <c r="AM43" s="440"/>
      <c r="AN43" s="435"/>
      <c r="AO43" s="434" t="e">
        <f t="shared" si="39"/>
        <v>#DIV/0!</v>
      </c>
      <c r="AP43" s="440"/>
      <c r="AQ43" s="435"/>
      <c r="AR43" s="434" t="e">
        <f t="shared" si="40"/>
        <v>#DIV/0!</v>
      </c>
      <c r="AS43" s="440">
        <f t="shared" si="10"/>
        <v>7066645</v>
      </c>
      <c r="AT43" s="440">
        <f t="shared" si="11"/>
        <v>4359065</v>
      </c>
      <c r="AU43" s="435">
        <f t="shared" si="12"/>
        <v>4700000</v>
      </c>
      <c r="AV43" s="434">
        <f t="shared" si="29"/>
        <v>1.5035414893617021</v>
      </c>
      <c r="AW43" s="441">
        <f t="shared" si="41"/>
        <v>1766661.25</v>
      </c>
    </row>
    <row r="44" spans="1:49" s="244" customFormat="1" ht="45" customHeight="1">
      <c r="A44" s="427">
        <v>32</v>
      </c>
      <c r="B44" s="482" t="s">
        <v>304</v>
      </c>
      <c r="C44" s="429" t="s">
        <v>98</v>
      </c>
      <c r="D44" s="430" t="s">
        <v>134</v>
      </c>
      <c r="E44" s="431">
        <v>44823</v>
      </c>
      <c r="F44" s="440">
        <v>341830</v>
      </c>
      <c r="G44" s="440">
        <v>341830</v>
      </c>
      <c r="H44" s="433">
        <v>900000</v>
      </c>
      <c r="I44" s="434">
        <f t="shared" si="31"/>
        <v>0.3798111111111111</v>
      </c>
      <c r="J44" s="440">
        <v>638705</v>
      </c>
      <c r="K44" s="440">
        <v>638705</v>
      </c>
      <c r="L44" s="435">
        <v>900000</v>
      </c>
      <c r="M44" s="434">
        <f t="shared" si="32"/>
        <v>0.70967222222222226</v>
      </c>
      <c r="N44" s="436">
        <v>1042770</v>
      </c>
      <c r="O44" s="436">
        <v>1042770</v>
      </c>
      <c r="P44" s="437">
        <v>1000000</v>
      </c>
      <c r="Q44" s="438">
        <v>1.04</v>
      </c>
      <c r="R44" s="436">
        <v>1481100</v>
      </c>
      <c r="S44" s="437">
        <v>1100000</v>
      </c>
      <c r="T44" s="438">
        <v>1.35</v>
      </c>
      <c r="U44" s="432"/>
      <c r="V44" s="439"/>
      <c r="W44" s="438" t="e">
        <f t="shared" si="33"/>
        <v>#DIV/0!</v>
      </c>
      <c r="X44" s="432"/>
      <c r="Y44" s="435"/>
      <c r="Z44" s="434" t="e">
        <f t="shared" si="34"/>
        <v>#DIV/0!</v>
      </c>
      <c r="AA44" s="440"/>
      <c r="AB44" s="435"/>
      <c r="AC44" s="434" t="e">
        <f t="shared" si="35"/>
        <v>#DIV/0!</v>
      </c>
      <c r="AD44" s="440"/>
      <c r="AE44" s="435"/>
      <c r="AF44" s="434" t="e">
        <f t="shared" si="36"/>
        <v>#DIV/0!</v>
      </c>
      <c r="AG44" s="440"/>
      <c r="AH44" s="435"/>
      <c r="AI44" s="434" t="e">
        <f t="shared" si="37"/>
        <v>#DIV/0!</v>
      </c>
      <c r="AJ44" s="440"/>
      <c r="AK44" s="435"/>
      <c r="AL44" s="434" t="e">
        <f t="shared" si="38"/>
        <v>#DIV/0!</v>
      </c>
      <c r="AM44" s="440"/>
      <c r="AN44" s="435"/>
      <c r="AO44" s="434" t="e">
        <f t="shared" si="39"/>
        <v>#DIV/0!</v>
      </c>
      <c r="AP44" s="440"/>
      <c r="AQ44" s="435"/>
      <c r="AR44" s="434" t="e">
        <f t="shared" si="40"/>
        <v>#DIV/0!</v>
      </c>
      <c r="AS44" s="440">
        <f t="shared" si="10"/>
        <v>3504405</v>
      </c>
      <c r="AT44" s="440">
        <f t="shared" si="11"/>
        <v>2023305</v>
      </c>
      <c r="AU44" s="435">
        <f t="shared" si="12"/>
        <v>3900000</v>
      </c>
      <c r="AV44" s="434">
        <f t="shared" si="29"/>
        <v>0.8985653846153846</v>
      </c>
      <c r="AW44" s="441">
        <f t="shared" si="41"/>
        <v>876101.25</v>
      </c>
    </row>
    <row r="45" spans="1:49" s="244" customFormat="1" ht="45" customHeight="1">
      <c r="A45" s="427">
        <v>33</v>
      </c>
      <c r="B45" s="482" t="s">
        <v>302</v>
      </c>
      <c r="C45" s="429" t="s">
        <v>99</v>
      </c>
      <c r="D45" s="430" t="s">
        <v>135</v>
      </c>
      <c r="E45" s="431">
        <v>44903</v>
      </c>
      <c r="F45" s="440">
        <v>306165</v>
      </c>
      <c r="G45" s="440">
        <v>306165</v>
      </c>
      <c r="H45" s="433">
        <v>550000</v>
      </c>
      <c r="I45" s="434">
        <f t="shared" si="31"/>
        <v>0.55666363636363636</v>
      </c>
      <c r="J45" s="440">
        <v>130780</v>
      </c>
      <c r="K45" s="440">
        <v>130780</v>
      </c>
      <c r="L45" s="435">
        <v>550000</v>
      </c>
      <c r="M45" s="434">
        <f t="shared" si="32"/>
        <v>0.23778181818181818</v>
      </c>
      <c r="N45" s="475">
        <v>1326715</v>
      </c>
      <c r="O45" s="475">
        <v>1326715</v>
      </c>
      <c r="P45" s="476">
        <v>550000</v>
      </c>
      <c r="Q45" s="438">
        <v>2.41</v>
      </c>
      <c r="R45" s="475">
        <v>382140</v>
      </c>
      <c r="S45" s="476">
        <v>550000</v>
      </c>
      <c r="T45" s="438">
        <v>0.69</v>
      </c>
      <c r="U45" s="440"/>
      <c r="V45" s="435"/>
      <c r="W45" s="438" t="e">
        <f t="shared" si="33"/>
        <v>#DIV/0!</v>
      </c>
      <c r="X45" s="440"/>
      <c r="Y45" s="435"/>
      <c r="Z45" s="434" t="e">
        <f t="shared" si="34"/>
        <v>#DIV/0!</v>
      </c>
      <c r="AA45" s="440"/>
      <c r="AB45" s="435"/>
      <c r="AC45" s="434" t="e">
        <f t="shared" si="35"/>
        <v>#DIV/0!</v>
      </c>
      <c r="AD45" s="440"/>
      <c r="AE45" s="435"/>
      <c r="AF45" s="434" t="e">
        <f t="shared" si="36"/>
        <v>#DIV/0!</v>
      </c>
      <c r="AG45" s="440"/>
      <c r="AH45" s="435"/>
      <c r="AI45" s="434" t="e">
        <f t="shared" si="37"/>
        <v>#DIV/0!</v>
      </c>
      <c r="AJ45" s="440"/>
      <c r="AK45" s="435"/>
      <c r="AL45" s="434" t="e">
        <f t="shared" si="38"/>
        <v>#DIV/0!</v>
      </c>
      <c r="AM45" s="440"/>
      <c r="AN45" s="435"/>
      <c r="AO45" s="434" t="e">
        <f t="shared" si="39"/>
        <v>#DIV/0!</v>
      </c>
      <c r="AP45" s="440"/>
      <c r="AQ45" s="435"/>
      <c r="AR45" s="434" t="e">
        <f t="shared" si="40"/>
        <v>#DIV/0!</v>
      </c>
      <c r="AS45" s="440">
        <f t="shared" si="10"/>
        <v>2145800</v>
      </c>
      <c r="AT45" s="440">
        <f t="shared" si="11"/>
        <v>1763660</v>
      </c>
      <c r="AU45" s="435">
        <f t="shared" si="12"/>
        <v>2200000</v>
      </c>
      <c r="AV45" s="434">
        <f t="shared" si="29"/>
        <v>0.97536363636363632</v>
      </c>
      <c r="AW45" s="441">
        <f t="shared" si="41"/>
        <v>536450</v>
      </c>
    </row>
    <row r="46" spans="1:49" s="244" customFormat="1" ht="45" customHeight="1">
      <c r="A46" s="427">
        <v>34</v>
      </c>
      <c r="B46" s="482" t="s">
        <v>308</v>
      </c>
      <c r="C46" s="429" t="s">
        <v>100</v>
      </c>
      <c r="D46" s="430" t="s">
        <v>136</v>
      </c>
      <c r="E46" s="431">
        <v>45121</v>
      </c>
      <c r="F46" s="440">
        <v>494515</v>
      </c>
      <c r="G46" s="440">
        <v>494515</v>
      </c>
      <c r="H46" s="433">
        <v>750000</v>
      </c>
      <c r="I46" s="434">
        <f t="shared" si="31"/>
        <v>0.65935333333333335</v>
      </c>
      <c r="J46" s="440">
        <v>508915</v>
      </c>
      <c r="K46" s="440">
        <v>508915</v>
      </c>
      <c r="L46" s="435">
        <v>750000</v>
      </c>
      <c r="M46" s="434">
        <f t="shared" si="32"/>
        <v>0.67855333333333334</v>
      </c>
      <c r="N46" s="475">
        <v>358140</v>
      </c>
      <c r="O46" s="475">
        <v>358140</v>
      </c>
      <c r="P46" s="476">
        <v>750000</v>
      </c>
      <c r="Q46" s="438">
        <v>0.48</v>
      </c>
      <c r="R46" s="475">
        <v>1086515</v>
      </c>
      <c r="S46" s="476">
        <v>750000</v>
      </c>
      <c r="T46" s="438">
        <v>1.45</v>
      </c>
      <c r="U46" s="440"/>
      <c r="V46" s="435"/>
      <c r="W46" s="438" t="e">
        <f t="shared" si="33"/>
        <v>#DIV/0!</v>
      </c>
      <c r="X46" s="440"/>
      <c r="Y46" s="435"/>
      <c r="Z46" s="434" t="e">
        <f t="shared" si="34"/>
        <v>#DIV/0!</v>
      </c>
      <c r="AA46" s="440"/>
      <c r="AB46" s="435"/>
      <c r="AC46" s="434" t="e">
        <f t="shared" si="35"/>
        <v>#DIV/0!</v>
      </c>
      <c r="AD46" s="440"/>
      <c r="AE46" s="435"/>
      <c r="AF46" s="434" t="e">
        <f t="shared" si="36"/>
        <v>#DIV/0!</v>
      </c>
      <c r="AG46" s="440"/>
      <c r="AH46" s="435"/>
      <c r="AI46" s="434" t="e">
        <f t="shared" si="37"/>
        <v>#DIV/0!</v>
      </c>
      <c r="AJ46" s="440"/>
      <c r="AK46" s="435"/>
      <c r="AL46" s="434" t="e">
        <f t="shared" si="38"/>
        <v>#DIV/0!</v>
      </c>
      <c r="AM46" s="440"/>
      <c r="AN46" s="435"/>
      <c r="AO46" s="434" t="e">
        <f t="shared" si="39"/>
        <v>#DIV/0!</v>
      </c>
      <c r="AP46" s="440"/>
      <c r="AQ46" s="435"/>
      <c r="AR46" s="434" t="e">
        <f t="shared" si="40"/>
        <v>#DIV/0!</v>
      </c>
      <c r="AS46" s="440">
        <f t="shared" si="10"/>
        <v>2448085</v>
      </c>
      <c r="AT46" s="440">
        <f t="shared" si="11"/>
        <v>1361570</v>
      </c>
      <c r="AU46" s="435">
        <f t="shared" si="12"/>
        <v>3000000</v>
      </c>
      <c r="AV46" s="434">
        <f t="shared" si="29"/>
        <v>0.81602833333333336</v>
      </c>
      <c r="AW46" s="441">
        <f t="shared" si="41"/>
        <v>612021.25</v>
      </c>
    </row>
    <row r="47" spans="1:49" s="244" customFormat="1" ht="45" customHeight="1">
      <c r="A47" s="427">
        <v>35</v>
      </c>
      <c r="B47" s="482" t="s">
        <v>302</v>
      </c>
      <c r="C47" s="429" t="s">
        <v>288</v>
      </c>
      <c r="D47" s="430" t="s">
        <v>289</v>
      </c>
      <c r="E47" s="431" t="s">
        <v>290</v>
      </c>
      <c r="F47" s="440"/>
      <c r="G47" s="440"/>
      <c r="H47" s="433"/>
      <c r="I47" s="501"/>
      <c r="J47" s="440"/>
      <c r="K47" s="440"/>
      <c r="L47" s="435"/>
      <c r="M47" s="501"/>
      <c r="N47" s="475">
        <v>333500</v>
      </c>
      <c r="O47" s="475">
        <v>317655</v>
      </c>
      <c r="P47" s="476">
        <v>425806</v>
      </c>
      <c r="Q47" s="486">
        <v>0.78</v>
      </c>
      <c r="R47" s="475">
        <v>119575</v>
      </c>
      <c r="S47" s="476">
        <v>550000</v>
      </c>
      <c r="T47" s="486">
        <v>0.22</v>
      </c>
      <c r="U47" s="440"/>
      <c r="V47" s="435"/>
      <c r="W47" s="486"/>
      <c r="X47" s="440"/>
      <c r="Y47" s="435"/>
      <c r="Z47" s="501"/>
      <c r="AA47" s="440"/>
      <c r="AB47" s="435"/>
      <c r="AC47" s="501"/>
      <c r="AD47" s="440"/>
      <c r="AE47" s="435"/>
      <c r="AF47" s="501"/>
      <c r="AG47" s="440"/>
      <c r="AH47" s="435"/>
      <c r="AI47" s="501"/>
      <c r="AJ47" s="440"/>
      <c r="AK47" s="435"/>
      <c r="AL47" s="501"/>
      <c r="AM47" s="440"/>
      <c r="AN47" s="435"/>
      <c r="AO47" s="501"/>
      <c r="AP47" s="440"/>
      <c r="AQ47" s="435"/>
      <c r="AR47" s="501"/>
      <c r="AS47" s="440">
        <f t="shared" si="10"/>
        <v>453075</v>
      </c>
      <c r="AT47" s="440">
        <f t="shared" si="11"/>
        <v>317655</v>
      </c>
      <c r="AU47" s="435">
        <f t="shared" si="12"/>
        <v>975806</v>
      </c>
      <c r="AV47" s="501">
        <f t="shared" si="29"/>
        <v>0.46430847934937886</v>
      </c>
      <c r="AW47" s="441">
        <f>AS47/2</f>
        <v>226537.5</v>
      </c>
    </row>
    <row r="48" spans="1:49" s="508" customFormat="1" ht="45" customHeight="1">
      <c r="A48" s="464"/>
      <c r="B48" s="640" t="s">
        <v>28</v>
      </c>
      <c r="C48" s="640"/>
      <c r="D48" s="640"/>
      <c r="E48" s="640"/>
      <c r="F48" s="503">
        <f>SUM(F8:F46)</f>
        <v>17739630</v>
      </c>
      <c r="G48" s="503">
        <v>17739630</v>
      </c>
      <c r="H48" s="504">
        <f>SUM(H8:H46)</f>
        <v>21450000</v>
      </c>
      <c r="I48" s="505">
        <f>F48/H48</f>
        <v>0.82702237762237762</v>
      </c>
      <c r="J48" s="503">
        <f>SUM(J8:J46)</f>
        <v>15690860</v>
      </c>
      <c r="K48" s="503">
        <v>15657865</v>
      </c>
      <c r="L48" s="504">
        <f>SUM(L8:L46)</f>
        <v>21132141</v>
      </c>
      <c r="M48" s="505">
        <f>J48/L48</f>
        <v>0.74251160826534335</v>
      </c>
      <c r="N48" s="506">
        <f>SUM(N8:N47)</f>
        <v>29519515</v>
      </c>
      <c r="O48" s="506">
        <f>SUM(O8:O47)</f>
        <v>29264995</v>
      </c>
      <c r="P48" s="507">
        <f>SUM(P8:P47)</f>
        <v>22129031</v>
      </c>
      <c r="Q48" s="505">
        <v>0.78</v>
      </c>
      <c r="R48" s="503">
        <f>SUM(R8:R47)</f>
        <v>45894505</v>
      </c>
      <c r="S48" s="503">
        <f>SUM(S8:S47)</f>
        <v>25846665</v>
      </c>
      <c r="T48" s="505">
        <f>R48/S48</f>
        <v>1.7756451364228227</v>
      </c>
      <c r="U48" s="503">
        <f>SUM(U8:U46)</f>
        <v>0</v>
      </c>
      <c r="V48" s="503">
        <f>SUM(V8:V46)</f>
        <v>0</v>
      </c>
      <c r="W48" s="505" t="e">
        <f>U48/V48</f>
        <v>#DIV/0!</v>
      </c>
      <c r="X48" s="503">
        <f>SUM(X8:X46)</f>
        <v>0</v>
      </c>
      <c r="Y48" s="503">
        <f>SUM(Y8:Y46)</f>
        <v>0</v>
      </c>
      <c r="Z48" s="505" t="e">
        <f>X48/Y48</f>
        <v>#DIV/0!</v>
      </c>
      <c r="AA48" s="503">
        <f>SUM(AA8:AA46)</f>
        <v>0</v>
      </c>
      <c r="AB48" s="503">
        <f>SUM(AB8:AB46)</f>
        <v>0</v>
      </c>
      <c r="AC48" s="505" t="e">
        <f>AA48/AB48</f>
        <v>#DIV/0!</v>
      </c>
      <c r="AD48" s="503">
        <f>SUM(AD8:AD46)</f>
        <v>0</v>
      </c>
      <c r="AE48" s="503">
        <f>SUM(AE8:AE46)</f>
        <v>0</v>
      </c>
      <c r="AF48" s="505" t="e">
        <f>AD48/AE48</f>
        <v>#DIV/0!</v>
      </c>
      <c r="AG48" s="503">
        <f>SUM(AG8:AG46)</f>
        <v>0</v>
      </c>
      <c r="AH48" s="503">
        <f>SUM(AH8:AH46)</f>
        <v>0</v>
      </c>
      <c r="AI48" s="505" t="e">
        <f>AG48/AH48</f>
        <v>#DIV/0!</v>
      </c>
      <c r="AJ48" s="503">
        <f>SUM(AJ8:AJ46)</f>
        <v>0</v>
      </c>
      <c r="AK48" s="503">
        <f>SUM(AK8:AK46)</f>
        <v>0</v>
      </c>
      <c r="AL48" s="505" t="e">
        <f>AJ48/AK48</f>
        <v>#DIV/0!</v>
      </c>
      <c r="AM48" s="503">
        <f>SUM(AM8:AM46)</f>
        <v>0</v>
      </c>
      <c r="AN48" s="503">
        <f>SUM(AN8:AN46)</f>
        <v>0</v>
      </c>
      <c r="AO48" s="505" t="e">
        <f>AM48/AN48</f>
        <v>#DIV/0!</v>
      </c>
      <c r="AP48" s="503">
        <f>SUM(AP8:AP46)</f>
        <v>0</v>
      </c>
      <c r="AQ48" s="503">
        <f>SUM(AQ8:AQ46)</f>
        <v>0</v>
      </c>
      <c r="AR48" s="505" t="e">
        <f>AP48/AQ48</f>
        <v>#DIV/0!</v>
      </c>
      <c r="AS48" s="503">
        <f>F48+J48+N48+R48</f>
        <v>108844510</v>
      </c>
      <c r="AT48" s="503">
        <f>G48+K48+O48</f>
        <v>62662490</v>
      </c>
      <c r="AU48" s="504">
        <f>H48+L48+P48+S48</f>
        <v>90557837</v>
      </c>
      <c r="AV48" s="505">
        <f t="shared" si="29"/>
        <v>1.2019336327567101</v>
      </c>
      <c r="AW48" s="503">
        <f>AS48/2</f>
        <v>54422255</v>
      </c>
    </row>
    <row r="49" spans="2:49" s="52" customFormat="1" ht="18.75">
      <c r="B49" s="40"/>
      <c r="H49" s="64"/>
      <c r="I49" s="65"/>
      <c r="L49" s="64"/>
      <c r="P49" s="64"/>
      <c r="S49" s="64"/>
      <c r="V49" s="64"/>
      <c r="Y49" s="64"/>
      <c r="AB49" s="64"/>
      <c r="AE49" s="64"/>
      <c r="AH49" s="64"/>
      <c r="AK49" s="64"/>
      <c r="AN49" s="64"/>
      <c r="AQ49" s="64"/>
      <c r="AU49" s="64"/>
    </row>
    <row r="50" spans="2:49" s="52" customFormat="1" ht="24">
      <c r="B50" s="14"/>
      <c r="C50" s="240"/>
      <c r="D50" s="240"/>
      <c r="E50" s="240"/>
      <c r="F50" s="241"/>
      <c r="G50" s="241"/>
      <c r="H50" s="241"/>
      <c r="I50" s="242"/>
      <c r="J50" s="240"/>
      <c r="K50" s="240"/>
      <c r="L50" s="243"/>
      <c r="M50" s="240"/>
      <c r="N50" s="240"/>
      <c r="O50" s="240"/>
      <c r="P50" s="243"/>
      <c r="Q50" s="240"/>
      <c r="R50" s="574"/>
      <c r="S50" s="243"/>
      <c r="T50" s="240"/>
      <c r="U50" s="240"/>
      <c r="V50" s="243"/>
      <c r="W50" s="240"/>
      <c r="X50" s="240"/>
      <c r="Y50" s="243"/>
      <c r="Z50" s="240"/>
      <c r="AA50" s="240"/>
      <c r="AB50" s="243"/>
      <c r="AC50" s="240"/>
      <c r="AD50" s="240"/>
      <c r="AE50" s="243"/>
      <c r="AF50" s="240"/>
      <c r="AG50" s="240"/>
      <c r="AH50" s="243"/>
      <c r="AI50" s="240"/>
      <c r="AJ50" s="240"/>
      <c r="AK50" s="243"/>
      <c r="AL50" s="240"/>
      <c r="AM50" s="240"/>
      <c r="AN50" s="243"/>
      <c r="AO50" s="240"/>
      <c r="AP50" s="240"/>
      <c r="AQ50" s="243"/>
      <c r="AR50" s="240"/>
      <c r="AS50" s="240"/>
      <c r="AT50" s="240"/>
      <c r="AU50" s="243"/>
      <c r="AV50" s="240"/>
    </row>
    <row r="51" spans="2:49" s="415" customFormat="1" ht="51.75" customHeight="1">
      <c r="B51" s="562" t="s">
        <v>29</v>
      </c>
      <c r="C51" s="562"/>
      <c r="E51" s="632" t="s">
        <v>30</v>
      </c>
      <c r="F51" s="632"/>
      <c r="G51" s="563"/>
      <c r="H51" s="416"/>
      <c r="I51" s="417"/>
      <c r="L51" s="416"/>
      <c r="P51" s="416"/>
      <c r="S51" s="416"/>
      <c r="V51" s="416"/>
      <c r="Y51" s="416"/>
      <c r="AB51" s="416"/>
      <c r="AE51" s="416"/>
      <c r="AH51" s="416"/>
      <c r="AK51" s="416"/>
      <c r="AN51" s="416"/>
      <c r="AQ51" s="416"/>
      <c r="AU51" s="632" t="s">
        <v>30</v>
      </c>
      <c r="AV51" s="632"/>
    </row>
    <row r="52" spans="2:49" s="52" customFormat="1" ht="20.25" customHeight="1">
      <c r="B52" s="63"/>
      <c r="C52" s="63"/>
      <c r="E52" s="66"/>
      <c r="F52" s="67"/>
      <c r="G52" s="67"/>
      <c r="H52" s="64"/>
      <c r="I52" s="65"/>
      <c r="L52" s="64"/>
      <c r="P52" s="64"/>
      <c r="S52" s="64"/>
      <c r="V52" s="64"/>
      <c r="Y52" s="64"/>
      <c r="AB52" s="64"/>
      <c r="AE52" s="64"/>
      <c r="AH52" s="64"/>
      <c r="AK52" s="64"/>
      <c r="AN52" s="64"/>
      <c r="AQ52" s="64"/>
      <c r="AU52" s="68"/>
      <c r="AV52" s="69"/>
    </row>
    <row r="53" spans="2:49" s="565" customFormat="1" ht="38.25" customHeight="1">
      <c r="B53" s="564" t="s">
        <v>103</v>
      </c>
      <c r="C53" s="564"/>
      <c r="E53" s="566" t="s">
        <v>31</v>
      </c>
      <c r="F53" s="567"/>
      <c r="G53" s="567"/>
      <c r="H53" s="568"/>
      <c r="I53" s="569"/>
      <c r="L53" s="568"/>
      <c r="P53" s="568"/>
      <c r="S53" s="568"/>
      <c r="V53" s="568"/>
      <c r="Y53" s="568"/>
      <c r="AB53" s="568"/>
      <c r="AE53" s="568"/>
      <c r="AH53" s="568"/>
      <c r="AK53" s="568"/>
      <c r="AN53" s="568"/>
      <c r="AQ53" s="568"/>
      <c r="AU53" s="633" t="s">
        <v>32</v>
      </c>
      <c r="AV53" s="633"/>
      <c r="AW53" s="633"/>
    </row>
    <row r="54" spans="2:49" s="415" customFormat="1" ht="25.5" customHeight="1">
      <c r="B54" s="570" t="s">
        <v>101</v>
      </c>
      <c r="C54" s="570"/>
      <c r="E54" s="563" t="s">
        <v>33</v>
      </c>
      <c r="F54" s="563"/>
      <c r="G54" s="563"/>
      <c r="H54" s="416"/>
      <c r="I54" s="417"/>
      <c r="L54" s="416"/>
      <c r="P54" s="416"/>
      <c r="S54" s="416"/>
      <c r="V54" s="416"/>
      <c r="Y54" s="416"/>
      <c r="AB54" s="416"/>
      <c r="AE54" s="416"/>
      <c r="AH54" s="416"/>
      <c r="AK54" s="416"/>
      <c r="AN54" s="416"/>
      <c r="AQ54" s="416"/>
      <c r="AU54" s="632" t="s">
        <v>315</v>
      </c>
      <c r="AV54" s="632"/>
      <c r="AW54" s="632"/>
    </row>
    <row r="56" spans="2:49" ht="28.5" customHeight="1">
      <c r="R56" s="576"/>
      <c r="S56" s="577"/>
      <c r="T56" s="578"/>
    </row>
    <row r="57" spans="2:49" ht="25.5">
      <c r="R57" s="579"/>
      <c r="S57" s="579"/>
      <c r="T57" s="580"/>
    </row>
  </sheetData>
  <mergeCells count="26">
    <mergeCell ref="AS2:AU2"/>
    <mergeCell ref="AS3:AV3"/>
    <mergeCell ref="C4:D4"/>
    <mergeCell ref="B5:B7"/>
    <mergeCell ref="C5:C7"/>
    <mergeCell ref="D5:D7"/>
    <mergeCell ref="E5:E7"/>
    <mergeCell ref="F5:I6"/>
    <mergeCell ref="J5:M6"/>
    <mergeCell ref="N5:Q6"/>
    <mergeCell ref="R5:T6"/>
    <mergeCell ref="U5:W6"/>
    <mergeCell ref="X5:Z6"/>
    <mergeCell ref="AA5:AC6"/>
    <mergeCell ref="AD5:AF6"/>
    <mergeCell ref="AG5:AI6"/>
    <mergeCell ref="E51:F51"/>
    <mergeCell ref="AU51:AV51"/>
    <mergeCell ref="AU53:AW53"/>
    <mergeCell ref="AU54:AW54"/>
    <mergeCell ref="AJ5:AL6"/>
    <mergeCell ref="AM5:AO6"/>
    <mergeCell ref="AP5:AR6"/>
    <mergeCell ref="AS5:AV6"/>
    <mergeCell ref="AW5:AW7"/>
    <mergeCell ref="B48:E48"/>
  </mergeCells>
  <pageMargins left="0.74803149606299213" right="0.19685039370078741" top="1.1399999999999999" bottom="0.23622047244094491" header="1.18" footer="0.19"/>
  <pageSetup paperSize="9" scale="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indexed="57"/>
  </sheetPr>
  <dimension ref="A1:BM55"/>
  <sheetViews>
    <sheetView view="pageBreakPreview" topLeftCell="A25" zoomScale="55" zoomScaleNormal="70" zoomScaleSheetLayoutView="55" workbookViewId="0">
      <selection activeCell="D29" sqref="D29"/>
    </sheetView>
  </sheetViews>
  <sheetFormatPr defaultColWidth="46.85546875" defaultRowHeight="16.5"/>
  <cols>
    <col min="1" max="1" width="4.85546875" style="73" bestFit="1" customWidth="1"/>
    <col min="2" max="2" width="50.140625" style="52" customWidth="1"/>
    <col min="3" max="3" width="40.7109375" style="52" customWidth="1"/>
    <col min="4" max="4" width="27.5703125" style="52" customWidth="1"/>
    <col min="5" max="6" width="21.7109375" style="52" customWidth="1"/>
    <col min="7" max="7" width="21.7109375" style="64" customWidth="1"/>
    <col min="8" max="8" width="10.7109375" style="65" customWidth="1"/>
    <col min="9" max="9" width="22.28515625" style="52" bestFit="1" customWidth="1"/>
    <col min="10" max="10" width="22.28515625" style="52" customWidth="1"/>
    <col min="11" max="11" width="22.28515625" style="64" bestFit="1" customWidth="1"/>
    <col min="12" max="12" width="10.7109375" style="52" customWidth="1"/>
    <col min="13" max="14" width="20.7109375" style="52" hidden="1" customWidth="1"/>
    <col min="15" max="15" width="20.7109375" style="64" hidden="1" customWidth="1"/>
    <col min="16" max="16" width="10.7109375" style="52" hidden="1" customWidth="1"/>
    <col min="17" max="18" width="20.7109375" style="52" hidden="1" customWidth="1"/>
    <col min="19" max="19" width="20.7109375" style="64" hidden="1" customWidth="1"/>
    <col min="20" max="20" width="10.7109375" style="52" hidden="1" customWidth="1"/>
    <col min="21" max="22" width="20.7109375" style="52" hidden="1" customWidth="1"/>
    <col min="23" max="23" width="20.7109375" style="64" hidden="1" customWidth="1"/>
    <col min="24" max="24" width="10.7109375" style="52" hidden="1" customWidth="1"/>
    <col min="25" max="26" width="20.7109375" style="52" hidden="1" customWidth="1"/>
    <col min="27" max="27" width="20.7109375" style="64" hidden="1" customWidth="1"/>
    <col min="28" max="28" width="10.7109375" style="52" hidden="1" customWidth="1"/>
    <col min="29" max="30" width="20.7109375" style="52" hidden="1" customWidth="1"/>
    <col min="31" max="31" width="20.7109375" style="64" hidden="1" customWidth="1"/>
    <col min="32" max="32" width="10.7109375" style="52" hidden="1" customWidth="1"/>
    <col min="33" max="34" width="20.7109375" style="52" hidden="1" customWidth="1"/>
    <col min="35" max="35" width="20.7109375" style="64" hidden="1" customWidth="1"/>
    <col min="36" max="36" width="10.7109375" style="52" hidden="1" customWidth="1"/>
    <col min="37" max="38" width="20.7109375" style="52" hidden="1" customWidth="1"/>
    <col min="39" max="39" width="20.7109375" style="64" hidden="1" customWidth="1"/>
    <col min="40" max="40" width="10.7109375" style="52" hidden="1" customWidth="1"/>
    <col min="41" max="42" width="20.7109375" style="52" hidden="1" customWidth="1"/>
    <col min="43" max="43" width="20.7109375" style="64" hidden="1" customWidth="1"/>
    <col min="44" max="44" width="10.7109375" style="52" hidden="1" customWidth="1"/>
    <col min="45" max="46" width="20.7109375" style="52" hidden="1" customWidth="1"/>
    <col min="47" max="47" width="20.7109375" style="64" hidden="1" customWidth="1"/>
    <col min="48" max="48" width="10.5703125" style="52" hidden="1" customWidth="1"/>
    <col min="49" max="50" width="20.7109375" style="52" hidden="1" customWidth="1"/>
    <col min="51" max="51" width="20.7109375" style="64" hidden="1" customWidth="1"/>
    <col min="52" max="52" width="10.7109375" style="52" hidden="1" customWidth="1"/>
    <col min="53" max="54" width="25.7109375" style="52" customWidth="1"/>
    <col min="55" max="55" width="25.7109375" style="64" customWidth="1"/>
    <col min="56" max="56" width="10.7109375" style="52" customWidth="1"/>
    <col min="57" max="57" width="33.28515625" style="52" customWidth="1"/>
    <col min="58" max="58" width="35.7109375" style="52" hidden="1" customWidth="1"/>
    <col min="59" max="59" width="37.28515625" style="52" hidden="1" customWidth="1"/>
    <col min="60" max="60" width="19.140625" style="52" hidden="1" customWidth="1"/>
    <col min="61" max="61" width="61.7109375" style="52" customWidth="1"/>
    <col min="62" max="16384" width="46.85546875" style="52"/>
  </cols>
  <sheetData>
    <row r="1" spans="1:6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5"/>
      <c r="O1" s="6"/>
      <c r="P1" s="5"/>
      <c r="Q1" s="5"/>
      <c r="R1" s="5"/>
      <c r="S1" s="6"/>
      <c r="T1" s="5"/>
      <c r="U1" s="5"/>
      <c r="V1" s="5"/>
      <c r="W1" s="6"/>
      <c r="X1" s="5"/>
      <c r="Y1" s="5"/>
      <c r="Z1" s="5"/>
      <c r="AA1" s="6"/>
      <c r="AB1" s="5"/>
      <c r="AC1" s="5"/>
      <c r="AD1" s="5"/>
      <c r="AE1" s="6"/>
      <c r="AF1" s="5"/>
      <c r="AG1" s="5"/>
      <c r="AH1" s="5"/>
      <c r="AI1" s="6"/>
      <c r="AJ1" s="5"/>
      <c r="AK1" s="5"/>
      <c r="AL1" s="5"/>
      <c r="AM1" s="6"/>
      <c r="AN1" s="5"/>
      <c r="AO1" s="5"/>
      <c r="AP1" s="5"/>
      <c r="AQ1" s="6"/>
      <c r="AR1" s="5"/>
      <c r="AS1" s="5"/>
      <c r="AT1" s="5"/>
      <c r="AU1" s="6"/>
      <c r="AV1" s="5"/>
      <c r="AW1" s="5"/>
      <c r="AX1" s="5"/>
      <c r="AY1" s="6"/>
      <c r="AZ1" s="5"/>
      <c r="BA1" s="5"/>
      <c r="BB1" s="5"/>
      <c r="BC1" s="6"/>
      <c r="BD1" s="5"/>
      <c r="BE1" s="5"/>
      <c r="BF1" s="8"/>
      <c r="BG1" s="9"/>
      <c r="BH1" s="9"/>
      <c r="BM1" s="11"/>
    </row>
    <row r="2" spans="1:65" s="10" customFormat="1" ht="30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5"/>
      <c r="O2" s="6"/>
      <c r="P2" s="5"/>
      <c r="Q2" s="5"/>
      <c r="R2" s="5"/>
      <c r="S2" s="6"/>
      <c r="T2" s="5"/>
      <c r="U2" s="5"/>
      <c r="V2" s="5"/>
      <c r="W2" s="6"/>
      <c r="X2" s="5"/>
      <c r="Y2" s="5"/>
      <c r="Z2" s="5"/>
      <c r="AA2" s="6"/>
      <c r="AB2" s="5"/>
      <c r="AC2" s="5"/>
      <c r="AD2" s="5"/>
      <c r="AE2" s="6"/>
      <c r="AF2" s="5"/>
      <c r="AG2" s="5"/>
      <c r="AH2" s="5"/>
      <c r="AI2" s="6"/>
      <c r="AJ2" s="5"/>
      <c r="AK2" s="5"/>
      <c r="AL2" s="5"/>
      <c r="AM2" s="6"/>
      <c r="AN2" s="5"/>
      <c r="AO2" s="5"/>
      <c r="AP2" s="5"/>
      <c r="AQ2" s="6"/>
      <c r="AR2" s="5"/>
      <c r="AS2" s="5"/>
      <c r="AT2" s="5"/>
      <c r="AU2" s="6"/>
      <c r="AV2" s="5"/>
      <c r="AW2" s="5"/>
      <c r="AX2" s="5"/>
      <c r="AY2" s="6"/>
      <c r="AZ2" s="5"/>
      <c r="BA2" s="618"/>
      <c r="BB2" s="618"/>
      <c r="BC2" s="618"/>
      <c r="BD2" s="5"/>
      <c r="BE2" s="5"/>
      <c r="BF2" s="8"/>
      <c r="BG2" s="9"/>
      <c r="BH2" s="9"/>
      <c r="BM2" s="11"/>
    </row>
    <row r="3" spans="1:65" s="10" customFormat="1" ht="35.25">
      <c r="A3" s="1"/>
      <c r="B3" s="13" t="s">
        <v>175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5"/>
      <c r="O3" s="6"/>
      <c r="P3" s="5"/>
      <c r="Q3" s="5"/>
      <c r="R3" s="5"/>
      <c r="S3" s="6"/>
      <c r="T3" s="5"/>
      <c r="U3" s="5"/>
      <c r="V3" s="5"/>
      <c r="W3" s="6"/>
      <c r="X3" s="5"/>
      <c r="Y3" s="5"/>
      <c r="Z3" s="5"/>
      <c r="AA3" s="6"/>
      <c r="AB3" s="5"/>
      <c r="AC3" s="5"/>
      <c r="AD3" s="5"/>
      <c r="AE3" s="6"/>
      <c r="AF3" s="5"/>
      <c r="AG3" s="5"/>
      <c r="AH3" s="5"/>
      <c r="AI3" s="6"/>
      <c r="AJ3" s="5"/>
      <c r="AK3" s="5"/>
      <c r="AL3" s="5"/>
      <c r="AM3" s="6"/>
      <c r="AN3" s="5"/>
      <c r="AO3" s="5"/>
      <c r="AP3" s="5"/>
      <c r="AQ3" s="6"/>
      <c r="AR3" s="5"/>
      <c r="AS3" s="5"/>
      <c r="AT3" s="5"/>
      <c r="AU3" s="6"/>
      <c r="AV3" s="5"/>
      <c r="AW3" s="5"/>
      <c r="AX3" s="5"/>
      <c r="AY3" s="6"/>
      <c r="AZ3" s="5"/>
      <c r="BA3" s="78"/>
      <c r="BB3" s="78"/>
      <c r="BC3" s="78"/>
      <c r="BD3" s="78"/>
      <c r="BE3" s="5"/>
      <c r="BF3" s="8"/>
      <c r="BG3" s="9"/>
      <c r="BH3" s="9"/>
      <c r="BM3" s="11"/>
    </row>
    <row r="4" spans="1:65" s="23" customFormat="1" ht="9.9499999999999993" customHeight="1" thickBot="1">
      <c r="A4" s="14"/>
      <c r="B4" s="623"/>
      <c r="C4" s="623"/>
      <c r="D4" s="15"/>
      <c r="E4" s="16"/>
      <c r="F4" s="16"/>
      <c r="G4" s="17"/>
      <c r="H4" s="18"/>
      <c r="I4" s="19"/>
      <c r="J4" s="19"/>
      <c r="K4" s="17"/>
      <c r="L4" s="16"/>
      <c r="M4" s="16"/>
      <c r="N4" s="16"/>
      <c r="O4" s="17"/>
      <c r="P4" s="16"/>
      <c r="Q4" s="16"/>
      <c r="R4" s="16"/>
      <c r="S4" s="17"/>
      <c r="T4" s="16"/>
      <c r="U4" s="16"/>
      <c r="V4" s="16"/>
      <c r="W4" s="17"/>
      <c r="X4" s="16"/>
      <c r="Y4" s="16"/>
      <c r="Z4" s="16"/>
      <c r="AA4" s="17"/>
      <c r="AB4" s="16"/>
      <c r="AC4" s="16"/>
      <c r="AD4" s="16"/>
      <c r="AE4" s="17"/>
      <c r="AF4" s="16"/>
      <c r="AG4" s="16"/>
      <c r="AH4" s="16"/>
      <c r="AI4" s="17"/>
      <c r="AJ4" s="16"/>
      <c r="AK4" s="16"/>
      <c r="AL4" s="16"/>
      <c r="AM4" s="17"/>
      <c r="AN4" s="16"/>
      <c r="AO4" s="16"/>
      <c r="AP4" s="16"/>
      <c r="AQ4" s="17"/>
      <c r="AR4" s="16"/>
      <c r="AS4" s="16"/>
      <c r="AT4" s="16"/>
      <c r="AU4" s="17"/>
      <c r="AV4" s="16"/>
      <c r="AW4" s="16"/>
      <c r="AX4" s="16"/>
      <c r="AY4" s="17"/>
      <c r="AZ4" s="16"/>
      <c r="BA4" s="16"/>
      <c r="BB4" s="16"/>
      <c r="BC4" s="17"/>
      <c r="BD4" s="16"/>
      <c r="BE4" s="16"/>
      <c r="BF4" s="20"/>
      <c r="BG4" s="21"/>
      <c r="BH4" s="22"/>
      <c r="BM4" s="24"/>
    </row>
    <row r="5" spans="1:65" s="23" customFormat="1" ht="35.1" customHeight="1">
      <c r="A5" s="14"/>
      <c r="B5" s="616" t="s">
        <v>2</v>
      </c>
      <c r="C5" s="616" t="s">
        <v>3</v>
      </c>
      <c r="D5" s="619" t="s">
        <v>4</v>
      </c>
      <c r="E5" s="608" t="s">
        <v>5</v>
      </c>
      <c r="F5" s="608"/>
      <c r="G5" s="608"/>
      <c r="H5" s="608"/>
      <c r="I5" s="608" t="s">
        <v>6</v>
      </c>
      <c r="J5" s="608"/>
      <c r="K5" s="609"/>
      <c r="L5" s="609"/>
      <c r="M5" s="608" t="s">
        <v>7</v>
      </c>
      <c r="N5" s="608"/>
      <c r="O5" s="609"/>
      <c r="P5" s="609"/>
      <c r="Q5" s="608" t="s">
        <v>8</v>
      </c>
      <c r="R5" s="608"/>
      <c r="S5" s="609"/>
      <c r="T5" s="609"/>
      <c r="U5" s="608" t="s">
        <v>9</v>
      </c>
      <c r="V5" s="608"/>
      <c r="W5" s="609"/>
      <c r="X5" s="609"/>
      <c r="Y5" s="608" t="s">
        <v>10</v>
      </c>
      <c r="Z5" s="608"/>
      <c r="AA5" s="609"/>
      <c r="AB5" s="609"/>
      <c r="AC5" s="608" t="s">
        <v>11</v>
      </c>
      <c r="AD5" s="608"/>
      <c r="AE5" s="609"/>
      <c r="AF5" s="609"/>
      <c r="AG5" s="608" t="s">
        <v>12</v>
      </c>
      <c r="AH5" s="608"/>
      <c r="AI5" s="609"/>
      <c r="AJ5" s="609"/>
      <c r="AK5" s="608" t="s">
        <v>13</v>
      </c>
      <c r="AL5" s="608"/>
      <c r="AM5" s="609"/>
      <c r="AN5" s="609"/>
      <c r="AO5" s="608" t="s">
        <v>14</v>
      </c>
      <c r="AP5" s="608"/>
      <c r="AQ5" s="609"/>
      <c r="AR5" s="609"/>
      <c r="AS5" s="608" t="s">
        <v>15</v>
      </c>
      <c r="AT5" s="608"/>
      <c r="AU5" s="609"/>
      <c r="AV5" s="609"/>
      <c r="AW5" s="608" t="s">
        <v>16</v>
      </c>
      <c r="AX5" s="608"/>
      <c r="AY5" s="609"/>
      <c r="AZ5" s="609"/>
      <c r="BA5" s="612" t="s">
        <v>17</v>
      </c>
      <c r="BB5" s="612"/>
      <c r="BC5" s="613"/>
      <c r="BD5" s="613"/>
      <c r="BE5" s="614" t="s">
        <v>18</v>
      </c>
      <c r="BF5" s="25" t="s">
        <v>19</v>
      </c>
      <c r="BG5" s="25" t="s">
        <v>18</v>
      </c>
      <c r="BH5" s="26" t="s">
        <v>20</v>
      </c>
      <c r="BM5" s="24"/>
    </row>
    <row r="6" spans="1:65" s="23" customFormat="1" ht="35.1" customHeight="1">
      <c r="A6" s="14"/>
      <c r="B6" s="616"/>
      <c r="C6" s="616"/>
      <c r="D6" s="620"/>
      <c r="E6" s="608"/>
      <c r="F6" s="608"/>
      <c r="G6" s="608"/>
      <c r="H6" s="608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09"/>
      <c r="BA6" s="613"/>
      <c r="BB6" s="613"/>
      <c r="BC6" s="613"/>
      <c r="BD6" s="613"/>
      <c r="BE6" s="615"/>
      <c r="BF6" s="27" t="s">
        <v>21</v>
      </c>
      <c r="BG6" s="28" t="s">
        <v>22</v>
      </c>
      <c r="BH6" s="29">
        <v>2021</v>
      </c>
      <c r="BM6" s="24"/>
    </row>
    <row r="7" spans="1:65" s="23" customFormat="1" ht="34.5" customHeight="1" thickBot="1">
      <c r="A7" s="14"/>
      <c r="B7" s="616"/>
      <c r="C7" s="616"/>
      <c r="D7" s="621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0" t="s">
        <v>257</v>
      </c>
      <c r="O7" s="31" t="s">
        <v>24</v>
      </c>
      <c r="P7" s="33" t="s">
        <v>25</v>
      </c>
      <c r="Q7" s="30" t="s">
        <v>23</v>
      </c>
      <c r="R7" s="30" t="s">
        <v>257</v>
      </c>
      <c r="S7" s="31" t="s">
        <v>24</v>
      </c>
      <c r="T7" s="33" t="s">
        <v>25</v>
      </c>
      <c r="U7" s="30" t="s">
        <v>23</v>
      </c>
      <c r="V7" s="30" t="s">
        <v>257</v>
      </c>
      <c r="W7" s="31" t="s">
        <v>24</v>
      </c>
      <c r="X7" s="33" t="s">
        <v>25</v>
      </c>
      <c r="Y7" s="30" t="s">
        <v>23</v>
      </c>
      <c r="Z7" s="30" t="s">
        <v>257</v>
      </c>
      <c r="AA7" s="31" t="s">
        <v>24</v>
      </c>
      <c r="AB7" s="33" t="s">
        <v>25</v>
      </c>
      <c r="AC7" s="30" t="s">
        <v>23</v>
      </c>
      <c r="AD7" s="30" t="s">
        <v>257</v>
      </c>
      <c r="AE7" s="31" t="s">
        <v>24</v>
      </c>
      <c r="AF7" s="33" t="s">
        <v>25</v>
      </c>
      <c r="AG7" s="30" t="s">
        <v>23</v>
      </c>
      <c r="AH7" s="30" t="s">
        <v>257</v>
      </c>
      <c r="AI7" s="31" t="s">
        <v>24</v>
      </c>
      <c r="AJ7" s="33" t="s">
        <v>25</v>
      </c>
      <c r="AK7" s="30" t="s">
        <v>23</v>
      </c>
      <c r="AL7" s="30" t="s">
        <v>257</v>
      </c>
      <c r="AM7" s="31" t="s">
        <v>24</v>
      </c>
      <c r="AN7" s="33" t="s">
        <v>25</v>
      </c>
      <c r="AO7" s="30" t="s">
        <v>23</v>
      </c>
      <c r="AP7" s="30" t="s">
        <v>257</v>
      </c>
      <c r="AQ7" s="31" t="s">
        <v>24</v>
      </c>
      <c r="AR7" s="33" t="s">
        <v>25</v>
      </c>
      <c r="AS7" s="30" t="s">
        <v>23</v>
      </c>
      <c r="AT7" s="30" t="s">
        <v>257</v>
      </c>
      <c r="AU7" s="31" t="s">
        <v>24</v>
      </c>
      <c r="AV7" s="33" t="s">
        <v>25</v>
      </c>
      <c r="AW7" s="30" t="s">
        <v>23</v>
      </c>
      <c r="AX7" s="30" t="s">
        <v>257</v>
      </c>
      <c r="AY7" s="31" t="s">
        <v>24</v>
      </c>
      <c r="AZ7" s="33" t="s">
        <v>25</v>
      </c>
      <c r="BA7" s="34" t="s">
        <v>23</v>
      </c>
      <c r="BB7" s="34" t="s">
        <v>257</v>
      </c>
      <c r="BC7" s="35" t="s">
        <v>24</v>
      </c>
      <c r="BD7" s="36" t="s">
        <v>25</v>
      </c>
      <c r="BE7" s="615"/>
      <c r="BF7" s="37" t="s">
        <v>26</v>
      </c>
      <c r="BG7" s="38" t="s">
        <v>27</v>
      </c>
      <c r="BH7" s="39" t="s">
        <v>24</v>
      </c>
      <c r="BM7" s="24"/>
    </row>
    <row r="8" spans="1:65" ht="18.75">
      <c r="A8" s="40">
        <v>1</v>
      </c>
      <c r="B8" s="41" t="s">
        <v>179</v>
      </c>
      <c r="C8" s="77" t="s">
        <v>180</v>
      </c>
      <c r="D8" s="42">
        <v>45329</v>
      </c>
      <c r="E8" s="43">
        <v>2619805</v>
      </c>
      <c r="F8" s="43"/>
      <c r="G8" s="44">
        <v>2000000</v>
      </c>
      <c r="H8" s="45">
        <f t="shared" ref="H8:H49" si="0">E8/G8</f>
        <v>1.3099025</v>
      </c>
      <c r="I8" s="43">
        <v>2254005</v>
      </c>
      <c r="J8" s="43"/>
      <c r="K8" s="47">
        <v>2000000</v>
      </c>
      <c r="L8" s="45">
        <v>1.1299999999999999</v>
      </c>
      <c r="M8" s="43"/>
      <c r="N8" s="43"/>
      <c r="O8" s="48"/>
      <c r="P8" s="49" t="e">
        <f>M8/O8</f>
        <v>#DIV/0!</v>
      </c>
      <c r="Q8" s="43"/>
      <c r="R8" s="43"/>
      <c r="S8" s="48"/>
      <c r="T8" s="49" t="e">
        <f>Q8/S8</f>
        <v>#DIV/0!</v>
      </c>
      <c r="U8" s="43"/>
      <c r="V8" s="43"/>
      <c r="W8" s="48"/>
      <c r="X8" s="49" t="e">
        <f>U8/W8</f>
        <v>#DIV/0!</v>
      </c>
      <c r="Y8" s="43"/>
      <c r="Z8" s="43"/>
      <c r="AA8" s="47"/>
      <c r="AB8" s="45" t="e">
        <f>Y8/AA8</f>
        <v>#DIV/0!</v>
      </c>
      <c r="AC8" s="46"/>
      <c r="AD8" s="46"/>
      <c r="AE8" s="47"/>
      <c r="AF8" s="45" t="e">
        <f>AC8/AE8</f>
        <v>#DIV/0!</v>
      </c>
      <c r="AG8" s="46"/>
      <c r="AH8" s="46"/>
      <c r="AI8" s="47"/>
      <c r="AJ8" s="45" t="e">
        <f>AG8/AI8</f>
        <v>#DIV/0!</v>
      </c>
      <c r="AK8" s="46"/>
      <c r="AL8" s="46"/>
      <c r="AM8" s="47"/>
      <c r="AN8" s="45" t="e">
        <f>AK8/AM8</f>
        <v>#DIV/0!</v>
      </c>
      <c r="AO8" s="46"/>
      <c r="AP8" s="46"/>
      <c r="AQ8" s="47"/>
      <c r="AR8" s="45" t="e">
        <f>AO8/AQ8</f>
        <v>#DIV/0!</v>
      </c>
      <c r="AS8" s="46"/>
      <c r="AT8" s="46"/>
      <c r="AU8" s="47"/>
      <c r="AV8" s="45" t="e">
        <f>AS8/AU8</f>
        <v>#DIV/0!</v>
      </c>
      <c r="AW8" s="46"/>
      <c r="AX8" s="46"/>
      <c r="AY8" s="47"/>
      <c r="AZ8" s="45" t="e">
        <f>AW8/AY8</f>
        <v>#DIV/0!</v>
      </c>
      <c r="BA8" s="46">
        <f>E8+I8</f>
        <v>4873810</v>
      </c>
      <c r="BB8" s="46"/>
      <c r="BC8" s="47">
        <f>G8+K8</f>
        <v>4000000</v>
      </c>
      <c r="BD8" s="45">
        <f>BA8/BC8</f>
        <v>1.2184524999999999</v>
      </c>
      <c r="BE8" s="50">
        <f>BA8/2</f>
        <v>2436905</v>
      </c>
    </row>
    <row r="9" spans="1:65" ht="18.75">
      <c r="A9" s="40">
        <v>2</v>
      </c>
      <c r="B9" s="41" t="s">
        <v>181</v>
      </c>
      <c r="C9" s="77" t="s">
        <v>182</v>
      </c>
      <c r="D9" s="42">
        <v>44321</v>
      </c>
      <c r="E9" s="46">
        <v>659070</v>
      </c>
      <c r="F9" s="46"/>
      <c r="G9" s="44">
        <v>850000</v>
      </c>
      <c r="H9" s="45">
        <f t="shared" si="0"/>
        <v>0.77537647058823533</v>
      </c>
      <c r="I9" s="43">
        <v>1171290</v>
      </c>
      <c r="J9" s="43"/>
      <c r="K9" s="47">
        <v>850000</v>
      </c>
      <c r="L9" s="45">
        <v>1.38</v>
      </c>
      <c r="M9" s="43"/>
      <c r="N9" s="43"/>
      <c r="O9" s="48"/>
      <c r="P9" s="49" t="e">
        <f t="shared" ref="P9:P48" si="1">M9/O9</f>
        <v>#DIV/0!</v>
      </c>
      <c r="Q9" s="43"/>
      <c r="R9" s="43"/>
      <c r="S9" s="48"/>
      <c r="T9" s="49" t="e">
        <f t="shared" ref="T9:T48" si="2">Q9/S9</f>
        <v>#DIV/0!</v>
      </c>
      <c r="U9" s="43"/>
      <c r="V9" s="43"/>
      <c r="W9" s="48"/>
      <c r="X9" s="49" t="e">
        <f t="shared" ref="X9:X48" si="3">U9/W9</f>
        <v>#DIV/0!</v>
      </c>
      <c r="Y9" s="43"/>
      <c r="Z9" s="43"/>
      <c r="AA9" s="47"/>
      <c r="AB9" s="45" t="e">
        <f t="shared" ref="AB9:AB48" si="4">Y9/AA9</f>
        <v>#DIV/0!</v>
      </c>
      <c r="AC9" s="46"/>
      <c r="AD9" s="46"/>
      <c r="AE9" s="47"/>
      <c r="AF9" s="45" t="e">
        <f t="shared" ref="AF9:AF48" si="5">AC9/AE9</f>
        <v>#DIV/0!</v>
      </c>
      <c r="AG9" s="46"/>
      <c r="AH9" s="46"/>
      <c r="AI9" s="47"/>
      <c r="AJ9" s="45" t="e">
        <f t="shared" ref="AJ9:AJ47" si="6">AG9/AI9</f>
        <v>#DIV/0!</v>
      </c>
      <c r="AK9" s="46"/>
      <c r="AL9" s="46"/>
      <c r="AM9" s="47"/>
      <c r="AN9" s="45" t="e">
        <f t="shared" ref="AN9:AN48" si="7">AK9/AM9</f>
        <v>#DIV/0!</v>
      </c>
      <c r="AO9" s="46"/>
      <c r="AP9" s="46"/>
      <c r="AQ9" s="47"/>
      <c r="AR9" s="45" t="e">
        <f t="shared" ref="AR9:AR48" si="8">AO9/AQ9</f>
        <v>#DIV/0!</v>
      </c>
      <c r="AS9" s="46"/>
      <c r="AT9" s="46"/>
      <c r="AU9" s="47"/>
      <c r="AV9" s="45" t="e">
        <f t="shared" ref="AV9:AV48" si="9">AS9/AU9</f>
        <v>#DIV/0!</v>
      </c>
      <c r="AW9" s="46"/>
      <c r="AX9" s="46"/>
      <c r="AY9" s="47"/>
      <c r="AZ9" s="45" t="e">
        <f t="shared" ref="AZ9:AZ48" si="10">AW9/AY9</f>
        <v>#DIV/0!</v>
      </c>
      <c r="BA9" s="46">
        <f t="shared" ref="BA9:BA48" si="11">E9+I9</f>
        <v>1830360</v>
      </c>
      <c r="BB9" s="46"/>
      <c r="BC9" s="47">
        <f t="shared" ref="BC9:BC48" si="12">G9+K9</f>
        <v>1700000</v>
      </c>
      <c r="BD9" s="45">
        <f t="shared" ref="BD9:BD48" si="13">BA9/BC9</f>
        <v>1.0766823529411764</v>
      </c>
      <c r="BE9" s="50">
        <f t="shared" ref="BE9:BE48" si="14">BA9/2</f>
        <v>915180</v>
      </c>
    </row>
    <row r="10" spans="1:65" ht="18.75">
      <c r="A10" s="40">
        <v>3</v>
      </c>
      <c r="B10" s="41" t="s">
        <v>183</v>
      </c>
      <c r="C10" s="77" t="s">
        <v>184</v>
      </c>
      <c r="D10" s="42">
        <v>45489</v>
      </c>
      <c r="E10" s="46">
        <v>46875</v>
      </c>
      <c r="F10" s="46"/>
      <c r="G10" s="44">
        <v>550000</v>
      </c>
      <c r="H10" s="45">
        <f t="shared" si="0"/>
        <v>8.5227272727272721E-2</v>
      </c>
      <c r="I10" s="43">
        <v>431885</v>
      </c>
      <c r="J10" s="43"/>
      <c r="K10" s="47">
        <v>550000</v>
      </c>
      <c r="L10" s="45">
        <v>0.79</v>
      </c>
      <c r="M10" s="43"/>
      <c r="N10" s="43"/>
      <c r="O10" s="48"/>
      <c r="P10" s="49" t="e">
        <f t="shared" si="1"/>
        <v>#DIV/0!</v>
      </c>
      <c r="Q10" s="43"/>
      <c r="R10" s="43"/>
      <c r="S10" s="48"/>
      <c r="T10" s="49" t="e">
        <f t="shared" si="2"/>
        <v>#DIV/0!</v>
      </c>
      <c r="U10" s="43"/>
      <c r="V10" s="43"/>
      <c r="W10" s="48"/>
      <c r="X10" s="49" t="e">
        <f t="shared" si="3"/>
        <v>#DIV/0!</v>
      </c>
      <c r="Y10" s="43"/>
      <c r="Z10" s="43"/>
      <c r="AA10" s="47"/>
      <c r="AB10" s="45" t="e">
        <f t="shared" si="4"/>
        <v>#DIV/0!</v>
      </c>
      <c r="AC10" s="46"/>
      <c r="AD10" s="46"/>
      <c r="AE10" s="47"/>
      <c r="AF10" s="45" t="e">
        <f t="shared" si="5"/>
        <v>#DIV/0!</v>
      </c>
      <c r="AG10" s="46"/>
      <c r="AH10" s="46"/>
      <c r="AI10" s="47"/>
      <c r="AJ10" s="45" t="e">
        <f t="shared" si="6"/>
        <v>#DIV/0!</v>
      </c>
      <c r="AK10" s="46"/>
      <c r="AL10" s="46"/>
      <c r="AM10" s="47"/>
      <c r="AN10" s="45" t="e">
        <f t="shared" si="7"/>
        <v>#DIV/0!</v>
      </c>
      <c r="AO10" s="46"/>
      <c r="AP10" s="46"/>
      <c r="AQ10" s="47"/>
      <c r="AR10" s="45" t="e">
        <f t="shared" si="8"/>
        <v>#DIV/0!</v>
      </c>
      <c r="AS10" s="46"/>
      <c r="AT10" s="46"/>
      <c r="AU10" s="47"/>
      <c r="AV10" s="45" t="e">
        <f t="shared" si="9"/>
        <v>#DIV/0!</v>
      </c>
      <c r="AW10" s="46"/>
      <c r="AX10" s="46"/>
      <c r="AY10" s="47"/>
      <c r="AZ10" s="45" t="e">
        <f t="shared" si="10"/>
        <v>#DIV/0!</v>
      </c>
      <c r="BA10" s="46">
        <f t="shared" si="11"/>
        <v>478760</v>
      </c>
      <c r="BB10" s="46"/>
      <c r="BC10" s="47">
        <f t="shared" si="12"/>
        <v>1100000</v>
      </c>
      <c r="BD10" s="45">
        <f t="shared" si="13"/>
        <v>0.43523636363636364</v>
      </c>
      <c r="BE10" s="50">
        <f t="shared" si="14"/>
        <v>239380</v>
      </c>
    </row>
    <row r="11" spans="1:65" ht="18.75" customHeight="1">
      <c r="A11" s="40">
        <v>4</v>
      </c>
      <c r="B11" s="41" t="s">
        <v>185</v>
      </c>
      <c r="C11" s="77" t="s">
        <v>186</v>
      </c>
      <c r="D11" s="42">
        <v>45510</v>
      </c>
      <c r="E11" s="46">
        <v>104070</v>
      </c>
      <c r="F11" s="46"/>
      <c r="G11" s="44">
        <v>550000</v>
      </c>
      <c r="H11" s="45">
        <f t="shared" si="0"/>
        <v>0.18921818181818181</v>
      </c>
      <c r="I11" s="43">
        <v>214360</v>
      </c>
      <c r="J11" s="43"/>
      <c r="K11" s="47">
        <v>550000</v>
      </c>
      <c r="L11" s="45">
        <v>0.39</v>
      </c>
      <c r="M11" s="43"/>
      <c r="N11" s="43"/>
      <c r="O11" s="48"/>
      <c r="P11" s="49" t="e">
        <f t="shared" si="1"/>
        <v>#DIV/0!</v>
      </c>
      <c r="Q11" s="43"/>
      <c r="R11" s="43"/>
      <c r="S11" s="48"/>
      <c r="T11" s="49" t="e">
        <f t="shared" si="2"/>
        <v>#DIV/0!</v>
      </c>
      <c r="U11" s="43"/>
      <c r="V11" s="43"/>
      <c r="W11" s="48"/>
      <c r="X11" s="49" t="e">
        <f t="shared" si="3"/>
        <v>#DIV/0!</v>
      </c>
      <c r="Y11" s="43"/>
      <c r="Z11" s="43"/>
      <c r="AA11" s="47"/>
      <c r="AB11" s="45" t="e">
        <f t="shared" si="4"/>
        <v>#DIV/0!</v>
      </c>
      <c r="AC11" s="46"/>
      <c r="AD11" s="46"/>
      <c r="AE11" s="47"/>
      <c r="AF11" s="45" t="e">
        <f t="shared" si="5"/>
        <v>#DIV/0!</v>
      </c>
      <c r="AG11" s="46"/>
      <c r="AH11" s="46"/>
      <c r="AI11" s="47"/>
      <c r="AJ11" s="45" t="e">
        <f t="shared" si="6"/>
        <v>#DIV/0!</v>
      </c>
      <c r="AK11" s="46"/>
      <c r="AL11" s="46"/>
      <c r="AM11" s="47"/>
      <c r="AN11" s="45" t="e">
        <f t="shared" si="7"/>
        <v>#DIV/0!</v>
      </c>
      <c r="AO11" s="46"/>
      <c r="AP11" s="46"/>
      <c r="AQ11" s="47"/>
      <c r="AR11" s="45" t="e">
        <f t="shared" si="8"/>
        <v>#DIV/0!</v>
      </c>
      <c r="AS11" s="46"/>
      <c r="AT11" s="46"/>
      <c r="AU11" s="47"/>
      <c r="AV11" s="45" t="e">
        <f t="shared" si="9"/>
        <v>#DIV/0!</v>
      </c>
      <c r="AW11" s="46"/>
      <c r="AX11" s="46"/>
      <c r="AY11" s="47"/>
      <c r="AZ11" s="45" t="e">
        <f t="shared" si="10"/>
        <v>#DIV/0!</v>
      </c>
      <c r="BA11" s="46">
        <f t="shared" si="11"/>
        <v>318430</v>
      </c>
      <c r="BB11" s="46"/>
      <c r="BC11" s="47">
        <f t="shared" si="12"/>
        <v>1100000</v>
      </c>
      <c r="BD11" s="45">
        <f t="shared" si="13"/>
        <v>0.28948181818181817</v>
      </c>
      <c r="BE11" s="50">
        <f t="shared" si="14"/>
        <v>159215</v>
      </c>
    </row>
    <row r="12" spans="1:65" ht="18.75">
      <c r="A12" s="40">
        <v>5</v>
      </c>
      <c r="B12" s="41" t="s">
        <v>187</v>
      </c>
      <c r="C12" s="77" t="s">
        <v>188</v>
      </c>
      <c r="D12" s="42">
        <v>45428</v>
      </c>
      <c r="E12" s="46">
        <v>663445</v>
      </c>
      <c r="F12" s="46"/>
      <c r="G12" s="44">
        <v>650000</v>
      </c>
      <c r="H12" s="45">
        <f t="shared" si="0"/>
        <v>1.0206846153846154</v>
      </c>
      <c r="I12" s="43">
        <v>387195</v>
      </c>
      <c r="J12" s="43"/>
      <c r="K12" s="47">
        <v>650000</v>
      </c>
      <c r="L12" s="45">
        <v>0.6</v>
      </c>
      <c r="M12" s="43"/>
      <c r="N12" s="43"/>
      <c r="O12" s="48"/>
      <c r="P12" s="49" t="e">
        <f t="shared" si="1"/>
        <v>#DIV/0!</v>
      </c>
      <c r="Q12" s="43"/>
      <c r="R12" s="43"/>
      <c r="S12" s="48"/>
      <c r="T12" s="49" t="e">
        <f t="shared" si="2"/>
        <v>#DIV/0!</v>
      </c>
      <c r="U12" s="43"/>
      <c r="V12" s="43"/>
      <c r="W12" s="48"/>
      <c r="X12" s="49" t="e">
        <f t="shared" si="3"/>
        <v>#DIV/0!</v>
      </c>
      <c r="Y12" s="43"/>
      <c r="Z12" s="43"/>
      <c r="AA12" s="47"/>
      <c r="AB12" s="45" t="e">
        <f t="shared" si="4"/>
        <v>#DIV/0!</v>
      </c>
      <c r="AC12" s="46"/>
      <c r="AD12" s="46"/>
      <c r="AE12" s="47"/>
      <c r="AF12" s="45" t="e">
        <f t="shared" si="5"/>
        <v>#DIV/0!</v>
      </c>
      <c r="AG12" s="46"/>
      <c r="AH12" s="46"/>
      <c r="AI12" s="47"/>
      <c r="AJ12" s="45" t="e">
        <f t="shared" si="6"/>
        <v>#DIV/0!</v>
      </c>
      <c r="AK12" s="46"/>
      <c r="AL12" s="46"/>
      <c r="AM12" s="47"/>
      <c r="AN12" s="45" t="e">
        <f t="shared" si="7"/>
        <v>#DIV/0!</v>
      </c>
      <c r="AO12" s="46"/>
      <c r="AP12" s="46"/>
      <c r="AQ12" s="47"/>
      <c r="AR12" s="45" t="e">
        <f t="shared" si="8"/>
        <v>#DIV/0!</v>
      </c>
      <c r="AS12" s="46"/>
      <c r="AT12" s="46"/>
      <c r="AU12" s="47"/>
      <c r="AV12" s="45" t="e">
        <f t="shared" si="9"/>
        <v>#DIV/0!</v>
      </c>
      <c r="AW12" s="46"/>
      <c r="AX12" s="46"/>
      <c r="AY12" s="47"/>
      <c r="AZ12" s="45" t="e">
        <f t="shared" si="10"/>
        <v>#DIV/0!</v>
      </c>
      <c r="BA12" s="46">
        <f t="shared" si="11"/>
        <v>1050640</v>
      </c>
      <c r="BB12" s="46"/>
      <c r="BC12" s="47">
        <f t="shared" si="12"/>
        <v>1300000</v>
      </c>
      <c r="BD12" s="45">
        <f t="shared" si="13"/>
        <v>0.80818461538461539</v>
      </c>
      <c r="BE12" s="50">
        <f t="shared" si="14"/>
        <v>525320</v>
      </c>
    </row>
    <row r="13" spans="1:65" ht="18.75">
      <c r="A13" s="40">
        <v>6</v>
      </c>
      <c r="B13" s="41" t="s">
        <v>189</v>
      </c>
      <c r="C13" s="77" t="s">
        <v>272</v>
      </c>
      <c r="D13" s="42" t="s">
        <v>190</v>
      </c>
      <c r="E13" s="46">
        <v>209750</v>
      </c>
      <c r="F13" s="46"/>
      <c r="G13" s="44">
        <v>650000</v>
      </c>
      <c r="H13" s="45">
        <f t="shared" si="0"/>
        <v>0.32269230769230767</v>
      </c>
      <c r="I13" s="43">
        <v>693375</v>
      </c>
      <c r="J13" s="43"/>
      <c r="K13" s="47">
        <v>650000</v>
      </c>
      <c r="L13" s="45">
        <v>1.07</v>
      </c>
      <c r="M13" s="43"/>
      <c r="N13" s="43"/>
      <c r="O13" s="48"/>
      <c r="P13" s="49" t="e">
        <f t="shared" si="1"/>
        <v>#DIV/0!</v>
      </c>
      <c r="Q13" s="43"/>
      <c r="R13" s="43"/>
      <c r="S13" s="48"/>
      <c r="T13" s="49" t="e">
        <f t="shared" si="2"/>
        <v>#DIV/0!</v>
      </c>
      <c r="U13" s="43"/>
      <c r="V13" s="43"/>
      <c r="W13" s="48"/>
      <c r="X13" s="49" t="e">
        <f t="shared" si="3"/>
        <v>#DIV/0!</v>
      </c>
      <c r="Y13" s="43"/>
      <c r="Z13" s="43"/>
      <c r="AA13" s="47"/>
      <c r="AB13" s="45" t="e">
        <f t="shared" si="4"/>
        <v>#DIV/0!</v>
      </c>
      <c r="AC13" s="46"/>
      <c r="AD13" s="46"/>
      <c r="AE13" s="47"/>
      <c r="AF13" s="45" t="e">
        <f t="shared" si="5"/>
        <v>#DIV/0!</v>
      </c>
      <c r="AG13" s="46"/>
      <c r="AH13" s="46"/>
      <c r="AI13" s="47"/>
      <c r="AJ13" s="45" t="e">
        <f t="shared" si="6"/>
        <v>#DIV/0!</v>
      </c>
      <c r="AK13" s="46"/>
      <c r="AL13" s="46"/>
      <c r="AM13" s="47"/>
      <c r="AN13" s="45" t="e">
        <f t="shared" si="7"/>
        <v>#DIV/0!</v>
      </c>
      <c r="AO13" s="46"/>
      <c r="AP13" s="46"/>
      <c r="AQ13" s="47"/>
      <c r="AR13" s="45" t="e">
        <f t="shared" si="8"/>
        <v>#DIV/0!</v>
      </c>
      <c r="AS13" s="46"/>
      <c r="AT13" s="46"/>
      <c r="AU13" s="47"/>
      <c r="AV13" s="45" t="e">
        <f t="shared" si="9"/>
        <v>#DIV/0!</v>
      </c>
      <c r="AW13" s="46"/>
      <c r="AX13" s="46"/>
      <c r="AY13" s="47"/>
      <c r="AZ13" s="45" t="e">
        <f t="shared" si="10"/>
        <v>#DIV/0!</v>
      </c>
      <c r="BA13" s="46">
        <f t="shared" si="11"/>
        <v>903125</v>
      </c>
      <c r="BB13" s="46"/>
      <c r="BC13" s="47">
        <f t="shared" si="12"/>
        <v>1300000</v>
      </c>
      <c r="BD13" s="45">
        <f t="shared" si="13"/>
        <v>0.69471153846153844</v>
      </c>
      <c r="BE13" s="50">
        <f t="shared" si="14"/>
        <v>451562.5</v>
      </c>
    </row>
    <row r="14" spans="1:65" ht="18.75">
      <c r="A14" s="40">
        <v>7</v>
      </c>
      <c r="B14" s="41" t="s">
        <v>191</v>
      </c>
      <c r="C14" s="77" t="s">
        <v>192</v>
      </c>
      <c r="D14" s="42">
        <v>45432</v>
      </c>
      <c r="E14" s="46">
        <v>572975</v>
      </c>
      <c r="F14" s="46"/>
      <c r="G14" s="44">
        <v>550000</v>
      </c>
      <c r="H14" s="45">
        <f t="shared" si="0"/>
        <v>1.0417727272727273</v>
      </c>
      <c r="I14" s="43">
        <v>283915</v>
      </c>
      <c r="J14" s="43"/>
      <c r="K14" s="47">
        <v>550000</v>
      </c>
      <c r="L14" s="45">
        <v>0.52</v>
      </c>
      <c r="M14" s="43"/>
      <c r="N14" s="43"/>
      <c r="O14" s="48"/>
      <c r="P14" s="49" t="e">
        <f t="shared" si="1"/>
        <v>#DIV/0!</v>
      </c>
      <c r="Q14" s="43"/>
      <c r="R14" s="43"/>
      <c r="S14" s="48"/>
      <c r="T14" s="49" t="e">
        <f t="shared" si="2"/>
        <v>#DIV/0!</v>
      </c>
      <c r="U14" s="43"/>
      <c r="V14" s="43"/>
      <c r="W14" s="48"/>
      <c r="X14" s="49" t="e">
        <f t="shared" si="3"/>
        <v>#DIV/0!</v>
      </c>
      <c r="Y14" s="43"/>
      <c r="Z14" s="43"/>
      <c r="AA14" s="47"/>
      <c r="AB14" s="45" t="e">
        <f t="shared" si="4"/>
        <v>#DIV/0!</v>
      </c>
      <c r="AC14" s="46"/>
      <c r="AD14" s="46"/>
      <c r="AE14" s="47"/>
      <c r="AF14" s="45" t="e">
        <f t="shared" si="5"/>
        <v>#DIV/0!</v>
      </c>
      <c r="AG14" s="46"/>
      <c r="AH14" s="46"/>
      <c r="AI14" s="47"/>
      <c r="AJ14" s="45" t="e">
        <f t="shared" si="6"/>
        <v>#DIV/0!</v>
      </c>
      <c r="AK14" s="46"/>
      <c r="AL14" s="46"/>
      <c r="AM14" s="47"/>
      <c r="AN14" s="45" t="e">
        <f t="shared" si="7"/>
        <v>#DIV/0!</v>
      </c>
      <c r="AO14" s="46"/>
      <c r="AP14" s="46"/>
      <c r="AQ14" s="47"/>
      <c r="AR14" s="45" t="e">
        <f t="shared" si="8"/>
        <v>#DIV/0!</v>
      </c>
      <c r="AS14" s="46"/>
      <c r="AT14" s="46"/>
      <c r="AU14" s="47"/>
      <c r="AV14" s="45" t="e">
        <f t="shared" si="9"/>
        <v>#DIV/0!</v>
      </c>
      <c r="AW14" s="46"/>
      <c r="AX14" s="46"/>
      <c r="AY14" s="47"/>
      <c r="AZ14" s="45" t="e">
        <f t="shared" si="10"/>
        <v>#DIV/0!</v>
      </c>
      <c r="BA14" s="46">
        <f t="shared" si="11"/>
        <v>856890</v>
      </c>
      <c r="BB14" s="46"/>
      <c r="BC14" s="47">
        <f t="shared" si="12"/>
        <v>1100000</v>
      </c>
      <c r="BD14" s="45">
        <f t="shared" si="13"/>
        <v>0.77899090909090907</v>
      </c>
      <c r="BE14" s="50">
        <f t="shared" si="14"/>
        <v>428445</v>
      </c>
    </row>
    <row r="15" spans="1:65" ht="18.75">
      <c r="A15" s="40">
        <v>8</v>
      </c>
      <c r="B15" s="41" t="s">
        <v>193</v>
      </c>
      <c r="C15" s="77" t="s">
        <v>194</v>
      </c>
      <c r="D15" s="42">
        <v>45555</v>
      </c>
      <c r="E15" s="46">
        <v>1391500</v>
      </c>
      <c r="F15" s="46"/>
      <c r="G15" s="44">
        <v>550000</v>
      </c>
      <c r="H15" s="45">
        <f t="shared" si="0"/>
        <v>2.5299999999999998</v>
      </c>
      <c r="I15" s="43">
        <v>649810</v>
      </c>
      <c r="J15" s="43"/>
      <c r="K15" s="47">
        <v>850000</v>
      </c>
      <c r="L15" s="45">
        <v>0.76</v>
      </c>
      <c r="M15" s="43"/>
      <c r="N15" s="43"/>
      <c r="O15" s="48"/>
      <c r="P15" s="49" t="e">
        <f t="shared" si="1"/>
        <v>#DIV/0!</v>
      </c>
      <c r="Q15" s="43"/>
      <c r="R15" s="43"/>
      <c r="S15" s="48"/>
      <c r="T15" s="49" t="e">
        <f t="shared" si="2"/>
        <v>#DIV/0!</v>
      </c>
      <c r="U15" s="43"/>
      <c r="V15" s="43"/>
      <c r="W15" s="48"/>
      <c r="X15" s="49" t="e">
        <f t="shared" si="3"/>
        <v>#DIV/0!</v>
      </c>
      <c r="Y15" s="43"/>
      <c r="Z15" s="43"/>
      <c r="AA15" s="47"/>
      <c r="AB15" s="45" t="e">
        <f t="shared" si="4"/>
        <v>#DIV/0!</v>
      </c>
      <c r="AC15" s="46"/>
      <c r="AD15" s="46"/>
      <c r="AE15" s="47"/>
      <c r="AF15" s="45" t="e">
        <f t="shared" si="5"/>
        <v>#DIV/0!</v>
      </c>
      <c r="AG15" s="46"/>
      <c r="AH15" s="46"/>
      <c r="AI15" s="47"/>
      <c r="AJ15" s="45" t="e">
        <f t="shared" si="6"/>
        <v>#DIV/0!</v>
      </c>
      <c r="AK15" s="46"/>
      <c r="AL15" s="46"/>
      <c r="AM15" s="47"/>
      <c r="AN15" s="45" t="e">
        <f t="shared" si="7"/>
        <v>#DIV/0!</v>
      </c>
      <c r="AO15" s="46"/>
      <c r="AP15" s="46"/>
      <c r="AQ15" s="47"/>
      <c r="AR15" s="45" t="e">
        <f t="shared" si="8"/>
        <v>#DIV/0!</v>
      </c>
      <c r="AS15" s="46"/>
      <c r="AT15" s="46"/>
      <c r="AU15" s="47"/>
      <c r="AV15" s="45" t="e">
        <f t="shared" si="9"/>
        <v>#DIV/0!</v>
      </c>
      <c r="AW15" s="46"/>
      <c r="AX15" s="46"/>
      <c r="AY15" s="47"/>
      <c r="AZ15" s="45" t="e">
        <f t="shared" si="10"/>
        <v>#DIV/0!</v>
      </c>
      <c r="BA15" s="46">
        <f t="shared" si="11"/>
        <v>2041310</v>
      </c>
      <c r="BB15" s="46"/>
      <c r="BC15" s="47">
        <f t="shared" si="12"/>
        <v>1400000</v>
      </c>
      <c r="BD15" s="45">
        <f t="shared" si="13"/>
        <v>1.4580785714285713</v>
      </c>
      <c r="BE15" s="50">
        <f t="shared" si="14"/>
        <v>1020655</v>
      </c>
    </row>
    <row r="16" spans="1:65" ht="18.75">
      <c r="A16" s="40">
        <v>9</v>
      </c>
      <c r="B16" s="41" t="s">
        <v>195</v>
      </c>
      <c r="C16" s="77" t="s">
        <v>196</v>
      </c>
      <c r="D16" s="42">
        <v>45429</v>
      </c>
      <c r="E16" s="46">
        <v>974695</v>
      </c>
      <c r="F16" s="46"/>
      <c r="G16" s="44">
        <v>800000</v>
      </c>
      <c r="H16" s="45">
        <f t="shared" si="0"/>
        <v>1.21836875</v>
      </c>
      <c r="I16" s="46">
        <v>637260</v>
      </c>
      <c r="J16" s="46"/>
      <c r="K16" s="47">
        <v>850000</v>
      </c>
      <c r="L16" s="45">
        <v>0.75</v>
      </c>
      <c r="M16" s="43"/>
      <c r="N16" s="43"/>
      <c r="O16" s="48"/>
      <c r="P16" s="49" t="e">
        <f t="shared" si="1"/>
        <v>#DIV/0!</v>
      </c>
      <c r="Q16" s="43"/>
      <c r="R16" s="43"/>
      <c r="S16" s="48"/>
      <c r="T16" s="49" t="e">
        <f t="shared" si="2"/>
        <v>#DIV/0!</v>
      </c>
      <c r="U16" s="43"/>
      <c r="V16" s="43"/>
      <c r="W16" s="48"/>
      <c r="X16" s="49" t="e">
        <f t="shared" si="3"/>
        <v>#DIV/0!</v>
      </c>
      <c r="Y16" s="43"/>
      <c r="Z16" s="43"/>
      <c r="AA16" s="47"/>
      <c r="AB16" s="45" t="e">
        <f t="shared" si="4"/>
        <v>#DIV/0!</v>
      </c>
      <c r="AC16" s="46"/>
      <c r="AD16" s="46"/>
      <c r="AE16" s="47"/>
      <c r="AF16" s="45" t="e">
        <f t="shared" si="5"/>
        <v>#DIV/0!</v>
      </c>
      <c r="AG16" s="46"/>
      <c r="AH16" s="46"/>
      <c r="AI16" s="47"/>
      <c r="AJ16" s="45" t="e">
        <f t="shared" si="6"/>
        <v>#DIV/0!</v>
      </c>
      <c r="AK16" s="46"/>
      <c r="AL16" s="46"/>
      <c r="AM16" s="47"/>
      <c r="AN16" s="45" t="e">
        <f t="shared" si="7"/>
        <v>#DIV/0!</v>
      </c>
      <c r="AO16" s="46"/>
      <c r="AP16" s="46"/>
      <c r="AQ16" s="47"/>
      <c r="AR16" s="45" t="e">
        <f t="shared" si="8"/>
        <v>#DIV/0!</v>
      </c>
      <c r="AS16" s="46"/>
      <c r="AT16" s="46"/>
      <c r="AU16" s="47"/>
      <c r="AV16" s="45" t="e">
        <f t="shared" si="9"/>
        <v>#DIV/0!</v>
      </c>
      <c r="AW16" s="46"/>
      <c r="AX16" s="46"/>
      <c r="AY16" s="47"/>
      <c r="AZ16" s="45" t="e">
        <f t="shared" si="10"/>
        <v>#DIV/0!</v>
      </c>
      <c r="BA16" s="46">
        <f t="shared" si="11"/>
        <v>1611955</v>
      </c>
      <c r="BB16" s="46"/>
      <c r="BC16" s="47">
        <f t="shared" si="12"/>
        <v>1650000</v>
      </c>
      <c r="BD16" s="45">
        <f t="shared" si="13"/>
        <v>0.97694242424242428</v>
      </c>
      <c r="BE16" s="50">
        <f t="shared" si="14"/>
        <v>805977.5</v>
      </c>
    </row>
    <row r="17" spans="1:57" s="92" customFormat="1" ht="18.75">
      <c r="A17" s="96">
        <v>10</v>
      </c>
      <c r="B17" s="41" t="s">
        <v>197</v>
      </c>
      <c r="C17" s="77" t="s">
        <v>198</v>
      </c>
      <c r="D17" s="42">
        <v>45111</v>
      </c>
      <c r="E17" s="43">
        <v>124870</v>
      </c>
      <c r="F17" s="43"/>
      <c r="G17" s="44">
        <v>550000</v>
      </c>
      <c r="H17" s="49">
        <f t="shared" si="0"/>
        <v>0.22703636363636365</v>
      </c>
      <c r="I17" s="43"/>
      <c r="J17" s="43"/>
      <c r="K17" s="48"/>
      <c r="L17" s="49" t="e">
        <f>I17/K17</f>
        <v>#DIV/0!</v>
      </c>
      <c r="M17" s="43"/>
      <c r="N17" s="43"/>
      <c r="O17" s="48"/>
      <c r="P17" s="49" t="e">
        <f t="shared" si="1"/>
        <v>#DIV/0!</v>
      </c>
      <c r="Q17" s="43"/>
      <c r="R17" s="43"/>
      <c r="S17" s="48"/>
      <c r="T17" s="49" t="e">
        <f t="shared" si="2"/>
        <v>#DIV/0!</v>
      </c>
      <c r="U17" s="43"/>
      <c r="V17" s="43"/>
      <c r="W17" s="48"/>
      <c r="X17" s="49" t="e">
        <f t="shared" si="3"/>
        <v>#DIV/0!</v>
      </c>
      <c r="Y17" s="43"/>
      <c r="Z17" s="43"/>
      <c r="AA17" s="48"/>
      <c r="AB17" s="49" t="e">
        <f t="shared" si="4"/>
        <v>#DIV/0!</v>
      </c>
      <c r="AC17" s="43"/>
      <c r="AD17" s="43"/>
      <c r="AE17" s="48"/>
      <c r="AF17" s="49" t="e">
        <f t="shared" si="5"/>
        <v>#DIV/0!</v>
      </c>
      <c r="AG17" s="43"/>
      <c r="AH17" s="43"/>
      <c r="AI17" s="48"/>
      <c r="AJ17" s="49" t="e">
        <f t="shared" si="6"/>
        <v>#DIV/0!</v>
      </c>
      <c r="AK17" s="43"/>
      <c r="AL17" s="43"/>
      <c r="AM17" s="48"/>
      <c r="AN17" s="49" t="e">
        <f t="shared" si="7"/>
        <v>#DIV/0!</v>
      </c>
      <c r="AO17" s="43"/>
      <c r="AP17" s="43"/>
      <c r="AQ17" s="48"/>
      <c r="AR17" s="49" t="e">
        <f t="shared" si="8"/>
        <v>#DIV/0!</v>
      </c>
      <c r="AS17" s="43"/>
      <c r="AT17" s="43"/>
      <c r="AU17" s="48"/>
      <c r="AV17" s="49" t="e">
        <f t="shared" si="9"/>
        <v>#DIV/0!</v>
      </c>
      <c r="AW17" s="43"/>
      <c r="AX17" s="43"/>
      <c r="AY17" s="48"/>
      <c r="AZ17" s="49" t="e">
        <f t="shared" si="10"/>
        <v>#DIV/0!</v>
      </c>
      <c r="BA17" s="43">
        <f t="shared" si="11"/>
        <v>124870</v>
      </c>
      <c r="BB17" s="43"/>
      <c r="BC17" s="48">
        <f t="shared" si="12"/>
        <v>550000</v>
      </c>
      <c r="BD17" s="49">
        <f t="shared" si="13"/>
        <v>0.22703636363636365</v>
      </c>
      <c r="BE17" s="91">
        <f t="shared" si="14"/>
        <v>62435</v>
      </c>
    </row>
    <row r="18" spans="1:57" ht="18.75">
      <c r="A18" s="40">
        <v>11</v>
      </c>
      <c r="B18" s="41" t="s">
        <v>199</v>
      </c>
      <c r="C18" s="77" t="s">
        <v>200</v>
      </c>
      <c r="D18" s="42">
        <v>45551</v>
      </c>
      <c r="E18" s="46">
        <v>61990</v>
      </c>
      <c r="F18" s="46"/>
      <c r="G18" s="44">
        <v>550000</v>
      </c>
      <c r="H18" s="45">
        <f t="shared" si="0"/>
        <v>0.11270909090909091</v>
      </c>
      <c r="I18" s="46">
        <v>134965</v>
      </c>
      <c r="J18" s="46"/>
      <c r="K18" s="47">
        <v>550000</v>
      </c>
      <c r="L18" s="45">
        <v>0.25</v>
      </c>
      <c r="M18" s="43"/>
      <c r="N18" s="43"/>
      <c r="O18" s="48"/>
      <c r="P18" s="49" t="e">
        <f t="shared" si="1"/>
        <v>#DIV/0!</v>
      </c>
      <c r="Q18" s="43"/>
      <c r="R18" s="43"/>
      <c r="S18" s="48"/>
      <c r="T18" s="49" t="e">
        <f t="shared" si="2"/>
        <v>#DIV/0!</v>
      </c>
      <c r="U18" s="43"/>
      <c r="V18" s="43"/>
      <c r="W18" s="48"/>
      <c r="X18" s="49" t="e">
        <f t="shared" si="3"/>
        <v>#DIV/0!</v>
      </c>
      <c r="Y18" s="43"/>
      <c r="Z18" s="43"/>
      <c r="AA18" s="47"/>
      <c r="AB18" s="45" t="e">
        <f t="shared" si="4"/>
        <v>#DIV/0!</v>
      </c>
      <c r="AC18" s="46"/>
      <c r="AD18" s="46"/>
      <c r="AE18" s="47"/>
      <c r="AF18" s="45" t="e">
        <f t="shared" si="5"/>
        <v>#DIV/0!</v>
      </c>
      <c r="AG18" s="46"/>
      <c r="AH18" s="46"/>
      <c r="AI18" s="47"/>
      <c r="AJ18" s="45" t="e">
        <f t="shared" si="6"/>
        <v>#DIV/0!</v>
      </c>
      <c r="AK18" s="46"/>
      <c r="AL18" s="46"/>
      <c r="AM18" s="47"/>
      <c r="AN18" s="45" t="e">
        <f t="shared" si="7"/>
        <v>#DIV/0!</v>
      </c>
      <c r="AO18" s="46"/>
      <c r="AP18" s="46"/>
      <c r="AQ18" s="47"/>
      <c r="AR18" s="45" t="e">
        <f t="shared" si="8"/>
        <v>#DIV/0!</v>
      </c>
      <c r="AS18" s="46"/>
      <c r="AT18" s="46"/>
      <c r="AU18" s="47"/>
      <c r="AV18" s="45" t="e">
        <f t="shared" si="9"/>
        <v>#DIV/0!</v>
      </c>
      <c r="AW18" s="46"/>
      <c r="AX18" s="46"/>
      <c r="AY18" s="47"/>
      <c r="AZ18" s="45" t="e">
        <f t="shared" si="10"/>
        <v>#DIV/0!</v>
      </c>
      <c r="BA18" s="46">
        <f t="shared" si="11"/>
        <v>196955</v>
      </c>
      <c r="BB18" s="46"/>
      <c r="BC18" s="47">
        <f t="shared" si="12"/>
        <v>1100000</v>
      </c>
      <c r="BD18" s="45">
        <f t="shared" si="13"/>
        <v>0.17904999999999999</v>
      </c>
      <c r="BE18" s="50">
        <f t="shared" si="14"/>
        <v>98477.5</v>
      </c>
    </row>
    <row r="19" spans="1:57" ht="18.75">
      <c r="A19" s="40">
        <v>12</v>
      </c>
      <c r="B19" s="41" t="s">
        <v>201</v>
      </c>
      <c r="C19" s="77" t="s">
        <v>268</v>
      </c>
      <c r="D19" s="42" t="s">
        <v>269</v>
      </c>
      <c r="E19" s="46">
        <v>0</v>
      </c>
      <c r="F19" s="46"/>
      <c r="G19" s="44">
        <v>550000</v>
      </c>
      <c r="H19" s="45">
        <f t="shared" si="0"/>
        <v>0</v>
      </c>
      <c r="I19" s="46">
        <v>50990</v>
      </c>
      <c r="J19" s="46"/>
      <c r="K19" s="47">
        <v>550000</v>
      </c>
      <c r="L19" s="45">
        <v>0.09</v>
      </c>
      <c r="M19" s="46"/>
      <c r="N19" s="46"/>
      <c r="O19" s="47"/>
      <c r="P19" s="49" t="e">
        <f t="shared" si="1"/>
        <v>#DIV/0!</v>
      </c>
      <c r="Q19" s="46"/>
      <c r="R19" s="46"/>
      <c r="S19" s="47"/>
      <c r="T19" s="49" t="e">
        <f t="shared" si="2"/>
        <v>#DIV/0!</v>
      </c>
      <c r="U19" s="46"/>
      <c r="V19" s="46"/>
      <c r="W19" s="47"/>
      <c r="X19" s="49" t="e">
        <f t="shared" si="3"/>
        <v>#DIV/0!</v>
      </c>
      <c r="Y19" s="46"/>
      <c r="Z19" s="46"/>
      <c r="AA19" s="47"/>
      <c r="AB19" s="45" t="e">
        <f t="shared" si="4"/>
        <v>#DIV/0!</v>
      </c>
      <c r="AC19" s="46"/>
      <c r="AD19" s="46"/>
      <c r="AE19" s="47"/>
      <c r="AF19" s="45" t="e">
        <f t="shared" si="5"/>
        <v>#DIV/0!</v>
      </c>
      <c r="AG19" s="46"/>
      <c r="AH19" s="46"/>
      <c r="AI19" s="47"/>
      <c r="AJ19" s="45" t="e">
        <f t="shared" si="6"/>
        <v>#DIV/0!</v>
      </c>
      <c r="AK19" s="46"/>
      <c r="AL19" s="46"/>
      <c r="AM19" s="47"/>
      <c r="AN19" s="45" t="e">
        <f t="shared" si="7"/>
        <v>#DIV/0!</v>
      </c>
      <c r="AO19" s="46"/>
      <c r="AP19" s="46"/>
      <c r="AQ19" s="47"/>
      <c r="AR19" s="45" t="e">
        <f t="shared" si="8"/>
        <v>#DIV/0!</v>
      </c>
      <c r="AS19" s="46"/>
      <c r="AT19" s="46"/>
      <c r="AU19" s="47"/>
      <c r="AV19" s="45" t="e">
        <f t="shared" si="9"/>
        <v>#DIV/0!</v>
      </c>
      <c r="AW19" s="46"/>
      <c r="AX19" s="46"/>
      <c r="AY19" s="47"/>
      <c r="AZ19" s="45" t="e">
        <f t="shared" si="10"/>
        <v>#DIV/0!</v>
      </c>
      <c r="BA19" s="46">
        <f t="shared" si="11"/>
        <v>50990</v>
      </c>
      <c r="BB19" s="46"/>
      <c r="BC19" s="47">
        <f t="shared" si="12"/>
        <v>1100000</v>
      </c>
      <c r="BD19" s="45">
        <f t="shared" si="13"/>
        <v>4.6354545454545454E-2</v>
      </c>
      <c r="BE19" s="50">
        <f t="shared" si="14"/>
        <v>25495</v>
      </c>
    </row>
    <row r="20" spans="1:57" ht="18.75">
      <c r="A20" s="40">
        <v>13</v>
      </c>
      <c r="B20" s="41" t="s">
        <v>202</v>
      </c>
      <c r="C20" s="77" t="s">
        <v>203</v>
      </c>
      <c r="D20" s="56">
        <v>45521</v>
      </c>
      <c r="E20" s="46">
        <v>365410</v>
      </c>
      <c r="F20" s="46"/>
      <c r="G20" s="44">
        <v>550000</v>
      </c>
      <c r="H20" s="45">
        <f t="shared" si="0"/>
        <v>0.66438181818181818</v>
      </c>
      <c r="I20" s="46">
        <v>358710</v>
      </c>
      <c r="J20" s="46"/>
      <c r="K20" s="47">
        <v>550000</v>
      </c>
      <c r="L20" s="45">
        <v>0.65</v>
      </c>
      <c r="M20" s="46"/>
      <c r="N20" s="46"/>
      <c r="O20" s="47"/>
      <c r="P20" s="49" t="e">
        <f t="shared" si="1"/>
        <v>#DIV/0!</v>
      </c>
      <c r="Q20" s="46"/>
      <c r="R20" s="46"/>
      <c r="S20" s="47"/>
      <c r="T20" s="49" t="e">
        <f t="shared" si="2"/>
        <v>#DIV/0!</v>
      </c>
      <c r="U20" s="46"/>
      <c r="V20" s="46"/>
      <c r="W20" s="47"/>
      <c r="X20" s="49" t="e">
        <f t="shared" si="3"/>
        <v>#DIV/0!</v>
      </c>
      <c r="Y20" s="54"/>
      <c r="Z20" s="54"/>
      <c r="AA20" s="55"/>
      <c r="AB20" s="45" t="e">
        <f t="shared" si="4"/>
        <v>#DIV/0!</v>
      </c>
      <c r="AC20" s="46"/>
      <c r="AD20" s="46"/>
      <c r="AE20" s="47"/>
      <c r="AF20" s="45" t="e">
        <f t="shared" si="5"/>
        <v>#DIV/0!</v>
      </c>
      <c r="AG20" s="46"/>
      <c r="AH20" s="46"/>
      <c r="AI20" s="47"/>
      <c r="AJ20" s="45" t="e">
        <f t="shared" si="6"/>
        <v>#DIV/0!</v>
      </c>
      <c r="AK20" s="46"/>
      <c r="AL20" s="46"/>
      <c r="AM20" s="47"/>
      <c r="AN20" s="45" t="e">
        <f t="shared" si="7"/>
        <v>#DIV/0!</v>
      </c>
      <c r="AO20" s="46"/>
      <c r="AP20" s="46"/>
      <c r="AQ20" s="47"/>
      <c r="AR20" s="45" t="e">
        <f t="shared" si="8"/>
        <v>#DIV/0!</v>
      </c>
      <c r="AS20" s="46"/>
      <c r="AT20" s="46"/>
      <c r="AU20" s="47"/>
      <c r="AV20" s="45" t="e">
        <f t="shared" si="9"/>
        <v>#DIV/0!</v>
      </c>
      <c r="AW20" s="46"/>
      <c r="AX20" s="46"/>
      <c r="AY20" s="47"/>
      <c r="AZ20" s="45" t="e">
        <f t="shared" si="10"/>
        <v>#DIV/0!</v>
      </c>
      <c r="BA20" s="46">
        <f t="shared" si="11"/>
        <v>724120</v>
      </c>
      <c r="BB20" s="46"/>
      <c r="BC20" s="47">
        <f t="shared" si="12"/>
        <v>1100000</v>
      </c>
      <c r="BD20" s="45">
        <f t="shared" si="13"/>
        <v>0.65829090909090904</v>
      </c>
      <c r="BE20" s="50">
        <f t="shared" si="14"/>
        <v>362060</v>
      </c>
    </row>
    <row r="21" spans="1:57" s="92" customFormat="1" ht="18.75">
      <c r="A21" s="40">
        <v>14</v>
      </c>
      <c r="B21" s="41" t="s">
        <v>204</v>
      </c>
      <c r="C21" s="77" t="s">
        <v>205</v>
      </c>
      <c r="D21" s="42">
        <v>45047</v>
      </c>
      <c r="E21" s="43">
        <v>627750</v>
      </c>
      <c r="F21" s="43"/>
      <c r="G21" s="44">
        <v>550000</v>
      </c>
      <c r="H21" s="49">
        <f t="shared" si="0"/>
        <v>1.1413636363636364</v>
      </c>
      <c r="I21" s="43">
        <v>728300</v>
      </c>
      <c r="J21" s="43"/>
      <c r="K21" s="48">
        <v>550000</v>
      </c>
      <c r="L21" s="49">
        <v>1.32</v>
      </c>
      <c r="M21" s="43"/>
      <c r="N21" s="43"/>
      <c r="O21" s="48"/>
      <c r="P21" s="49" t="e">
        <f t="shared" si="1"/>
        <v>#DIV/0!</v>
      </c>
      <c r="Q21" s="43"/>
      <c r="R21" s="43"/>
      <c r="S21" s="48"/>
      <c r="T21" s="49" t="e">
        <f t="shared" si="2"/>
        <v>#DIV/0!</v>
      </c>
      <c r="U21" s="43"/>
      <c r="V21" s="43"/>
      <c r="W21" s="48"/>
      <c r="X21" s="49" t="e">
        <f t="shared" si="3"/>
        <v>#DIV/0!</v>
      </c>
      <c r="Y21" s="43"/>
      <c r="Z21" s="43"/>
      <c r="AA21" s="48"/>
      <c r="AB21" s="49" t="e">
        <f t="shared" si="4"/>
        <v>#DIV/0!</v>
      </c>
      <c r="AC21" s="43"/>
      <c r="AD21" s="43"/>
      <c r="AE21" s="48"/>
      <c r="AF21" s="49" t="e">
        <f t="shared" si="5"/>
        <v>#DIV/0!</v>
      </c>
      <c r="AG21" s="43"/>
      <c r="AH21" s="43"/>
      <c r="AI21" s="48"/>
      <c r="AJ21" s="49" t="e">
        <f t="shared" si="6"/>
        <v>#DIV/0!</v>
      </c>
      <c r="AK21" s="43"/>
      <c r="AL21" s="43"/>
      <c r="AM21" s="48"/>
      <c r="AN21" s="49" t="e">
        <f t="shared" si="7"/>
        <v>#DIV/0!</v>
      </c>
      <c r="AO21" s="43"/>
      <c r="AP21" s="43"/>
      <c r="AQ21" s="48"/>
      <c r="AR21" s="49" t="e">
        <f t="shared" si="8"/>
        <v>#DIV/0!</v>
      </c>
      <c r="AS21" s="43"/>
      <c r="AT21" s="43"/>
      <c r="AU21" s="48"/>
      <c r="AV21" s="49" t="e">
        <f t="shared" si="9"/>
        <v>#DIV/0!</v>
      </c>
      <c r="AW21" s="43"/>
      <c r="AX21" s="43"/>
      <c r="AY21" s="48"/>
      <c r="AZ21" s="49" t="e">
        <f t="shared" si="10"/>
        <v>#DIV/0!</v>
      </c>
      <c r="BA21" s="43">
        <f t="shared" si="11"/>
        <v>1356050</v>
      </c>
      <c r="BB21" s="43"/>
      <c r="BC21" s="48">
        <f t="shared" si="12"/>
        <v>1100000</v>
      </c>
      <c r="BD21" s="49">
        <f t="shared" si="13"/>
        <v>1.2327727272727274</v>
      </c>
      <c r="BE21" s="91">
        <f t="shared" si="14"/>
        <v>678025</v>
      </c>
    </row>
    <row r="22" spans="1:57" s="92" customFormat="1" ht="18.75">
      <c r="A22" s="96">
        <v>15</v>
      </c>
      <c r="B22" s="41" t="s">
        <v>206</v>
      </c>
      <c r="C22" s="77" t="s">
        <v>273</v>
      </c>
      <c r="D22" s="42" t="s">
        <v>207</v>
      </c>
      <c r="E22" s="43">
        <v>817140</v>
      </c>
      <c r="F22" s="43"/>
      <c r="G22" s="44">
        <v>700000</v>
      </c>
      <c r="H22" s="49">
        <f t="shared" si="0"/>
        <v>1.1673428571428572</v>
      </c>
      <c r="I22" s="43"/>
      <c r="J22" s="43"/>
      <c r="K22" s="48"/>
      <c r="L22" s="49" t="e">
        <f>I22/K22</f>
        <v>#DIV/0!</v>
      </c>
      <c r="M22" s="43"/>
      <c r="N22" s="43"/>
      <c r="O22" s="48"/>
      <c r="P22" s="49" t="e">
        <f t="shared" si="1"/>
        <v>#DIV/0!</v>
      </c>
      <c r="Q22" s="43"/>
      <c r="R22" s="43"/>
      <c r="S22" s="48"/>
      <c r="T22" s="49" t="e">
        <f t="shared" si="2"/>
        <v>#DIV/0!</v>
      </c>
      <c r="U22" s="43"/>
      <c r="V22" s="43"/>
      <c r="W22" s="48"/>
      <c r="X22" s="49" t="e">
        <f t="shared" si="3"/>
        <v>#DIV/0!</v>
      </c>
      <c r="Y22" s="43"/>
      <c r="Z22" s="43"/>
      <c r="AA22" s="48"/>
      <c r="AB22" s="49" t="e">
        <f t="shared" si="4"/>
        <v>#DIV/0!</v>
      </c>
      <c r="AC22" s="43"/>
      <c r="AD22" s="43"/>
      <c r="AE22" s="48"/>
      <c r="AF22" s="49" t="e">
        <f t="shared" si="5"/>
        <v>#DIV/0!</v>
      </c>
      <c r="AG22" s="43"/>
      <c r="AH22" s="43"/>
      <c r="AI22" s="48"/>
      <c r="AJ22" s="49" t="e">
        <f t="shared" si="6"/>
        <v>#DIV/0!</v>
      </c>
      <c r="AK22" s="43"/>
      <c r="AL22" s="43"/>
      <c r="AM22" s="48"/>
      <c r="AN22" s="49" t="e">
        <f t="shared" si="7"/>
        <v>#DIV/0!</v>
      </c>
      <c r="AO22" s="43"/>
      <c r="AP22" s="43"/>
      <c r="AQ22" s="48"/>
      <c r="AR22" s="49" t="e">
        <f t="shared" si="8"/>
        <v>#DIV/0!</v>
      </c>
      <c r="AS22" s="43"/>
      <c r="AT22" s="43"/>
      <c r="AU22" s="48"/>
      <c r="AV22" s="49" t="e">
        <f t="shared" si="9"/>
        <v>#DIV/0!</v>
      </c>
      <c r="AW22" s="43"/>
      <c r="AX22" s="43"/>
      <c r="AY22" s="48"/>
      <c r="AZ22" s="49" t="e">
        <f t="shared" si="10"/>
        <v>#DIV/0!</v>
      </c>
      <c r="BA22" s="43">
        <f t="shared" si="11"/>
        <v>817140</v>
      </c>
      <c r="BB22" s="43"/>
      <c r="BC22" s="48">
        <f t="shared" si="12"/>
        <v>700000</v>
      </c>
      <c r="BD22" s="49">
        <f t="shared" si="13"/>
        <v>1.1673428571428572</v>
      </c>
      <c r="BE22" s="91">
        <f t="shared" si="14"/>
        <v>408570</v>
      </c>
    </row>
    <row r="23" spans="1:57" ht="18.75">
      <c r="A23" s="40">
        <v>16</v>
      </c>
      <c r="B23" s="41" t="s">
        <v>208</v>
      </c>
      <c r="C23" s="77" t="s">
        <v>209</v>
      </c>
      <c r="D23" s="42">
        <v>44991</v>
      </c>
      <c r="E23" s="46">
        <v>1001235</v>
      </c>
      <c r="F23" s="46"/>
      <c r="G23" s="44">
        <v>600000</v>
      </c>
      <c r="H23" s="45">
        <f t="shared" si="0"/>
        <v>1.668725</v>
      </c>
      <c r="I23" s="46">
        <v>1053095</v>
      </c>
      <c r="J23" s="46"/>
      <c r="K23" s="47">
        <v>600000</v>
      </c>
      <c r="L23" s="45">
        <v>1.76</v>
      </c>
      <c r="M23" s="43"/>
      <c r="N23" s="43"/>
      <c r="O23" s="48"/>
      <c r="P23" s="49" t="e">
        <f t="shared" si="1"/>
        <v>#DIV/0!</v>
      </c>
      <c r="Q23" s="43"/>
      <c r="R23" s="43"/>
      <c r="S23" s="48"/>
      <c r="T23" s="49" t="e">
        <f t="shared" si="2"/>
        <v>#DIV/0!</v>
      </c>
      <c r="U23" s="43"/>
      <c r="V23" s="43"/>
      <c r="W23" s="48"/>
      <c r="X23" s="49" t="e">
        <f t="shared" si="3"/>
        <v>#DIV/0!</v>
      </c>
      <c r="Y23" s="43"/>
      <c r="Z23" s="43"/>
      <c r="AA23" s="47"/>
      <c r="AB23" s="45" t="e">
        <f t="shared" si="4"/>
        <v>#DIV/0!</v>
      </c>
      <c r="AC23" s="46"/>
      <c r="AD23" s="46"/>
      <c r="AE23" s="47"/>
      <c r="AF23" s="45" t="e">
        <f t="shared" si="5"/>
        <v>#DIV/0!</v>
      </c>
      <c r="AG23" s="46"/>
      <c r="AH23" s="46"/>
      <c r="AI23" s="47"/>
      <c r="AJ23" s="45" t="e">
        <f t="shared" si="6"/>
        <v>#DIV/0!</v>
      </c>
      <c r="AK23" s="46"/>
      <c r="AL23" s="46"/>
      <c r="AM23" s="47"/>
      <c r="AN23" s="45" t="e">
        <f t="shared" si="7"/>
        <v>#DIV/0!</v>
      </c>
      <c r="AO23" s="46"/>
      <c r="AP23" s="46"/>
      <c r="AQ23" s="47"/>
      <c r="AR23" s="45" t="e">
        <f t="shared" si="8"/>
        <v>#DIV/0!</v>
      </c>
      <c r="AS23" s="46"/>
      <c r="AT23" s="46"/>
      <c r="AU23" s="47"/>
      <c r="AV23" s="45" t="e">
        <f t="shared" si="9"/>
        <v>#DIV/0!</v>
      </c>
      <c r="AW23" s="46"/>
      <c r="AX23" s="46"/>
      <c r="AY23" s="47"/>
      <c r="AZ23" s="45" t="e">
        <f t="shared" si="10"/>
        <v>#DIV/0!</v>
      </c>
      <c r="BA23" s="46">
        <f t="shared" si="11"/>
        <v>2054330</v>
      </c>
      <c r="BB23" s="46"/>
      <c r="BC23" s="47">
        <f t="shared" si="12"/>
        <v>1200000</v>
      </c>
      <c r="BD23" s="45">
        <f t="shared" si="13"/>
        <v>1.7119416666666667</v>
      </c>
      <c r="BE23" s="50">
        <f t="shared" si="14"/>
        <v>1027165</v>
      </c>
    </row>
    <row r="24" spans="1:57" ht="18.75">
      <c r="A24" s="40">
        <v>17</v>
      </c>
      <c r="B24" s="41" t="s">
        <v>210</v>
      </c>
      <c r="C24" s="77" t="s">
        <v>211</v>
      </c>
      <c r="D24" s="42">
        <v>44655</v>
      </c>
      <c r="E24" s="46">
        <v>639175</v>
      </c>
      <c r="F24" s="46"/>
      <c r="G24" s="44">
        <v>550000</v>
      </c>
      <c r="H24" s="45">
        <f t="shared" si="0"/>
        <v>1.1621363636363637</v>
      </c>
      <c r="I24" s="46">
        <v>466880</v>
      </c>
      <c r="J24" s="46"/>
      <c r="K24" s="47">
        <v>550000</v>
      </c>
      <c r="L24" s="45">
        <v>0.85</v>
      </c>
      <c r="M24" s="46"/>
      <c r="N24" s="46"/>
      <c r="O24" s="47"/>
      <c r="P24" s="49" t="e">
        <f t="shared" si="1"/>
        <v>#DIV/0!</v>
      </c>
      <c r="Q24" s="46"/>
      <c r="R24" s="46"/>
      <c r="S24" s="47"/>
      <c r="T24" s="49" t="e">
        <f t="shared" si="2"/>
        <v>#DIV/0!</v>
      </c>
      <c r="U24" s="46"/>
      <c r="V24" s="46"/>
      <c r="W24" s="47"/>
      <c r="X24" s="49" t="e">
        <f t="shared" si="3"/>
        <v>#DIV/0!</v>
      </c>
      <c r="Y24" s="46"/>
      <c r="Z24" s="46"/>
      <c r="AA24" s="47"/>
      <c r="AB24" s="45" t="e">
        <f t="shared" si="4"/>
        <v>#DIV/0!</v>
      </c>
      <c r="AC24" s="46"/>
      <c r="AD24" s="46"/>
      <c r="AE24" s="47"/>
      <c r="AF24" s="45" t="e">
        <f t="shared" si="5"/>
        <v>#DIV/0!</v>
      </c>
      <c r="AG24" s="46"/>
      <c r="AH24" s="46"/>
      <c r="AI24" s="47"/>
      <c r="AJ24" s="45" t="e">
        <f t="shared" si="6"/>
        <v>#DIV/0!</v>
      </c>
      <c r="AK24" s="46"/>
      <c r="AL24" s="46"/>
      <c r="AM24" s="47"/>
      <c r="AN24" s="45" t="e">
        <f t="shared" si="7"/>
        <v>#DIV/0!</v>
      </c>
      <c r="AO24" s="46"/>
      <c r="AP24" s="46"/>
      <c r="AQ24" s="47"/>
      <c r="AR24" s="45" t="e">
        <f t="shared" si="8"/>
        <v>#DIV/0!</v>
      </c>
      <c r="AS24" s="46"/>
      <c r="AT24" s="46"/>
      <c r="AU24" s="47"/>
      <c r="AV24" s="45" t="e">
        <f t="shared" si="9"/>
        <v>#DIV/0!</v>
      </c>
      <c r="AW24" s="46"/>
      <c r="AX24" s="46"/>
      <c r="AY24" s="47"/>
      <c r="AZ24" s="45" t="e">
        <f t="shared" si="10"/>
        <v>#DIV/0!</v>
      </c>
      <c r="BA24" s="46">
        <f t="shared" si="11"/>
        <v>1106055</v>
      </c>
      <c r="BB24" s="46"/>
      <c r="BC24" s="47">
        <f t="shared" si="12"/>
        <v>1100000</v>
      </c>
      <c r="BD24" s="45">
        <f t="shared" si="13"/>
        <v>1.0055045454545455</v>
      </c>
      <c r="BE24" s="50">
        <f t="shared" si="14"/>
        <v>553027.5</v>
      </c>
    </row>
    <row r="25" spans="1:57" ht="18.75">
      <c r="A25" s="40">
        <v>18</v>
      </c>
      <c r="B25" s="41" t="s">
        <v>212</v>
      </c>
      <c r="C25" s="77" t="s">
        <v>274</v>
      </c>
      <c r="D25" s="53">
        <v>44225</v>
      </c>
      <c r="E25" s="46">
        <v>735265</v>
      </c>
      <c r="F25" s="46"/>
      <c r="G25" s="44">
        <v>1100000</v>
      </c>
      <c r="H25" s="45">
        <f t="shared" si="0"/>
        <v>0.66842272727272722</v>
      </c>
      <c r="I25" s="46">
        <v>773740</v>
      </c>
      <c r="J25" s="46"/>
      <c r="K25" s="47">
        <v>1100000</v>
      </c>
      <c r="L25" s="45">
        <v>0.7</v>
      </c>
      <c r="M25" s="46"/>
      <c r="N25" s="46"/>
      <c r="O25" s="47"/>
      <c r="P25" s="49" t="e">
        <f t="shared" si="1"/>
        <v>#DIV/0!</v>
      </c>
      <c r="Q25" s="46"/>
      <c r="R25" s="46"/>
      <c r="S25" s="47"/>
      <c r="T25" s="49" t="e">
        <f t="shared" si="2"/>
        <v>#DIV/0!</v>
      </c>
      <c r="U25" s="46"/>
      <c r="V25" s="46"/>
      <c r="W25" s="47"/>
      <c r="X25" s="49" t="e">
        <f t="shared" si="3"/>
        <v>#DIV/0!</v>
      </c>
      <c r="Y25" s="54"/>
      <c r="Z25" s="54"/>
      <c r="AA25" s="55"/>
      <c r="AB25" s="45" t="e">
        <f t="shared" si="4"/>
        <v>#DIV/0!</v>
      </c>
      <c r="AC25" s="46"/>
      <c r="AD25" s="46"/>
      <c r="AE25" s="47"/>
      <c r="AF25" s="45" t="e">
        <f t="shared" si="5"/>
        <v>#DIV/0!</v>
      </c>
      <c r="AG25" s="46"/>
      <c r="AH25" s="46"/>
      <c r="AI25" s="47"/>
      <c r="AJ25" s="45" t="e">
        <f t="shared" si="6"/>
        <v>#DIV/0!</v>
      </c>
      <c r="AK25" s="46"/>
      <c r="AL25" s="46"/>
      <c r="AM25" s="47"/>
      <c r="AN25" s="45" t="e">
        <f t="shared" si="7"/>
        <v>#DIV/0!</v>
      </c>
      <c r="AO25" s="46"/>
      <c r="AP25" s="46"/>
      <c r="AQ25" s="47"/>
      <c r="AR25" s="45" t="e">
        <f t="shared" si="8"/>
        <v>#DIV/0!</v>
      </c>
      <c r="AS25" s="46"/>
      <c r="AT25" s="46"/>
      <c r="AU25" s="47"/>
      <c r="AV25" s="45" t="e">
        <f t="shared" si="9"/>
        <v>#DIV/0!</v>
      </c>
      <c r="AW25" s="46"/>
      <c r="AX25" s="46"/>
      <c r="AY25" s="47"/>
      <c r="AZ25" s="45" t="e">
        <f t="shared" si="10"/>
        <v>#DIV/0!</v>
      </c>
      <c r="BA25" s="46">
        <f t="shared" si="11"/>
        <v>1509005</v>
      </c>
      <c r="BB25" s="46"/>
      <c r="BC25" s="47">
        <f t="shared" si="12"/>
        <v>2200000</v>
      </c>
      <c r="BD25" s="45">
        <f t="shared" si="13"/>
        <v>0.68591136363636362</v>
      </c>
      <c r="BE25" s="50">
        <f t="shared" si="14"/>
        <v>754502.5</v>
      </c>
    </row>
    <row r="26" spans="1:57" ht="18.75">
      <c r="A26" s="40">
        <v>19</v>
      </c>
      <c r="B26" s="41" t="s">
        <v>213</v>
      </c>
      <c r="C26" s="77" t="s">
        <v>214</v>
      </c>
      <c r="D26" s="56">
        <v>44872</v>
      </c>
      <c r="E26" s="46">
        <v>646965</v>
      </c>
      <c r="F26" s="46"/>
      <c r="G26" s="44">
        <v>600000</v>
      </c>
      <c r="H26" s="45">
        <f t="shared" si="0"/>
        <v>1.0782750000000001</v>
      </c>
      <c r="I26" s="46">
        <v>293535</v>
      </c>
      <c r="J26" s="46"/>
      <c r="K26" s="47">
        <v>600000</v>
      </c>
      <c r="L26" s="45">
        <v>0.49</v>
      </c>
      <c r="M26" s="46"/>
      <c r="N26" s="46"/>
      <c r="O26" s="47"/>
      <c r="P26" s="49" t="e">
        <f t="shared" si="1"/>
        <v>#DIV/0!</v>
      </c>
      <c r="Q26" s="46"/>
      <c r="R26" s="46"/>
      <c r="S26" s="47"/>
      <c r="T26" s="49" t="e">
        <f t="shared" si="2"/>
        <v>#DIV/0!</v>
      </c>
      <c r="U26" s="46"/>
      <c r="V26" s="46"/>
      <c r="W26" s="47"/>
      <c r="X26" s="49" t="e">
        <f t="shared" si="3"/>
        <v>#DIV/0!</v>
      </c>
      <c r="Y26" s="54"/>
      <c r="Z26" s="54"/>
      <c r="AA26" s="55"/>
      <c r="AB26" s="45" t="e">
        <f t="shared" si="4"/>
        <v>#DIV/0!</v>
      </c>
      <c r="AC26" s="46"/>
      <c r="AD26" s="46"/>
      <c r="AE26" s="47"/>
      <c r="AF26" s="45" t="e">
        <f t="shared" si="5"/>
        <v>#DIV/0!</v>
      </c>
      <c r="AG26" s="46"/>
      <c r="AH26" s="46"/>
      <c r="AI26" s="47"/>
      <c r="AJ26" s="45" t="e">
        <f t="shared" si="6"/>
        <v>#DIV/0!</v>
      </c>
      <c r="AK26" s="46"/>
      <c r="AL26" s="46"/>
      <c r="AM26" s="47"/>
      <c r="AN26" s="45" t="e">
        <f t="shared" si="7"/>
        <v>#DIV/0!</v>
      </c>
      <c r="AO26" s="46"/>
      <c r="AP26" s="46"/>
      <c r="AQ26" s="47"/>
      <c r="AR26" s="45" t="e">
        <f t="shared" si="8"/>
        <v>#DIV/0!</v>
      </c>
      <c r="AS26" s="46"/>
      <c r="AT26" s="46"/>
      <c r="AU26" s="47"/>
      <c r="AV26" s="45" t="e">
        <f t="shared" si="9"/>
        <v>#DIV/0!</v>
      </c>
      <c r="AW26" s="46"/>
      <c r="AX26" s="46"/>
      <c r="AY26" s="47"/>
      <c r="AZ26" s="45" t="e">
        <f t="shared" si="10"/>
        <v>#DIV/0!</v>
      </c>
      <c r="BA26" s="46">
        <f t="shared" si="11"/>
        <v>940500</v>
      </c>
      <c r="BB26" s="46"/>
      <c r="BC26" s="47">
        <f t="shared" si="12"/>
        <v>1200000</v>
      </c>
      <c r="BD26" s="45">
        <f t="shared" si="13"/>
        <v>0.78374999999999995</v>
      </c>
      <c r="BE26" s="50">
        <f t="shared" si="14"/>
        <v>470250</v>
      </c>
    </row>
    <row r="27" spans="1:57" ht="18.75">
      <c r="A27" s="40">
        <v>20</v>
      </c>
      <c r="B27" s="41" t="s">
        <v>215</v>
      </c>
      <c r="C27" s="77" t="s">
        <v>275</v>
      </c>
      <c r="D27" s="42">
        <v>45602</v>
      </c>
      <c r="E27" s="46">
        <v>342305</v>
      </c>
      <c r="F27" s="46"/>
      <c r="G27" s="44">
        <v>550000</v>
      </c>
      <c r="H27" s="45">
        <f t="shared" si="0"/>
        <v>0.6223727272727273</v>
      </c>
      <c r="I27" s="46">
        <v>292720</v>
      </c>
      <c r="J27" s="46"/>
      <c r="K27" s="47">
        <v>550000</v>
      </c>
      <c r="L27" s="45">
        <v>0.53</v>
      </c>
      <c r="M27" s="43"/>
      <c r="N27" s="43"/>
      <c r="O27" s="48"/>
      <c r="P27" s="49" t="e">
        <f t="shared" si="1"/>
        <v>#DIV/0!</v>
      </c>
      <c r="Q27" s="43"/>
      <c r="R27" s="43"/>
      <c r="S27" s="48"/>
      <c r="T27" s="49" t="e">
        <f t="shared" si="2"/>
        <v>#DIV/0!</v>
      </c>
      <c r="U27" s="43"/>
      <c r="V27" s="43"/>
      <c r="W27" s="48"/>
      <c r="X27" s="49" t="e">
        <f t="shared" si="3"/>
        <v>#DIV/0!</v>
      </c>
      <c r="Y27" s="43"/>
      <c r="Z27" s="43"/>
      <c r="AA27" s="47"/>
      <c r="AB27" s="45" t="e">
        <f t="shared" si="4"/>
        <v>#DIV/0!</v>
      </c>
      <c r="AC27" s="46"/>
      <c r="AD27" s="46"/>
      <c r="AE27" s="47"/>
      <c r="AF27" s="45" t="e">
        <f t="shared" si="5"/>
        <v>#DIV/0!</v>
      </c>
      <c r="AG27" s="46"/>
      <c r="AH27" s="46"/>
      <c r="AI27" s="47"/>
      <c r="AJ27" s="45" t="e">
        <f t="shared" si="6"/>
        <v>#DIV/0!</v>
      </c>
      <c r="AK27" s="46"/>
      <c r="AL27" s="46"/>
      <c r="AM27" s="47"/>
      <c r="AN27" s="45" t="e">
        <f t="shared" si="7"/>
        <v>#DIV/0!</v>
      </c>
      <c r="AO27" s="46"/>
      <c r="AP27" s="46"/>
      <c r="AQ27" s="47"/>
      <c r="AR27" s="45" t="e">
        <f t="shared" si="8"/>
        <v>#DIV/0!</v>
      </c>
      <c r="AS27" s="46"/>
      <c r="AT27" s="46"/>
      <c r="AU27" s="47"/>
      <c r="AV27" s="45" t="e">
        <f t="shared" si="9"/>
        <v>#DIV/0!</v>
      </c>
      <c r="AW27" s="46"/>
      <c r="AX27" s="46"/>
      <c r="AY27" s="47"/>
      <c r="AZ27" s="45" t="e">
        <f t="shared" si="10"/>
        <v>#DIV/0!</v>
      </c>
      <c r="BA27" s="46">
        <f t="shared" si="11"/>
        <v>635025</v>
      </c>
      <c r="BB27" s="46"/>
      <c r="BC27" s="47">
        <f t="shared" si="12"/>
        <v>1100000</v>
      </c>
      <c r="BD27" s="45">
        <f t="shared" si="13"/>
        <v>0.5772954545454545</v>
      </c>
      <c r="BE27" s="50">
        <f t="shared" si="14"/>
        <v>317512.5</v>
      </c>
    </row>
    <row r="28" spans="1:57" s="93" customFormat="1" ht="18.75">
      <c r="A28" s="96">
        <v>21</v>
      </c>
      <c r="B28" s="84" t="s">
        <v>216</v>
      </c>
      <c r="C28" s="85" t="s">
        <v>217</v>
      </c>
      <c r="D28" s="86">
        <v>45455</v>
      </c>
      <c r="E28" s="87">
        <v>76380</v>
      </c>
      <c r="F28" s="87"/>
      <c r="G28" s="83">
        <v>550000</v>
      </c>
      <c r="H28" s="88">
        <f t="shared" si="0"/>
        <v>0.13887272727272729</v>
      </c>
      <c r="I28" s="87"/>
      <c r="J28" s="87"/>
      <c r="K28" s="87"/>
      <c r="L28" s="88" t="e">
        <f>I28/K28</f>
        <v>#DIV/0!</v>
      </c>
      <c r="M28" s="87"/>
      <c r="N28" s="87"/>
      <c r="O28" s="87"/>
      <c r="P28" s="88" t="e">
        <f t="shared" si="1"/>
        <v>#DIV/0!</v>
      </c>
      <c r="Q28" s="87"/>
      <c r="R28" s="87"/>
      <c r="S28" s="87"/>
      <c r="T28" s="88" t="e">
        <f t="shared" si="2"/>
        <v>#DIV/0!</v>
      </c>
      <c r="U28" s="87"/>
      <c r="V28" s="87"/>
      <c r="W28" s="87"/>
      <c r="X28" s="88" t="e">
        <f t="shared" si="3"/>
        <v>#DIV/0!</v>
      </c>
      <c r="Y28" s="87"/>
      <c r="Z28" s="87"/>
      <c r="AA28" s="87"/>
      <c r="AB28" s="88" t="e">
        <f t="shared" si="4"/>
        <v>#DIV/0!</v>
      </c>
      <c r="AC28" s="87"/>
      <c r="AD28" s="87"/>
      <c r="AE28" s="87"/>
      <c r="AF28" s="88" t="e">
        <f t="shared" si="5"/>
        <v>#DIV/0!</v>
      </c>
      <c r="AG28" s="87"/>
      <c r="AH28" s="87"/>
      <c r="AI28" s="87"/>
      <c r="AJ28" s="88" t="e">
        <f t="shared" si="6"/>
        <v>#DIV/0!</v>
      </c>
      <c r="AK28" s="87"/>
      <c r="AL28" s="87"/>
      <c r="AM28" s="87"/>
      <c r="AN28" s="88" t="e">
        <f t="shared" si="7"/>
        <v>#DIV/0!</v>
      </c>
      <c r="AO28" s="87"/>
      <c r="AP28" s="87"/>
      <c r="AQ28" s="87"/>
      <c r="AR28" s="88" t="e">
        <f t="shared" si="8"/>
        <v>#DIV/0!</v>
      </c>
      <c r="AS28" s="87"/>
      <c r="AT28" s="87"/>
      <c r="AU28" s="87"/>
      <c r="AV28" s="88" t="e">
        <f t="shared" si="9"/>
        <v>#DIV/0!</v>
      </c>
      <c r="AW28" s="87"/>
      <c r="AX28" s="87"/>
      <c r="AY28" s="87"/>
      <c r="AZ28" s="88" t="e">
        <f t="shared" si="10"/>
        <v>#DIV/0!</v>
      </c>
      <c r="BA28" s="87">
        <f t="shared" si="11"/>
        <v>76380</v>
      </c>
      <c r="BB28" s="87"/>
      <c r="BC28" s="87">
        <f t="shared" si="12"/>
        <v>550000</v>
      </c>
      <c r="BD28" s="88">
        <f t="shared" si="13"/>
        <v>0.13887272727272729</v>
      </c>
      <c r="BE28" s="95">
        <f t="shared" si="14"/>
        <v>38190</v>
      </c>
    </row>
    <row r="29" spans="1:57" ht="15.75" customHeight="1">
      <c r="A29" s="40">
        <v>22</v>
      </c>
      <c r="B29" s="41" t="s">
        <v>218</v>
      </c>
      <c r="C29" s="77" t="s">
        <v>219</v>
      </c>
      <c r="D29" s="42">
        <v>45560</v>
      </c>
      <c r="E29" s="46">
        <v>401530</v>
      </c>
      <c r="F29" s="46"/>
      <c r="G29" s="44">
        <v>650000</v>
      </c>
      <c r="H29" s="45">
        <f t="shared" si="0"/>
        <v>0.61773846153846157</v>
      </c>
      <c r="I29" s="46">
        <v>657600</v>
      </c>
      <c r="J29" s="46"/>
      <c r="K29" s="47">
        <v>650000</v>
      </c>
      <c r="L29" s="45">
        <v>1.01</v>
      </c>
      <c r="M29" s="43"/>
      <c r="N29" s="43"/>
      <c r="O29" s="48"/>
      <c r="P29" s="49" t="e">
        <f t="shared" si="1"/>
        <v>#DIV/0!</v>
      </c>
      <c r="Q29" s="43"/>
      <c r="R29" s="43"/>
      <c r="S29" s="48"/>
      <c r="T29" s="49" t="e">
        <f t="shared" si="2"/>
        <v>#DIV/0!</v>
      </c>
      <c r="U29" s="43"/>
      <c r="V29" s="43"/>
      <c r="W29" s="48"/>
      <c r="X29" s="49" t="e">
        <f t="shared" si="3"/>
        <v>#DIV/0!</v>
      </c>
      <c r="Y29" s="43"/>
      <c r="Z29" s="43"/>
      <c r="AA29" s="47"/>
      <c r="AB29" s="45" t="e">
        <f t="shared" si="4"/>
        <v>#DIV/0!</v>
      </c>
      <c r="AC29" s="46"/>
      <c r="AD29" s="46"/>
      <c r="AE29" s="47"/>
      <c r="AF29" s="45" t="e">
        <f t="shared" si="5"/>
        <v>#DIV/0!</v>
      </c>
      <c r="AG29" s="46"/>
      <c r="AH29" s="46"/>
      <c r="AI29" s="47"/>
      <c r="AJ29" s="45" t="e">
        <f t="shared" si="6"/>
        <v>#DIV/0!</v>
      </c>
      <c r="AK29" s="46"/>
      <c r="AL29" s="46"/>
      <c r="AM29" s="47"/>
      <c r="AN29" s="45" t="e">
        <f t="shared" si="7"/>
        <v>#DIV/0!</v>
      </c>
      <c r="AO29" s="46"/>
      <c r="AP29" s="46"/>
      <c r="AQ29" s="47"/>
      <c r="AR29" s="45" t="e">
        <f t="shared" si="8"/>
        <v>#DIV/0!</v>
      </c>
      <c r="AS29" s="46"/>
      <c r="AT29" s="46"/>
      <c r="AU29" s="47"/>
      <c r="AV29" s="45" t="e">
        <f t="shared" si="9"/>
        <v>#DIV/0!</v>
      </c>
      <c r="AW29" s="46"/>
      <c r="AX29" s="46"/>
      <c r="AY29" s="47"/>
      <c r="AZ29" s="45" t="e">
        <f t="shared" si="10"/>
        <v>#DIV/0!</v>
      </c>
      <c r="BA29" s="46">
        <f t="shared" si="11"/>
        <v>1059130</v>
      </c>
      <c r="BB29" s="46"/>
      <c r="BC29" s="47">
        <f t="shared" si="12"/>
        <v>1300000</v>
      </c>
      <c r="BD29" s="45">
        <f t="shared" si="13"/>
        <v>0.81471538461538462</v>
      </c>
      <c r="BE29" s="50">
        <f t="shared" si="14"/>
        <v>529565</v>
      </c>
    </row>
    <row r="30" spans="1:57" ht="18.75">
      <c r="A30" s="40">
        <v>23</v>
      </c>
      <c r="B30" s="41" t="s">
        <v>220</v>
      </c>
      <c r="C30" s="77" t="s">
        <v>276</v>
      </c>
      <c r="D30" s="42" t="s">
        <v>221</v>
      </c>
      <c r="E30" s="46">
        <v>267355</v>
      </c>
      <c r="F30" s="46"/>
      <c r="G30" s="44">
        <v>550000</v>
      </c>
      <c r="H30" s="45">
        <f t="shared" si="0"/>
        <v>0.48609999999999998</v>
      </c>
      <c r="I30" s="46">
        <v>579865</v>
      </c>
      <c r="J30" s="46"/>
      <c r="K30" s="47">
        <v>550000</v>
      </c>
      <c r="L30" s="45">
        <v>1.05</v>
      </c>
      <c r="M30" s="43"/>
      <c r="N30" s="43"/>
      <c r="O30" s="48"/>
      <c r="P30" s="49" t="e">
        <f t="shared" si="1"/>
        <v>#DIV/0!</v>
      </c>
      <c r="Q30" s="43"/>
      <c r="R30" s="43"/>
      <c r="S30" s="48"/>
      <c r="T30" s="49" t="e">
        <f t="shared" si="2"/>
        <v>#DIV/0!</v>
      </c>
      <c r="U30" s="43"/>
      <c r="V30" s="43"/>
      <c r="W30" s="48"/>
      <c r="X30" s="49" t="e">
        <f t="shared" si="3"/>
        <v>#DIV/0!</v>
      </c>
      <c r="Y30" s="43"/>
      <c r="Z30" s="43"/>
      <c r="AA30" s="47"/>
      <c r="AB30" s="45" t="e">
        <f t="shared" si="4"/>
        <v>#DIV/0!</v>
      </c>
      <c r="AC30" s="46"/>
      <c r="AD30" s="46"/>
      <c r="AE30" s="47"/>
      <c r="AF30" s="45" t="e">
        <f t="shared" si="5"/>
        <v>#DIV/0!</v>
      </c>
      <c r="AG30" s="46"/>
      <c r="AH30" s="46"/>
      <c r="AI30" s="47"/>
      <c r="AJ30" s="45" t="e">
        <f t="shared" si="6"/>
        <v>#DIV/0!</v>
      </c>
      <c r="AK30" s="46"/>
      <c r="AL30" s="46"/>
      <c r="AM30" s="47"/>
      <c r="AN30" s="45" t="e">
        <f t="shared" si="7"/>
        <v>#DIV/0!</v>
      </c>
      <c r="AO30" s="46"/>
      <c r="AP30" s="46"/>
      <c r="AQ30" s="47"/>
      <c r="AR30" s="45" t="e">
        <f t="shared" si="8"/>
        <v>#DIV/0!</v>
      </c>
      <c r="AS30" s="46"/>
      <c r="AT30" s="46"/>
      <c r="AU30" s="47"/>
      <c r="AV30" s="45" t="e">
        <f t="shared" si="9"/>
        <v>#DIV/0!</v>
      </c>
      <c r="AW30" s="46"/>
      <c r="AX30" s="46"/>
      <c r="AY30" s="47"/>
      <c r="AZ30" s="45" t="e">
        <f t="shared" si="10"/>
        <v>#DIV/0!</v>
      </c>
      <c r="BA30" s="46">
        <f t="shared" si="11"/>
        <v>847220</v>
      </c>
      <c r="BB30" s="46"/>
      <c r="BC30" s="47">
        <f t="shared" si="12"/>
        <v>1100000</v>
      </c>
      <c r="BD30" s="45">
        <f t="shared" si="13"/>
        <v>0.7702</v>
      </c>
      <c r="BE30" s="50">
        <f t="shared" si="14"/>
        <v>423610</v>
      </c>
    </row>
    <row r="31" spans="1:57" ht="18.75">
      <c r="A31" s="40">
        <v>24</v>
      </c>
      <c r="B31" s="41" t="s">
        <v>222</v>
      </c>
      <c r="C31" s="77" t="s">
        <v>223</v>
      </c>
      <c r="D31" s="56">
        <v>45481</v>
      </c>
      <c r="E31" s="46">
        <v>387910</v>
      </c>
      <c r="F31" s="46"/>
      <c r="G31" s="44">
        <v>550000</v>
      </c>
      <c r="H31" s="45">
        <f t="shared" si="0"/>
        <v>0.70529090909090908</v>
      </c>
      <c r="I31" s="46">
        <v>358710</v>
      </c>
      <c r="J31" s="46"/>
      <c r="K31" s="47">
        <v>550000</v>
      </c>
      <c r="L31" s="45">
        <v>0.65</v>
      </c>
      <c r="M31" s="46"/>
      <c r="N31" s="46"/>
      <c r="O31" s="47"/>
      <c r="P31" s="49" t="e">
        <f t="shared" si="1"/>
        <v>#DIV/0!</v>
      </c>
      <c r="Q31" s="46"/>
      <c r="R31" s="46"/>
      <c r="S31" s="47"/>
      <c r="T31" s="49" t="e">
        <f t="shared" si="2"/>
        <v>#DIV/0!</v>
      </c>
      <c r="U31" s="46"/>
      <c r="V31" s="46"/>
      <c r="W31" s="47"/>
      <c r="X31" s="49" t="e">
        <f t="shared" si="3"/>
        <v>#DIV/0!</v>
      </c>
      <c r="Y31" s="54"/>
      <c r="Z31" s="54"/>
      <c r="AA31" s="55"/>
      <c r="AB31" s="45" t="e">
        <f t="shared" si="4"/>
        <v>#DIV/0!</v>
      </c>
      <c r="AC31" s="46"/>
      <c r="AD31" s="46"/>
      <c r="AE31" s="47"/>
      <c r="AF31" s="45" t="e">
        <f t="shared" si="5"/>
        <v>#DIV/0!</v>
      </c>
      <c r="AG31" s="46"/>
      <c r="AH31" s="46"/>
      <c r="AI31" s="47"/>
      <c r="AJ31" s="45" t="e">
        <f t="shared" si="6"/>
        <v>#DIV/0!</v>
      </c>
      <c r="AK31" s="46"/>
      <c r="AL31" s="46"/>
      <c r="AM31" s="47"/>
      <c r="AN31" s="45" t="e">
        <f t="shared" si="7"/>
        <v>#DIV/0!</v>
      </c>
      <c r="AO31" s="46"/>
      <c r="AP31" s="46"/>
      <c r="AQ31" s="47"/>
      <c r="AR31" s="45" t="e">
        <f t="shared" si="8"/>
        <v>#DIV/0!</v>
      </c>
      <c r="AS31" s="46"/>
      <c r="AT31" s="46"/>
      <c r="AU31" s="47"/>
      <c r="AV31" s="45" t="e">
        <f t="shared" si="9"/>
        <v>#DIV/0!</v>
      </c>
      <c r="AW31" s="46"/>
      <c r="AX31" s="46"/>
      <c r="AY31" s="47"/>
      <c r="AZ31" s="45" t="e">
        <f t="shared" si="10"/>
        <v>#DIV/0!</v>
      </c>
      <c r="BA31" s="46">
        <f t="shared" si="11"/>
        <v>746620</v>
      </c>
      <c r="BB31" s="46"/>
      <c r="BC31" s="47">
        <f t="shared" si="12"/>
        <v>1100000</v>
      </c>
      <c r="BD31" s="45">
        <f t="shared" si="13"/>
        <v>0.67874545454545454</v>
      </c>
      <c r="BE31" s="50">
        <f t="shared" si="14"/>
        <v>373310</v>
      </c>
    </row>
    <row r="32" spans="1:57" ht="18.75">
      <c r="A32" s="40">
        <v>25</v>
      </c>
      <c r="B32" s="41" t="s">
        <v>224</v>
      </c>
      <c r="C32" s="77" t="s">
        <v>225</v>
      </c>
      <c r="D32" s="42">
        <v>45507</v>
      </c>
      <c r="E32" s="46">
        <v>337295</v>
      </c>
      <c r="F32" s="46"/>
      <c r="G32" s="44">
        <v>550000</v>
      </c>
      <c r="H32" s="45">
        <f t="shared" si="0"/>
        <v>0.61326363636363634</v>
      </c>
      <c r="I32" s="46">
        <v>94575</v>
      </c>
      <c r="J32" s="46"/>
      <c r="K32" s="47">
        <v>550000</v>
      </c>
      <c r="L32" s="45">
        <v>0.17</v>
      </c>
      <c r="M32" s="43"/>
      <c r="N32" s="43"/>
      <c r="O32" s="48"/>
      <c r="P32" s="49" t="e">
        <f t="shared" si="1"/>
        <v>#DIV/0!</v>
      </c>
      <c r="Q32" s="43"/>
      <c r="R32" s="43"/>
      <c r="S32" s="48"/>
      <c r="T32" s="49" t="e">
        <f t="shared" si="2"/>
        <v>#DIV/0!</v>
      </c>
      <c r="U32" s="43"/>
      <c r="V32" s="43"/>
      <c r="W32" s="48"/>
      <c r="X32" s="49" t="e">
        <f t="shared" si="3"/>
        <v>#DIV/0!</v>
      </c>
      <c r="Y32" s="43"/>
      <c r="Z32" s="43"/>
      <c r="AA32" s="47"/>
      <c r="AB32" s="45" t="e">
        <f t="shared" si="4"/>
        <v>#DIV/0!</v>
      </c>
      <c r="AC32" s="46"/>
      <c r="AD32" s="46"/>
      <c r="AE32" s="47"/>
      <c r="AF32" s="45" t="e">
        <f t="shared" si="5"/>
        <v>#DIV/0!</v>
      </c>
      <c r="AG32" s="46"/>
      <c r="AH32" s="46"/>
      <c r="AI32" s="47"/>
      <c r="AJ32" s="45" t="e">
        <f t="shared" si="6"/>
        <v>#DIV/0!</v>
      </c>
      <c r="AK32" s="46"/>
      <c r="AL32" s="46"/>
      <c r="AM32" s="47"/>
      <c r="AN32" s="45" t="e">
        <f t="shared" si="7"/>
        <v>#DIV/0!</v>
      </c>
      <c r="AO32" s="46"/>
      <c r="AP32" s="46"/>
      <c r="AQ32" s="47"/>
      <c r="AR32" s="45" t="e">
        <f t="shared" si="8"/>
        <v>#DIV/0!</v>
      </c>
      <c r="AS32" s="46"/>
      <c r="AT32" s="46"/>
      <c r="AU32" s="47"/>
      <c r="AV32" s="45" t="e">
        <f t="shared" si="9"/>
        <v>#DIV/0!</v>
      </c>
      <c r="AW32" s="46"/>
      <c r="AX32" s="46"/>
      <c r="AY32" s="47"/>
      <c r="AZ32" s="45" t="e">
        <f t="shared" si="10"/>
        <v>#DIV/0!</v>
      </c>
      <c r="BA32" s="46">
        <f t="shared" si="11"/>
        <v>431870</v>
      </c>
      <c r="BB32" s="46"/>
      <c r="BC32" s="47">
        <f t="shared" si="12"/>
        <v>1100000</v>
      </c>
      <c r="BD32" s="45">
        <f t="shared" si="13"/>
        <v>0.39260909090909091</v>
      </c>
      <c r="BE32" s="50">
        <f t="shared" si="14"/>
        <v>215935</v>
      </c>
    </row>
    <row r="33" spans="1:57" ht="18.75">
      <c r="A33" s="40">
        <v>26</v>
      </c>
      <c r="B33" s="41" t="s">
        <v>226</v>
      </c>
      <c r="C33" s="41" t="s">
        <v>277</v>
      </c>
      <c r="D33" s="42" t="s">
        <v>241</v>
      </c>
      <c r="E33" s="46">
        <v>375535</v>
      </c>
      <c r="F33" s="46"/>
      <c r="G33" s="44">
        <v>550000</v>
      </c>
      <c r="H33" s="45">
        <f t="shared" si="0"/>
        <v>0.68279090909090911</v>
      </c>
      <c r="I33" s="46">
        <v>338945</v>
      </c>
      <c r="J33" s="46"/>
      <c r="K33" s="47">
        <v>550000</v>
      </c>
      <c r="L33" s="45">
        <v>0.62</v>
      </c>
      <c r="M33" s="43"/>
      <c r="N33" s="43"/>
      <c r="O33" s="48"/>
      <c r="P33" s="49" t="e">
        <f t="shared" si="1"/>
        <v>#DIV/0!</v>
      </c>
      <c r="Q33" s="43"/>
      <c r="R33" s="43"/>
      <c r="S33" s="48"/>
      <c r="T33" s="49" t="e">
        <f t="shared" si="2"/>
        <v>#DIV/0!</v>
      </c>
      <c r="U33" s="43"/>
      <c r="V33" s="43"/>
      <c r="W33" s="48"/>
      <c r="X33" s="49" t="e">
        <f t="shared" si="3"/>
        <v>#DIV/0!</v>
      </c>
      <c r="Y33" s="43"/>
      <c r="Z33" s="43"/>
      <c r="AA33" s="47"/>
      <c r="AB33" s="45" t="e">
        <f t="shared" si="4"/>
        <v>#DIV/0!</v>
      </c>
      <c r="AC33" s="46"/>
      <c r="AD33" s="46"/>
      <c r="AE33" s="47"/>
      <c r="AF33" s="45" t="e">
        <f t="shared" si="5"/>
        <v>#DIV/0!</v>
      </c>
      <c r="AG33" s="46"/>
      <c r="AH33" s="46"/>
      <c r="AI33" s="47"/>
      <c r="AJ33" s="45" t="e">
        <f t="shared" si="6"/>
        <v>#DIV/0!</v>
      </c>
      <c r="AK33" s="46"/>
      <c r="AL33" s="46"/>
      <c r="AM33" s="47"/>
      <c r="AN33" s="45" t="e">
        <f t="shared" si="7"/>
        <v>#DIV/0!</v>
      </c>
      <c r="AO33" s="46"/>
      <c r="AP33" s="46"/>
      <c r="AQ33" s="47"/>
      <c r="AR33" s="45" t="e">
        <f t="shared" si="8"/>
        <v>#DIV/0!</v>
      </c>
      <c r="AS33" s="46"/>
      <c r="AT33" s="46"/>
      <c r="AU33" s="47"/>
      <c r="AV33" s="45" t="e">
        <f t="shared" si="9"/>
        <v>#DIV/0!</v>
      </c>
      <c r="AW33" s="46"/>
      <c r="AX33" s="46"/>
      <c r="AY33" s="47"/>
      <c r="AZ33" s="45" t="e">
        <f t="shared" si="10"/>
        <v>#DIV/0!</v>
      </c>
      <c r="BA33" s="46">
        <f t="shared" si="11"/>
        <v>714480</v>
      </c>
      <c r="BB33" s="46"/>
      <c r="BC33" s="47">
        <f t="shared" si="12"/>
        <v>1100000</v>
      </c>
      <c r="BD33" s="45">
        <f t="shared" si="13"/>
        <v>0.64952727272727273</v>
      </c>
      <c r="BE33" s="50">
        <f t="shared" si="14"/>
        <v>357240</v>
      </c>
    </row>
    <row r="34" spans="1:57" ht="18.75">
      <c r="A34" s="40">
        <v>27</v>
      </c>
      <c r="B34" s="41" t="s">
        <v>227</v>
      </c>
      <c r="C34" s="41" t="s">
        <v>278</v>
      </c>
      <c r="D34" s="42" t="s">
        <v>234</v>
      </c>
      <c r="E34" s="46">
        <v>2193010</v>
      </c>
      <c r="F34" s="46"/>
      <c r="G34" s="44">
        <v>1300000</v>
      </c>
      <c r="H34" s="45">
        <f t="shared" si="0"/>
        <v>1.6869307692307691</v>
      </c>
      <c r="I34" s="46">
        <v>877810</v>
      </c>
      <c r="J34" s="46"/>
      <c r="K34" s="47">
        <v>1300000</v>
      </c>
      <c r="L34" s="45">
        <v>0.68</v>
      </c>
      <c r="M34" s="43"/>
      <c r="N34" s="43"/>
      <c r="O34" s="48"/>
      <c r="P34" s="49" t="e">
        <f t="shared" si="1"/>
        <v>#DIV/0!</v>
      </c>
      <c r="Q34" s="43"/>
      <c r="R34" s="43"/>
      <c r="S34" s="48"/>
      <c r="T34" s="49" t="e">
        <f t="shared" si="2"/>
        <v>#DIV/0!</v>
      </c>
      <c r="U34" s="43"/>
      <c r="V34" s="43"/>
      <c r="W34" s="48"/>
      <c r="X34" s="49" t="e">
        <f t="shared" si="3"/>
        <v>#DIV/0!</v>
      </c>
      <c r="Y34" s="43"/>
      <c r="Z34" s="43"/>
      <c r="AA34" s="47"/>
      <c r="AB34" s="45" t="e">
        <f t="shared" si="4"/>
        <v>#DIV/0!</v>
      </c>
      <c r="AC34" s="46"/>
      <c r="AD34" s="46"/>
      <c r="AE34" s="47"/>
      <c r="AF34" s="45" t="e">
        <f t="shared" si="5"/>
        <v>#DIV/0!</v>
      </c>
      <c r="AG34" s="46"/>
      <c r="AH34" s="46"/>
      <c r="AI34" s="47"/>
      <c r="AJ34" s="45" t="e">
        <f t="shared" si="6"/>
        <v>#DIV/0!</v>
      </c>
      <c r="AK34" s="46"/>
      <c r="AL34" s="46"/>
      <c r="AM34" s="47"/>
      <c r="AN34" s="45" t="e">
        <f t="shared" si="7"/>
        <v>#DIV/0!</v>
      </c>
      <c r="AO34" s="46"/>
      <c r="AP34" s="46"/>
      <c r="AQ34" s="47"/>
      <c r="AR34" s="45" t="e">
        <f t="shared" si="8"/>
        <v>#DIV/0!</v>
      </c>
      <c r="AS34" s="46"/>
      <c r="AT34" s="46"/>
      <c r="AU34" s="47"/>
      <c r="AV34" s="45" t="e">
        <f t="shared" si="9"/>
        <v>#DIV/0!</v>
      </c>
      <c r="AW34" s="46"/>
      <c r="AX34" s="46"/>
      <c r="AY34" s="47"/>
      <c r="AZ34" s="45" t="e">
        <f t="shared" si="10"/>
        <v>#DIV/0!</v>
      </c>
      <c r="BA34" s="46">
        <f t="shared" si="11"/>
        <v>3070820</v>
      </c>
      <c r="BB34" s="46"/>
      <c r="BC34" s="47">
        <f t="shared" si="12"/>
        <v>2600000</v>
      </c>
      <c r="BD34" s="45">
        <f t="shared" si="13"/>
        <v>1.1810846153846153</v>
      </c>
      <c r="BE34" s="50">
        <f t="shared" si="14"/>
        <v>1535410</v>
      </c>
    </row>
    <row r="35" spans="1:57" ht="18.75">
      <c r="A35" s="40">
        <v>28</v>
      </c>
      <c r="B35" s="41" t="s">
        <v>228</v>
      </c>
      <c r="C35" s="77" t="s">
        <v>235</v>
      </c>
      <c r="D35" s="56">
        <v>45252</v>
      </c>
      <c r="E35" s="46">
        <v>10695</v>
      </c>
      <c r="F35" s="46"/>
      <c r="G35" s="44">
        <v>550000</v>
      </c>
      <c r="H35" s="45">
        <f t="shared" si="0"/>
        <v>1.9445454545454547E-2</v>
      </c>
      <c r="I35" s="46">
        <v>101530</v>
      </c>
      <c r="J35" s="46"/>
      <c r="K35" s="47">
        <v>550000</v>
      </c>
      <c r="L35" s="45">
        <v>0.18</v>
      </c>
      <c r="M35" s="46"/>
      <c r="N35" s="46"/>
      <c r="O35" s="47"/>
      <c r="P35" s="49" t="e">
        <f t="shared" si="1"/>
        <v>#DIV/0!</v>
      </c>
      <c r="Q35" s="46"/>
      <c r="R35" s="46"/>
      <c r="S35" s="47"/>
      <c r="T35" s="49" t="e">
        <f t="shared" si="2"/>
        <v>#DIV/0!</v>
      </c>
      <c r="U35" s="46"/>
      <c r="V35" s="46"/>
      <c r="W35" s="47"/>
      <c r="X35" s="49" t="e">
        <f t="shared" si="3"/>
        <v>#DIV/0!</v>
      </c>
      <c r="Y35" s="54"/>
      <c r="Z35" s="54"/>
      <c r="AA35" s="55"/>
      <c r="AB35" s="45" t="e">
        <f t="shared" si="4"/>
        <v>#DIV/0!</v>
      </c>
      <c r="AC35" s="46"/>
      <c r="AD35" s="46"/>
      <c r="AE35" s="47"/>
      <c r="AF35" s="45" t="e">
        <f t="shared" si="5"/>
        <v>#DIV/0!</v>
      </c>
      <c r="AG35" s="46"/>
      <c r="AH35" s="46"/>
      <c r="AI35" s="47"/>
      <c r="AJ35" s="45" t="e">
        <f t="shared" si="6"/>
        <v>#DIV/0!</v>
      </c>
      <c r="AK35" s="46"/>
      <c r="AL35" s="46"/>
      <c r="AM35" s="47"/>
      <c r="AN35" s="45" t="e">
        <f t="shared" si="7"/>
        <v>#DIV/0!</v>
      </c>
      <c r="AO35" s="46"/>
      <c r="AP35" s="46"/>
      <c r="AQ35" s="47"/>
      <c r="AR35" s="45" t="e">
        <f t="shared" si="8"/>
        <v>#DIV/0!</v>
      </c>
      <c r="AS35" s="46"/>
      <c r="AT35" s="46"/>
      <c r="AU35" s="47"/>
      <c r="AV35" s="45" t="e">
        <f t="shared" si="9"/>
        <v>#DIV/0!</v>
      </c>
      <c r="AW35" s="46"/>
      <c r="AX35" s="46"/>
      <c r="AY35" s="47"/>
      <c r="AZ35" s="45" t="e">
        <f t="shared" si="10"/>
        <v>#DIV/0!</v>
      </c>
      <c r="BA35" s="46">
        <f t="shared" si="11"/>
        <v>112225</v>
      </c>
      <c r="BB35" s="46"/>
      <c r="BC35" s="47">
        <f t="shared" si="12"/>
        <v>1100000</v>
      </c>
      <c r="BD35" s="45">
        <f t="shared" si="13"/>
        <v>0.10202272727272728</v>
      </c>
      <c r="BE35" s="50">
        <f t="shared" si="14"/>
        <v>56112.5</v>
      </c>
    </row>
    <row r="36" spans="1:57" ht="18.75">
      <c r="A36" s="40">
        <v>29</v>
      </c>
      <c r="B36" s="41" t="s">
        <v>229</v>
      </c>
      <c r="C36" s="77" t="s">
        <v>236</v>
      </c>
      <c r="D36" s="42">
        <v>45502</v>
      </c>
      <c r="E36" s="46">
        <v>620485</v>
      </c>
      <c r="F36" s="46"/>
      <c r="G36" s="44">
        <v>550000</v>
      </c>
      <c r="H36" s="45">
        <f t="shared" si="0"/>
        <v>1.1281545454545454</v>
      </c>
      <c r="I36" s="46">
        <v>357735</v>
      </c>
      <c r="J36" s="46"/>
      <c r="K36" s="47">
        <v>550000</v>
      </c>
      <c r="L36" s="45">
        <v>0.65</v>
      </c>
      <c r="M36" s="43"/>
      <c r="N36" s="43"/>
      <c r="O36" s="48"/>
      <c r="P36" s="49" t="e">
        <f t="shared" si="1"/>
        <v>#DIV/0!</v>
      </c>
      <c r="Q36" s="43"/>
      <c r="R36" s="43"/>
      <c r="S36" s="48"/>
      <c r="T36" s="49" t="e">
        <f t="shared" si="2"/>
        <v>#DIV/0!</v>
      </c>
      <c r="U36" s="43"/>
      <c r="V36" s="43"/>
      <c r="W36" s="48"/>
      <c r="X36" s="49" t="e">
        <f t="shared" si="3"/>
        <v>#DIV/0!</v>
      </c>
      <c r="Y36" s="43"/>
      <c r="Z36" s="43"/>
      <c r="AA36" s="47"/>
      <c r="AB36" s="45" t="e">
        <f t="shared" si="4"/>
        <v>#DIV/0!</v>
      </c>
      <c r="AC36" s="46"/>
      <c r="AD36" s="46"/>
      <c r="AE36" s="47"/>
      <c r="AF36" s="45" t="e">
        <f t="shared" si="5"/>
        <v>#DIV/0!</v>
      </c>
      <c r="AG36" s="46"/>
      <c r="AH36" s="46"/>
      <c r="AI36" s="47"/>
      <c r="AJ36" s="45" t="e">
        <f t="shared" si="6"/>
        <v>#DIV/0!</v>
      </c>
      <c r="AK36" s="46"/>
      <c r="AL36" s="46"/>
      <c r="AM36" s="47"/>
      <c r="AN36" s="45" t="e">
        <f t="shared" si="7"/>
        <v>#DIV/0!</v>
      </c>
      <c r="AO36" s="46"/>
      <c r="AP36" s="46"/>
      <c r="AQ36" s="47"/>
      <c r="AR36" s="45" t="e">
        <f t="shared" si="8"/>
        <v>#DIV/0!</v>
      </c>
      <c r="AS36" s="46"/>
      <c r="AT36" s="46"/>
      <c r="AU36" s="47"/>
      <c r="AV36" s="45" t="e">
        <f t="shared" si="9"/>
        <v>#DIV/0!</v>
      </c>
      <c r="AW36" s="46"/>
      <c r="AX36" s="46"/>
      <c r="AY36" s="47"/>
      <c r="AZ36" s="45" t="e">
        <f t="shared" si="10"/>
        <v>#DIV/0!</v>
      </c>
      <c r="BA36" s="46">
        <f t="shared" si="11"/>
        <v>978220</v>
      </c>
      <c r="BB36" s="46"/>
      <c r="BC36" s="47">
        <f t="shared" si="12"/>
        <v>1100000</v>
      </c>
      <c r="BD36" s="45">
        <f t="shared" si="13"/>
        <v>0.88929090909090913</v>
      </c>
      <c r="BE36" s="50">
        <f t="shared" si="14"/>
        <v>489110</v>
      </c>
    </row>
    <row r="37" spans="1:57" ht="18.75">
      <c r="A37" s="40">
        <v>30</v>
      </c>
      <c r="B37" s="41" t="s">
        <v>230</v>
      </c>
      <c r="C37" s="77" t="s">
        <v>237</v>
      </c>
      <c r="D37" s="42">
        <v>45279</v>
      </c>
      <c r="E37" s="46">
        <v>719375</v>
      </c>
      <c r="F37" s="46"/>
      <c r="G37" s="44">
        <v>550000</v>
      </c>
      <c r="H37" s="45">
        <f t="shared" si="0"/>
        <v>1.3079545454545454</v>
      </c>
      <c r="I37" s="46">
        <v>374815</v>
      </c>
      <c r="J37" s="46"/>
      <c r="K37" s="47">
        <v>550000</v>
      </c>
      <c r="L37" s="45">
        <v>0.68</v>
      </c>
      <c r="M37" s="43"/>
      <c r="N37" s="43"/>
      <c r="O37" s="48"/>
      <c r="P37" s="49" t="e">
        <f t="shared" si="1"/>
        <v>#DIV/0!</v>
      </c>
      <c r="Q37" s="43"/>
      <c r="R37" s="43"/>
      <c r="S37" s="48"/>
      <c r="T37" s="49" t="e">
        <f t="shared" si="2"/>
        <v>#DIV/0!</v>
      </c>
      <c r="U37" s="43"/>
      <c r="V37" s="43"/>
      <c r="W37" s="48"/>
      <c r="X37" s="49" t="e">
        <f t="shared" si="3"/>
        <v>#DIV/0!</v>
      </c>
      <c r="Y37" s="43"/>
      <c r="Z37" s="43"/>
      <c r="AA37" s="47"/>
      <c r="AB37" s="45" t="e">
        <f t="shared" si="4"/>
        <v>#DIV/0!</v>
      </c>
      <c r="AC37" s="46"/>
      <c r="AD37" s="46"/>
      <c r="AE37" s="47"/>
      <c r="AF37" s="45" t="e">
        <f t="shared" si="5"/>
        <v>#DIV/0!</v>
      </c>
      <c r="AG37" s="46"/>
      <c r="AH37" s="46"/>
      <c r="AI37" s="47"/>
      <c r="AJ37" s="45" t="e">
        <f t="shared" si="6"/>
        <v>#DIV/0!</v>
      </c>
      <c r="AK37" s="46"/>
      <c r="AL37" s="46"/>
      <c r="AM37" s="47"/>
      <c r="AN37" s="45" t="e">
        <f t="shared" si="7"/>
        <v>#DIV/0!</v>
      </c>
      <c r="AO37" s="46"/>
      <c r="AP37" s="46"/>
      <c r="AQ37" s="47"/>
      <c r="AR37" s="45" t="e">
        <f t="shared" si="8"/>
        <v>#DIV/0!</v>
      </c>
      <c r="AS37" s="46"/>
      <c r="AT37" s="46"/>
      <c r="AU37" s="47"/>
      <c r="AV37" s="45" t="e">
        <f t="shared" si="9"/>
        <v>#DIV/0!</v>
      </c>
      <c r="AW37" s="46"/>
      <c r="AX37" s="46"/>
      <c r="AY37" s="47"/>
      <c r="AZ37" s="45" t="e">
        <f t="shared" si="10"/>
        <v>#DIV/0!</v>
      </c>
      <c r="BA37" s="46">
        <f t="shared" si="11"/>
        <v>1094190</v>
      </c>
      <c r="BB37" s="46"/>
      <c r="BC37" s="47">
        <f t="shared" si="12"/>
        <v>1100000</v>
      </c>
      <c r="BD37" s="45">
        <f t="shared" si="13"/>
        <v>0.99471818181818183</v>
      </c>
      <c r="BE37" s="50">
        <f t="shared" si="14"/>
        <v>547095</v>
      </c>
    </row>
    <row r="38" spans="1:57" ht="18.75">
      <c r="A38" s="40">
        <v>31</v>
      </c>
      <c r="B38" s="41" t="s">
        <v>231</v>
      </c>
      <c r="C38" s="77" t="s">
        <v>279</v>
      </c>
      <c r="D38" s="76" t="s">
        <v>238</v>
      </c>
      <c r="E38" s="46">
        <v>984720</v>
      </c>
      <c r="F38" s="46"/>
      <c r="G38" s="44">
        <v>1500000</v>
      </c>
      <c r="H38" s="45">
        <f t="shared" si="0"/>
        <v>0.65647999999999995</v>
      </c>
      <c r="I38" s="46">
        <v>1107240</v>
      </c>
      <c r="J38" s="46"/>
      <c r="K38" s="47">
        <v>1500000</v>
      </c>
      <c r="L38" s="45">
        <v>0.74</v>
      </c>
      <c r="M38" s="43"/>
      <c r="N38" s="43"/>
      <c r="O38" s="48"/>
      <c r="P38" s="49" t="e">
        <f t="shared" si="1"/>
        <v>#DIV/0!</v>
      </c>
      <c r="Q38" s="43"/>
      <c r="R38" s="43"/>
      <c r="S38" s="48"/>
      <c r="T38" s="49" t="e">
        <f t="shared" si="2"/>
        <v>#DIV/0!</v>
      </c>
      <c r="U38" s="43"/>
      <c r="V38" s="43"/>
      <c r="W38" s="48"/>
      <c r="X38" s="49" t="e">
        <f t="shared" si="3"/>
        <v>#DIV/0!</v>
      </c>
      <c r="Y38" s="43"/>
      <c r="Z38" s="43"/>
      <c r="AA38" s="47"/>
      <c r="AB38" s="45" t="e">
        <f t="shared" si="4"/>
        <v>#DIV/0!</v>
      </c>
      <c r="AC38" s="46"/>
      <c r="AD38" s="46"/>
      <c r="AE38" s="47"/>
      <c r="AF38" s="45" t="e">
        <f t="shared" si="5"/>
        <v>#DIV/0!</v>
      </c>
      <c r="AG38" s="46"/>
      <c r="AH38" s="46"/>
      <c r="AI38" s="47"/>
      <c r="AJ38" s="45" t="e">
        <f t="shared" si="6"/>
        <v>#DIV/0!</v>
      </c>
      <c r="AK38" s="46"/>
      <c r="AL38" s="46"/>
      <c r="AM38" s="47"/>
      <c r="AN38" s="45" t="e">
        <f t="shared" si="7"/>
        <v>#DIV/0!</v>
      </c>
      <c r="AO38" s="46"/>
      <c r="AP38" s="46"/>
      <c r="AQ38" s="47"/>
      <c r="AR38" s="45" t="e">
        <f t="shared" si="8"/>
        <v>#DIV/0!</v>
      </c>
      <c r="AS38" s="46"/>
      <c r="AT38" s="46"/>
      <c r="AU38" s="47"/>
      <c r="AV38" s="45" t="e">
        <f t="shared" si="9"/>
        <v>#DIV/0!</v>
      </c>
      <c r="AW38" s="46"/>
      <c r="AX38" s="46"/>
      <c r="AY38" s="47"/>
      <c r="AZ38" s="45" t="e">
        <f t="shared" si="10"/>
        <v>#DIV/0!</v>
      </c>
      <c r="BA38" s="46">
        <f t="shared" si="11"/>
        <v>2091960</v>
      </c>
      <c r="BB38" s="46"/>
      <c r="BC38" s="47">
        <f t="shared" si="12"/>
        <v>3000000</v>
      </c>
      <c r="BD38" s="45">
        <f t="shared" si="13"/>
        <v>0.69732000000000005</v>
      </c>
      <c r="BE38" s="50">
        <f t="shared" si="14"/>
        <v>1045980</v>
      </c>
    </row>
    <row r="39" spans="1:57" ht="18.75">
      <c r="A39" s="40">
        <v>32</v>
      </c>
      <c r="B39" s="41" t="s">
        <v>232</v>
      </c>
      <c r="C39" s="77" t="s">
        <v>239</v>
      </c>
      <c r="D39" s="76">
        <v>45411</v>
      </c>
      <c r="E39" s="46">
        <v>865075</v>
      </c>
      <c r="F39" s="46"/>
      <c r="G39" s="44">
        <v>550000</v>
      </c>
      <c r="H39" s="45">
        <f t="shared" si="0"/>
        <v>1.5728636363636364</v>
      </c>
      <c r="I39" s="46">
        <v>91970</v>
      </c>
      <c r="J39" s="46"/>
      <c r="K39" s="47">
        <v>550000</v>
      </c>
      <c r="L39" s="45">
        <v>0.17</v>
      </c>
      <c r="M39" s="43"/>
      <c r="N39" s="43"/>
      <c r="O39" s="48"/>
      <c r="P39" s="49" t="e">
        <f t="shared" si="1"/>
        <v>#DIV/0!</v>
      </c>
      <c r="Q39" s="43"/>
      <c r="R39" s="43"/>
      <c r="S39" s="48"/>
      <c r="T39" s="49" t="e">
        <f t="shared" si="2"/>
        <v>#DIV/0!</v>
      </c>
      <c r="U39" s="43"/>
      <c r="V39" s="43"/>
      <c r="W39" s="48"/>
      <c r="X39" s="49" t="e">
        <f t="shared" si="3"/>
        <v>#DIV/0!</v>
      </c>
      <c r="Y39" s="43"/>
      <c r="Z39" s="43"/>
      <c r="AA39" s="47"/>
      <c r="AB39" s="45" t="e">
        <f t="shared" si="4"/>
        <v>#DIV/0!</v>
      </c>
      <c r="AC39" s="46"/>
      <c r="AD39" s="46"/>
      <c r="AE39" s="47"/>
      <c r="AF39" s="45" t="e">
        <f t="shared" si="5"/>
        <v>#DIV/0!</v>
      </c>
      <c r="AG39" s="46"/>
      <c r="AH39" s="46"/>
      <c r="AI39" s="47"/>
      <c r="AJ39" s="45" t="e">
        <f t="shared" si="6"/>
        <v>#DIV/0!</v>
      </c>
      <c r="AK39" s="46"/>
      <c r="AL39" s="46"/>
      <c r="AM39" s="47"/>
      <c r="AN39" s="45" t="e">
        <f t="shared" si="7"/>
        <v>#DIV/0!</v>
      </c>
      <c r="AO39" s="46"/>
      <c r="AP39" s="46"/>
      <c r="AQ39" s="47"/>
      <c r="AR39" s="45" t="e">
        <f t="shared" si="8"/>
        <v>#DIV/0!</v>
      </c>
      <c r="AS39" s="46"/>
      <c r="AT39" s="46"/>
      <c r="AU39" s="47"/>
      <c r="AV39" s="45" t="e">
        <f t="shared" si="9"/>
        <v>#DIV/0!</v>
      </c>
      <c r="AW39" s="46"/>
      <c r="AX39" s="46"/>
      <c r="AY39" s="47"/>
      <c r="AZ39" s="45" t="e">
        <f t="shared" si="10"/>
        <v>#DIV/0!</v>
      </c>
      <c r="BA39" s="46">
        <f t="shared" si="11"/>
        <v>957045</v>
      </c>
      <c r="BB39" s="46"/>
      <c r="BC39" s="47">
        <f t="shared" si="12"/>
        <v>1100000</v>
      </c>
      <c r="BD39" s="45">
        <f t="shared" si="13"/>
        <v>0.87004090909090914</v>
      </c>
      <c r="BE39" s="50">
        <f t="shared" si="14"/>
        <v>478522.5</v>
      </c>
    </row>
    <row r="40" spans="1:57" ht="18.75">
      <c r="A40" s="40">
        <v>33</v>
      </c>
      <c r="B40" s="41" t="s">
        <v>233</v>
      </c>
      <c r="C40" s="77" t="s">
        <v>240</v>
      </c>
      <c r="D40" s="76">
        <v>45411</v>
      </c>
      <c r="E40" s="46">
        <v>577200</v>
      </c>
      <c r="F40" s="46"/>
      <c r="G40" s="44">
        <v>800000</v>
      </c>
      <c r="H40" s="45">
        <f t="shared" si="0"/>
        <v>0.72150000000000003</v>
      </c>
      <c r="I40" s="46">
        <v>670705</v>
      </c>
      <c r="J40" s="46"/>
      <c r="K40" s="47">
        <v>800000</v>
      </c>
      <c r="L40" s="45">
        <v>0.84</v>
      </c>
      <c r="M40" s="46"/>
      <c r="N40" s="46"/>
      <c r="O40" s="47"/>
      <c r="P40" s="49" t="e">
        <f t="shared" si="1"/>
        <v>#DIV/0!</v>
      </c>
      <c r="Q40" s="46"/>
      <c r="R40" s="46"/>
      <c r="S40" s="47"/>
      <c r="T40" s="49" t="e">
        <f t="shared" si="2"/>
        <v>#DIV/0!</v>
      </c>
      <c r="U40" s="46"/>
      <c r="V40" s="46"/>
      <c r="W40" s="47"/>
      <c r="X40" s="49" t="e">
        <f t="shared" si="3"/>
        <v>#DIV/0!</v>
      </c>
      <c r="Y40" s="46"/>
      <c r="Z40" s="46"/>
      <c r="AA40" s="47"/>
      <c r="AB40" s="45" t="e">
        <f t="shared" si="4"/>
        <v>#DIV/0!</v>
      </c>
      <c r="AC40" s="46"/>
      <c r="AD40" s="46"/>
      <c r="AE40" s="47"/>
      <c r="AF40" s="45" t="e">
        <f t="shared" si="5"/>
        <v>#DIV/0!</v>
      </c>
      <c r="AG40" s="46"/>
      <c r="AH40" s="46"/>
      <c r="AI40" s="47"/>
      <c r="AJ40" s="45" t="e">
        <f t="shared" si="6"/>
        <v>#DIV/0!</v>
      </c>
      <c r="AK40" s="46"/>
      <c r="AL40" s="46"/>
      <c r="AM40" s="47"/>
      <c r="AN40" s="45" t="e">
        <f t="shared" si="7"/>
        <v>#DIV/0!</v>
      </c>
      <c r="AO40" s="46"/>
      <c r="AP40" s="46"/>
      <c r="AQ40" s="47"/>
      <c r="AR40" s="45" t="e">
        <f t="shared" si="8"/>
        <v>#DIV/0!</v>
      </c>
      <c r="AS40" s="46"/>
      <c r="AT40" s="46"/>
      <c r="AU40" s="47"/>
      <c r="AV40" s="45" t="e">
        <f t="shared" si="9"/>
        <v>#DIV/0!</v>
      </c>
      <c r="AW40" s="46"/>
      <c r="AX40" s="46"/>
      <c r="AY40" s="47"/>
      <c r="AZ40" s="45" t="e">
        <f t="shared" si="10"/>
        <v>#DIV/0!</v>
      </c>
      <c r="BA40" s="46">
        <f t="shared" si="11"/>
        <v>1247905</v>
      </c>
      <c r="BB40" s="46"/>
      <c r="BC40" s="47">
        <f t="shared" si="12"/>
        <v>1600000</v>
      </c>
      <c r="BD40" s="45">
        <f t="shared" si="13"/>
        <v>0.77994062500000005</v>
      </c>
      <c r="BE40" s="50">
        <f t="shared" si="14"/>
        <v>623952.5</v>
      </c>
    </row>
    <row r="41" spans="1:57" ht="18.75">
      <c r="A41" s="40">
        <v>34</v>
      </c>
      <c r="B41" s="41" t="s">
        <v>242</v>
      </c>
      <c r="C41" s="52" t="s">
        <v>280</v>
      </c>
      <c r="D41" s="76">
        <v>45588</v>
      </c>
      <c r="E41" s="46">
        <v>94985</v>
      </c>
      <c r="F41" s="46"/>
      <c r="G41" s="44">
        <v>550000</v>
      </c>
      <c r="H41" s="45">
        <f t="shared" si="0"/>
        <v>0.17269999999999999</v>
      </c>
      <c r="I41" s="46">
        <v>110685</v>
      </c>
      <c r="J41" s="46"/>
      <c r="K41" s="47">
        <v>550000</v>
      </c>
      <c r="L41" s="45">
        <v>0.2</v>
      </c>
      <c r="M41" s="46"/>
      <c r="N41" s="46"/>
      <c r="O41" s="47"/>
      <c r="P41" s="49" t="e">
        <f t="shared" si="1"/>
        <v>#DIV/0!</v>
      </c>
      <c r="Q41" s="46"/>
      <c r="R41" s="46"/>
      <c r="S41" s="47"/>
      <c r="T41" s="49" t="e">
        <f t="shared" si="2"/>
        <v>#DIV/0!</v>
      </c>
      <c r="U41" s="46"/>
      <c r="V41" s="46"/>
      <c r="W41" s="47"/>
      <c r="X41" s="49" t="e">
        <f t="shared" si="3"/>
        <v>#DIV/0!</v>
      </c>
      <c r="Y41" s="46"/>
      <c r="Z41" s="46"/>
      <c r="AA41" s="47"/>
      <c r="AB41" s="45" t="e">
        <f t="shared" si="4"/>
        <v>#DIV/0!</v>
      </c>
      <c r="AC41" s="46"/>
      <c r="AD41" s="46"/>
      <c r="AE41" s="47"/>
      <c r="AF41" s="45" t="e">
        <f t="shared" si="5"/>
        <v>#DIV/0!</v>
      </c>
      <c r="AG41" s="46"/>
      <c r="AH41" s="46"/>
      <c r="AI41" s="47"/>
      <c r="AJ41" s="45" t="e">
        <f t="shared" si="6"/>
        <v>#DIV/0!</v>
      </c>
      <c r="AK41" s="46"/>
      <c r="AL41" s="46"/>
      <c r="AM41" s="47"/>
      <c r="AN41" s="45" t="e">
        <f t="shared" si="7"/>
        <v>#DIV/0!</v>
      </c>
      <c r="AO41" s="46"/>
      <c r="AP41" s="46"/>
      <c r="AQ41" s="47"/>
      <c r="AR41" s="45" t="e">
        <f t="shared" si="8"/>
        <v>#DIV/0!</v>
      </c>
      <c r="AS41" s="46"/>
      <c r="AT41" s="46"/>
      <c r="AU41" s="47"/>
      <c r="AV41" s="45" t="e">
        <f t="shared" si="9"/>
        <v>#DIV/0!</v>
      </c>
      <c r="AW41" s="46"/>
      <c r="AX41" s="46"/>
      <c r="AY41" s="47"/>
      <c r="AZ41" s="45" t="e">
        <f t="shared" si="10"/>
        <v>#DIV/0!</v>
      </c>
      <c r="BA41" s="46">
        <f t="shared" si="11"/>
        <v>205670</v>
      </c>
      <c r="BB41" s="46"/>
      <c r="BC41" s="47">
        <f t="shared" si="12"/>
        <v>1100000</v>
      </c>
      <c r="BD41" s="45">
        <f t="shared" si="13"/>
        <v>0.18697272727272726</v>
      </c>
      <c r="BE41" s="50">
        <f t="shared" si="14"/>
        <v>102835</v>
      </c>
    </row>
    <row r="42" spans="1:57" ht="18.75">
      <c r="A42" s="40">
        <v>35</v>
      </c>
      <c r="B42" s="41" t="s">
        <v>243</v>
      </c>
      <c r="C42" s="41" t="s">
        <v>281</v>
      </c>
      <c r="D42" s="42">
        <v>45588</v>
      </c>
      <c r="E42" s="46">
        <v>46590</v>
      </c>
      <c r="F42" s="46"/>
      <c r="G42" s="44">
        <v>550000</v>
      </c>
      <c r="H42" s="45">
        <f t="shared" si="0"/>
        <v>8.4709090909090914E-2</v>
      </c>
      <c r="I42" s="46">
        <v>29995</v>
      </c>
      <c r="J42" s="46"/>
      <c r="K42" s="47">
        <v>550000</v>
      </c>
      <c r="L42" s="45">
        <v>0.05</v>
      </c>
      <c r="M42" s="43"/>
      <c r="N42" s="43"/>
      <c r="O42" s="48"/>
      <c r="P42" s="49" t="e">
        <f t="shared" si="1"/>
        <v>#DIV/0!</v>
      </c>
      <c r="Q42" s="43"/>
      <c r="R42" s="43"/>
      <c r="S42" s="48"/>
      <c r="T42" s="49" t="e">
        <f t="shared" si="2"/>
        <v>#DIV/0!</v>
      </c>
      <c r="U42" s="43"/>
      <c r="V42" s="43"/>
      <c r="W42" s="48"/>
      <c r="X42" s="49" t="e">
        <f t="shared" si="3"/>
        <v>#DIV/0!</v>
      </c>
      <c r="Y42" s="43"/>
      <c r="Z42" s="43"/>
      <c r="AA42" s="47"/>
      <c r="AB42" s="45" t="e">
        <f t="shared" si="4"/>
        <v>#DIV/0!</v>
      </c>
      <c r="AC42" s="46"/>
      <c r="AD42" s="46"/>
      <c r="AE42" s="47"/>
      <c r="AF42" s="45" t="e">
        <f t="shared" si="5"/>
        <v>#DIV/0!</v>
      </c>
      <c r="AG42" s="46"/>
      <c r="AH42" s="46"/>
      <c r="AI42" s="47"/>
      <c r="AJ42" s="45" t="e">
        <f t="shared" si="6"/>
        <v>#DIV/0!</v>
      </c>
      <c r="AK42" s="46"/>
      <c r="AL42" s="46"/>
      <c r="AM42" s="47"/>
      <c r="AN42" s="45" t="e">
        <f t="shared" si="7"/>
        <v>#DIV/0!</v>
      </c>
      <c r="AO42" s="46"/>
      <c r="AP42" s="46"/>
      <c r="AQ42" s="47"/>
      <c r="AR42" s="45" t="e">
        <f t="shared" si="8"/>
        <v>#DIV/0!</v>
      </c>
      <c r="AS42" s="46"/>
      <c r="AT42" s="46"/>
      <c r="AU42" s="47"/>
      <c r="AV42" s="45" t="e">
        <f t="shared" si="9"/>
        <v>#DIV/0!</v>
      </c>
      <c r="AW42" s="46"/>
      <c r="AX42" s="46"/>
      <c r="AY42" s="47"/>
      <c r="AZ42" s="45" t="e">
        <f t="shared" si="10"/>
        <v>#DIV/0!</v>
      </c>
      <c r="BA42" s="46">
        <f t="shared" si="11"/>
        <v>76585</v>
      </c>
      <c r="BB42" s="46"/>
      <c r="BC42" s="47">
        <f t="shared" si="12"/>
        <v>1100000</v>
      </c>
      <c r="BD42" s="45">
        <f t="shared" si="13"/>
        <v>6.9622727272727267E-2</v>
      </c>
      <c r="BE42" s="50">
        <f t="shared" si="14"/>
        <v>38292.5</v>
      </c>
    </row>
    <row r="43" spans="1:57" ht="18.75">
      <c r="A43" s="40">
        <v>36</v>
      </c>
      <c r="B43" s="41" t="s">
        <v>244</v>
      </c>
      <c r="C43" s="41" t="s">
        <v>248</v>
      </c>
      <c r="D43" s="42">
        <v>45554</v>
      </c>
      <c r="E43" s="46">
        <v>154175</v>
      </c>
      <c r="F43" s="46"/>
      <c r="G43" s="44">
        <v>550000</v>
      </c>
      <c r="H43" s="45">
        <f t="shared" si="0"/>
        <v>0.2803181818181818</v>
      </c>
      <c r="I43" s="46">
        <v>134375</v>
      </c>
      <c r="J43" s="46"/>
      <c r="K43" s="47">
        <v>550000</v>
      </c>
      <c r="L43" s="45">
        <v>0.24</v>
      </c>
      <c r="M43" s="43"/>
      <c r="N43" s="43"/>
      <c r="O43" s="48"/>
      <c r="P43" s="49" t="e">
        <f t="shared" si="1"/>
        <v>#DIV/0!</v>
      </c>
      <c r="Q43" s="43"/>
      <c r="R43" s="43"/>
      <c r="S43" s="48"/>
      <c r="T43" s="49" t="e">
        <f t="shared" si="2"/>
        <v>#DIV/0!</v>
      </c>
      <c r="U43" s="43"/>
      <c r="V43" s="43"/>
      <c r="W43" s="48"/>
      <c r="X43" s="49" t="e">
        <f>U43/W43</f>
        <v>#DIV/0!</v>
      </c>
      <c r="Y43" s="43"/>
      <c r="Z43" s="43"/>
      <c r="AA43" s="47"/>
      <c r="AB43" s="45" t="e">
        <f t="shared" si="4"/>
        <v>#DIV/0!</v>
      </c>
      <c r="AC43" s="46"/>
      <c r="AD43" s="46"/>
      <c r="AE43" s="47"/>
      <c r="AF43" s="45" t="e">
        <f t="shared" si="5"/>
        <v>#DIV/0!</v>
      </c>
      <c r="AG43" s="46"/>
      <c r="AH43" s="46"/>
      <c r="AI43" s="47"/>
      <c r="AJ43" s="45" t="e">
        <f t="shared" si="6"/>
        <v>#DIV/0!</v>
      </c>
      <c r="AK43" s="46"/>
      <c r="AL43" s="46"/>
      <c r="AM43" s="47"/>
      <c r="AN43" s="45" t="e">
        <f t="shared" si="7"/>
        <v>#DIV/0!</v>
      </c>
      <c r="AO43" s="46"/>
      <c r="AP43" s="46"/>
      <c r="AQ43" s="47"/>
      <c r="AR43" s="45" t="e">
        <f t="shared" si="8"/>
        <v>#DIV/0!</v>
      </c>
      <c r="AS43" s="46"/>
      <c r="AT43" s="46"/>
      <c r="AU43" s="47"/>
      <c r="AV43" s="45" t="e">
        <f t="shared" si="9"/>
        <v>#DIV/0!</v>
      </c>
      <c r="AW43" s="46"/>
      <c r="AX43" s="46"/>
      <c r="AY43" s="47"/>
      <c r="AZ43" s="45" t="e">
        <f t="shared" si="10"/>
        <v>#DIV/0!</v>
      </c>
      <c r="BA43" s="46">
        <f t="shared" si="11"/>
        <v>288550</v>
      </c>
      <c r="BB43" s="46"/>
      <c r="BC43" s="47">
        <f t="shared" si="12"/>
        <v>1100000</v>
      </c>
      <c r="BD43" s="45">
        <f t="shared" si="13"/>
        <v>0.26231818181818184</v>
      </c>
      <c r="BE43" s="50">
        <f t="shared" si="14"/>
        <v>144275</v>
      </c>
    </row>
    <row r="44" spans="1:57" ht="18.75">
      <c r="A44" s="40">
        <v>37</v>
      </c>
      <c r="B44" s="41" t="s">
        <v>245</v>
      </c>
      <c r="C44" s="41" t="s">
        <v>249</v>
      </c>
      <c r="D44" s="42">
        <v>45189</v>
      </c>
      <c r="E44" s="46">
        <v>685330</v>
      </c>
      <c r="F44" s="46"/>
      <c r="G44" s="44">
        <v>550000</v>
      </c>
      <c r="H44" s="45">
        <f t="shared" si="0"/>
        <v>1.2460545454545455</v>
      </c>
      <c r="I44" s="46">
        <v>238955</v>
      </c>
      <c r="J44" s="46"/>
      <c r="K44" s="47">
        <v>550000</v>
      </c>
      <c r="L44" s="45">
        <v>0.43</v>
      </c>
      <c r="M44" s="43"/>
      <c r="N44" s="43"/>
      <c r="O44" s="48"/>
      <c r="P44" s="49" t="e">
        <f t="shared" si="1"/>
        <v>#DIV/0!</v>
      </c>
      <c r="Q44" s="43"/>
      <c r="R44" s="43"/>
      <c r="S44" s="48"/>
      <c r="T44" s="49" t="e">
        <f t="shared" si="2"/>
        <v>#DIV/0!</v>
      </c>
      <c r="U44" s="43"/>
      <c r="V44" s="43"/>
      <c r="W44" s="48"/>
      <c r="X44" s="49" t="e">
        <f t="shared" si="3"/>
        <v>#DIV/0!</v>
      </c>
      <c r="Y44" s="43"/>
      <c r="Z44" s="43"/>
      <c r="AA44" s="47"/>
      <c r="AB44" s="45" t="e">
        <f t="shared" si="4"/>
        <v>#DIV/0!</v>
      </c>
      <c r="AC44" s="46"/>
      <c r="AD44" s="46"/>
      <c r="AE44" s="47"/>
      <c r="AF44" s="45" t="e">
        <f t="shared" si="5"/>
        <v>#DIV/0!</v>
      </c>
      <c r="AG44" s="46"/>
      <c r="AH44" s="46"/>
      <c r="AI44" s="47"/>
      <c r="AJ44" s="45" t="e">
        <f t="shared" si="6"/>
        <v>#DIV/0!</v>
      </c>
      <c r="AK44" s="46"/>
      <c r="AL44" s="46"/>
      <c r="AM44" s="47"/>
      <c r="AN44" s="45" t="e">
        <f t="shared" si="7"/>
        <v>#DIV/0!</v>
      </c>
      <c r="AO44" s="46"/>
      <c r="AP44" s="46"/>
      <c r="AQ44" s="47"/>
      <c r="AR44" s="45" t="e">
        <f t="shared" si="8"/>
        <v>#DIV/0!</v>
      </c>
      <c r="AS44" s="46"/>
      <c r="AT44" s="46"/>
      <c r="AU44" s="47"/>
      <c r="AV44" s="45" t="e">
        <f t="shared" si="9"/>
        <v>#DIV/0!</v>
      </c>
      <c r="AW44" s="46"/>
      <c r="AX44" s="46"/>
      <c r="AY44" s="47"/>
      <c r="AZ44" s="45" t="e">
        <f t="shared" si="10"/>
        <v>#DIV/0!</v>
      </c>
      <c r="BA44" s="46">
        <f t="shared" si="11"/>
        <v>924285</v>
      </c>
      <c r="BB44" s="46"/>
      <c r="BC44" s="47">
        <f t="shared" si="12"/>
        <v>1100000</v>
      </c>
      <c r="BD44" s="45">
        <f t="shared" si="13"/>
        <v>0.8402590909090909</v>
      </c>
      <c r="BE44" s="50">
        <f t="shared" si="14"/>
        <v>462142.5</v>
      </c>
    </row>
    <row r="45" spans="1:57" ht="18.75">
      <c r="A45" s="40">
        <v>38</v>
      </c>
      <c r="B45" s="41" t="s">
        <v>246</v>
      </c>
      <c r="C45" s="41" t="s">
        <v>250</v>
      </c>
      <c r="D45" s="42">
        <v>45506</v>
      </c>
      <c r="E45" s="46">
        <v>133470</v>
      </c>
      <c r="F45" s="46"/>
      <c r="G45" s="44">
        <v>550000</v>
      </c>
      <c r="H45" s="45">
        <f t="shared" si="0"/>
        <v>0.24267272727272726</v>
      </c>
      <c r="I45" s="46">
        <v>36085</v>
      </c>
      <c r="J45" s="46"/>
      <c r="K45" s="47">
        <v>550000</v>
      </c>
      <c r="L45" s="45">
        <v>7.0000000000000007E-2</v>
      </c>
      <c r="M45" s="43"/>
      <c r="N45" s="43"/>
      <c r="O45" s="48"/>
      <c r="P45" s="49" t="e">
        <f t="shared" si="1"/>
        <v>#DIV/0!</v>
      </c>
      <c r="Q45" s="43"/>
      <c r="R45" s="43"/>
      <c r="S45" s="48"/>
      <c r="T45" s="49" t="e">
        <f t="shared" si="2"/>
        <v>#DIV/0!</v>
      </c>
      <c r="U45" s="43"/>
      <c r="V45" s="43"/>
      <c r="W45" s="48"/>
      <c r="X45" s="49" t="e">
        <f t="shared" si="3"/>
        <v>#DIV/0!</v>
      </c>
      <c r="Y45" s="43"/>
      <c r="Z45" s="43"/>
      <c r="AA45" s="47"/>
      <c r="AB45" s="45" t="e">
        <f t="shared" si="4"/>
        <v>#DIV/0!</v>
      </c>
      <c r="AC45" s="46"/>
      <c r="AD45" s="46"/>
      <c r="AE45" s="47"/>
      <c r="AF45" s="45" t="e">
        <f t="shared" si="5"/>
        <v>#DIV/0!</v>
      </c>
      <c r="AG45" s="46"/>
      <c r="AH45" s="46"/>
      <c r="AI45" s="47"/>
      <c r="AJ45" s="45" t="e">
        <f t="shared" si="6"/>
        <v>#DIV/0!</v>
      </c>
      <c r="AK45" s="46"/>
      <c r="AL45" s="46"/>
      <c r="AM45" s="47"/>
      <c r="AN45" s="45" t="e">
        <f t="shared" si="7"/>
        <v>#DIV/0!</v>
      </c>
      <c r="AO45" s="46"/>
      <c r="AP45" s="46"/>
      <c r="AQ45" s="47"/>
      <c r="AR45" s="45" t="e">
        <f t="shared" si="8"/>
        <v>#DIV/0!</v>
      </c>
      <c r="AS45" s="46"/>
      <c r="AT45" s="46"/>
      <c r="AU45" s="47"/>
      <c r="AV45" s="45" t="e">
        <f t="shared" si="9"/>
        <v>#DIV/0!</v>
      </c>
      <c r="AW45" s="46"/>
      <c r="AX45" s="46"/>
      <c r="AY45" s="47"/>
      <c r="AZ45" s="45" t="e">
        <f t="shared" si="10"/>
        <v>#DIV/0!</v>
      </c>
      <c r="BA45" s="46">
        <f t="shared" si="11"/>
        <v>169555</v>
      </c>
      <c r="BB45" s="46"/>
      <c r="BC45" s="47">
        <f t="shared" si="12"/>
        <v>1100000</v>
      </c>
      <c r="BD45" s="45">
        <f t="shared" si="13"/>
        <v>0.15414090909090908</v>
      </c>
      <c r="BE45" s="50">
        <f t="shared" si="14"/>
        <v>84777.5</v>
      </c>
    </row>
    <row r="46" spans="1:57" ht="18.75">
      <c r="A46" s="40">
        <v>39</v>
      </c>
      <c r="B46" s="41" t="s">
        <v>247</v>
      </c>
      <c r="C46" s="41" t="s">
        <v>282</v>
      </c>
      <c r="D46" s="42" t="s">
        <v>251</v>
      </c>
      <c r="E46" s="46">
        <v>1130730</v>
      </c>
      <c r="F46" s="46"/>
      <c r="G46" s="44">
        <v>1800000</v>
      </c>
      <c r="H46" s="45">
        <f t="shared" si="0"/>
        <v>0.62818333333333332</v>
      </c>
      <c r="I46" s="46">
        <v>1572380</v>
      </c>
      <c r="J46" s="46"/>
      <c r="K46" s="47">
        <v>1500000</v>
      </c>
      <c r="L46" s="45">
        <v>1.05</v>
      </c>
      <c r="M46" s="43"/>
      <c r="N46" s="43"/>
      <c r="O46" s="48"/>
      <c r="P46" s="49" t="e">
        <f t="shared" si="1"/>
        <v>#DIV/0!</v>
      </c>
      <c r="Q46" s="43"/>
      <c r="R46" s="43"/>
      <c r="S46" s="48"/>
      <c r="T46" s="49" t="e">
        <f t="shared" si="2"/>
        <v>#DIV/0!</v>
      </c>
      <c r="U46" s="43"/>
      <c r="V46" s="43"/>
      <c r="W46" s="48"/>
      <c r="X46" s="49" t="e">
        <f t="shared" si="3"/>
        <v>#DIV/0!</v>
      </c>
      <c r="Y46" s="43"/>
      <c r="Z46" s="43"/>
      <c r="AA46" s="47"/>
      <c r="AB46" s="45" t="e">
        <f t="shared" si="4"/>
        <v>#DIV/0!</v>
      </c>
      <c r="AC46" s="46"/>
      <c r="AD46" s="46"/>
      <c r="AE46" s="47"/>
      <c r="AF46" s="45" t="e">
        <f t="shared" si="5"/>
        <v>#DIV/0!</v>
      </c>
      <c r="AG46" s="46"/>
      <c r="AH46" s="46"/>
      <c r="AI46" s="47"/>
      <c r="AJ46" s="45" t="e">
        <f t="shared" si="6"/>
        <v>#DIV/0!</v>
      </c>
      <c r="AK46" s="46"/>
      <c r="AL46" s="46"/>
      <c r="AM46" s="47"/>
      <c r="AN46" s="45" t="e">
        <f t="shared" si="7"/>
        <v>#DIV/0!</v>
      </c>
      <c r="AO46" s="46"/>
      <c r="AP46" s="46"/>
      <c r="AQ46" s="47"/>
      <c r="AR46" s="45" t="e">
        <f t="shared" si="8"/>
        <v>#DIV/0!</v>
      </c>
      <c r="AS46" s="46"/>
      <c r="AT46" s="46"/>
      <c r="AU46" s="47"/>
      <c r="AV46" s="45" t="e">
        <f t="shared" si="9"/>
        <v>#DIV/0!</v>
      </c>
      <c r="AW46" s="46"/>
      <c r="AX46" s="46"/>
      <c r="AY46" s="47"/>
      <c r="AZ46" s="45" t="e">
        <f t="shared" si="10"/>
        <v>#DIV/0!</v>
      </c>
      <c r="BA46" s="46">
        <f t="shared" si="11"/>
        <v>2703110</v>
      </c>
      <c r="BB46" s="46"/>
      <c r="BC46" s="47">
        <f t="shared" si="12"/>
        <v>3300000</v>
      </c>
      <c r="BD46" s="45">
        <f t="shared" si="13"/>
        <v>0.81912424242424242</v>
      </c>
      <c r="BE46" s="50">
        <f t="shared" si="14"/>
        <v>1351555</v>
      </c>
    </row>
    <row r="47" spans="1:57" ht="18.75">
      <c r="A47" s="40">
        <v>40</v>
      </c>
      <c r="B47" s="41" t="s">
        <v>252</v>
      </c>
      <c r="C47" s="41" t="s">
        <v>253</v>
      </c>
      <c r="D47" s="42">
        <v>45307</v>
      </c>
      <c r="E47" s="46">
        <v>189665</v>
      </c>
      <c r="F47" s="46"/>
      <c r="G47" s="44">
        <v>550000</v>
      </c>
      <c r="H47" s="45">
        <f t="shared" si="0"/>
        <v>0.34484545454545457</v>
      </c>
      <c r="I47" s="46">
        <v>234450</v>
      </c>
      <c r="J47" s="46"/>
      <c r="K47" s="47">
        <v>550000</v>
      </c>
      <c r="L47" s="45">
        <v>0.43</v>
      </c>
      <c r="M47" s="43"/>
      <c r="N47" s="43"/>
      <c r="O47" s="48"/>
      <c r="P47" s="49" t="e">
        <f t="shared" si="1"/>
        <v>#DIV/0!</v>
      </c>
      <c r="Q47" s="43"/>
      <c r="R47" s="43"/>
      <c r="S47" s="48"/>
      <c r="T47" s="49" t="e">
        <f t="shared" si="2"/>
        <v>#DIV/0!</v>
      </c>
      <c r="U47" s="43"/>
      <c r="V47" s="43"/>
      <c r="W47" s="48"/>
      <c r="X47" s="49" t="e">
        <f t="shared" si="3"/>
        <v>#DIV/0!</v>
      </c>
      <c r="Y47" s="43"/>
      <c r="Z47" s="43"/>
      <c r="AA47" s="47"/>
      <c r="AB47" s="45" t="e">
        <f t="shared" si="4"/>
        <v>#DIV/0!</v>
      </c>
      <c r="AC47" s="46"/>
      <c r="AD47" s="46"/>
      <c r="AE47" s="47"/>
      <c r="AF47" s="45" t="e">
        <f t="shared" si="5"/>
        <v>#DIV/0!</v>
      </c>
      <c r="AG47" s="46"/>
      <c r="AH47" s="46"/>
      <c r="AI47" s="47"/>
      <c r="AJ47" s="45" t="e">
        <f t="shared" si="6"/>
        <v>#DIV/0!</v>
      </c>
      <c r="AK47" s="46"/>
      <c r="AL47" s="46"/>
      <c r="AM47" s="47"/>
      <c r="AN47" s="45" t="e">
        <f t="shared" si="7"/>
        <v>#DIV/0!</v>
      </c>
      <c r="AO47" s="46"/>
      <c r="AP47" s="46"/>
      <c r="AQ47" s="47"/>
      <c r="AR47" s="45" t="e">
        <f t="shared" si="8"/>
        <v>#DIV/0!</v>
      </c>
      <c r="AS47" s="46"/>
      <c r="AT47" s="46"/>
      <c r="AU47" s="47"/>
      <c r="AV47" s="45" t="e">
        <f t="shared" si="9"/>
        <v>#DIV/0!</v>
      </c>
      <c r="AW47" s="46"/>
      <c r="AX47" s="46"/>
      <c r="AY47" s="47"/>
      <c r="AZ47" s="45" t="e">
        <f t="shared" si="10"/>
        <v>#DIV/0!</v>
      </c>
      <c r="BA47" s="46">
        <f t="shared" si="11"/>
        <v>424115</v>
      </c>
      <c r="BB47" s="46"/>
      <c r="BC47" s="47">
        <f t="shared" si="12"/>
        <v>1100000</v>
      </c>
      <c r="BD47" s="45">
        <f t="shared" si="13"/>
        <v>0.38555909090909091</v>
      </c>
      <c r="BE47" s="50">
        <f t="shared" si="14"/>
        <v>212057.5</v>
      </c>
    </row>
    <row r="48" spans="1:57" ht="18.75">
      <c r="A48" s="40">
        <v>41</v>
      </c>
      <c r="B48" s="41" t="s">
        <v>254</v>
      </c>
      <c r="C48" s="41" t="s">
        <v>255</v>
      </c>
      <c r="D48" s="42">
        <v>45193</v>
      </c>
      <c r="E48" s="46">
        <v>624300</v>
      </c>
      <c r="F48" s="46"/>
      <c r="G48" s="44">
        <v>2100000</v>
      </c>
      <c r="H48" s="45">
        <f t="shared" si="0"/>
        <v>0.29728571428571426</v>
      </c>
      <c r="I48" s="46">
        <v>695575</v>
      </c>
      <c r="J48" s="46"/>
      <c r="K48" s="47">
        <v>1900000</v>
      </c>
      <c r="L48" s="45">
        <v>0.37</v>
      </c>
      <c r="M48" s="43"/>
      <c r="N48" s="43"/>
      <c r="O48" s="48"/>
      <c r="P48" s="49" t="e">
        <f t="shared" si="1"/>
        <v>#DIV/0!</v>
      </c>
      <c r="Q48" s="43"/>
      <c r="R48" s="43"/>
      <c r="S48" s="48"/>
      <c r="T48" s="49" t="e">
        <f t="shared" si="2"/>
        <v>#DIV/0!</v>
      </c>
      <c r="U48" s="43"/>
      <c r="V48" s="43"/>
      <c r="W48" s="48"/>
      <c r="X48" s="49" t="e">
        <f t="shared" si="3"/>
        <v>#DIV/0!</v>
      </c>
      <c r="Y48" s="43"/>
      <c r="Z48" s="43"/>
      <c r="AA48" s="47"/>
      <c r="AB48" s="45" t="e">
        <f t="shared" si="4"/>
        <v>#DIV/0!</v>
      </c>
      <c r="AC48" s="46"/>
      <c r="AD48" s="46"/>
      <c r="AE48" s="47"/>
      <c r="AF48" s="45" t="e">
        <f t="shared" si="5"/>
        <v>#DIV/0!</v>
      </c>
      <c r="AG48" s="46"/>
      <c r="AH48" s="46"/>
      <c r="AI48" s="47"/>
      <c r="AJ48" s="45" t="e">
        <f>AG48/AI48</f>
        <v>#DIV/0!</v>
      </c>
      <c r="AK48" s="46"/>
      <c r="AL48" s="46"/>
      <c r="AM48" s="47"/>
      <c r="AN48" s="45" t="e">
        <f t="shared" si="7"/>
        <v>#DIV/0!</v>
      </c>
      <c r="AO48" s="46"/>
      <c r="AP48" s="46"/>
      <c r="AQ48" s="47"/>
      <c r="AR48" s="45" t="e">
        <f t="shared" si="8"/>
        <v>#DIV/0!</v>
      </c>
      <c r="AS48" s="46"/>
      <c r="AT48" s="46"/>
      <c r="AU48" s="47"/>
      <c r="AV48" s="45" t="e">
        <f t="shared" si="9"/>
        <v>#DIV/0!</v>
      </c>
      <c r="AW48" s="46"/>
      <c r="AX48" s="46"/>
      <c r="AY48" s="47"/>
      <c r="AZ48" s="45" t="e">
        <f t="shared" si="10"/>
        <v>#DIV/0!</v>
      </c>
      <c r="BA48" s="46">
        <f t="shared" si="11"/>
        <v>1319875</v>
      </c>
      <c r="BB48" s="46"/>
      <c r="BC48" s="47">
        <f t="shared" si="12"/>
        <v>4000000</v>
      </c>
      <c r="BD48" s="45">
        <f t="shared" si="13"/>
        <v>0.32996874999999998</v>
      </c>
      <c r="BE48" s="50">
        <f t="shared" si="14"/>
        <v>659937.5</v>
      </c>
    </row>
    <row r="49" spans="1:57" ht="24.95" customHeight="1">
      <c r="A49" s="40"/>
      <c r="B49" s="57" t="s">
        <v>28</v>
      </c>
      <c r="C49" s="58"/>
      <c r="D49" s="59"/>
      <c r="E49" s="60">
        <f>SUM(E8:E48)</f>
        <v>23480100</v>
      </c>
      <c r="F49" s="60"/>
      <c r="G49" s="94">
        <f>SUM(G8:G48)</f>
        <v>30400000</v>
      </c>
      <c r="H49" s="62">
        <f t="shared" si="0"/>
        <v>0.77237171052631581</v>
      </c>
      <c r="I49" s="60">
        <f>SUM(I8:I48)</f>
        <v>19540030</v>
      </c>
      <c r="J49" s="60"/>
      <c r="K49" s="61">
        <f>SUM(K8:K48)</f>
        <v>28450000</v>
      </c>
      <c r="L49" s="62">
        <f>I49/K49</f>
        <v>0.68682003514938483</v>
      </c>
      <c r="M49" s="60">
        <f>SUM(M8:M48)</f>
        <v>0</v>
      </c>
      <c r="N49" s="60"/>
      <c r="O49" s="60">
        <f>SUM(O8:O48)</f>
        <v>0</v>
      </c>
      <c r="P49" s="62" t="e">
        <f>M49/O49</f>
        <v>#DIV/0!</v>
      </c>
      <c r="Q49" s="60">
        <f>SUM(Q8:Q48)</f>
        <v>0</v>
      </c>
      <c r="R49" s="60"/>
      <c r="S49" s="60">
        <f>SUM(S8:S48)</f>
        <v>0</v>
      </c>
      <c r="T49" s="62" t="e">
        <f>Q49/S49</f>
        <v>#DIV/0!</v>
      </c>
      <c r="U49" s="60">
        <f>SUM(U8:U48)</f>
        <v>0</v>
      </c>
      <c r="V49" s="60"/>
      <c r="W49" s="60">
        <f>SUM(W8:W48)</f>
        <v>0</v>
      </c>
      <c r="X49" s="62" t="e">
        <f>U49/W49</f>
        <v>#DIV/0!</v>
      </c>
      <c r="Y49" s="60">
        <f>SUM(Y8:Y48)</f>
        <v>0</v>
      </c>
      <c r="Z49" s="60"/>
      <c r="AA49" s="60">
        <f>SUM(AA8:AA48)</f>
        <v>0</v>
      </c>
      <c r="AB49" s="62" t="e">
        <f>Y49/AA49</f>
        <v>#DIV/0!</v>
      </c>
      <c r="AC49" s="60">
        <f>SUM(AC8:AC48)</f>
        <v>0</v>
      </c>
      <c r="AD49" s="60"/>
      <c r="AE49" s="60">
        <f>SUM(AE8:AE48)</f>
        <v>0</v>
      </c>
      <c r="AF49" s="62" t="e">
        <f>AC49/AE49</f>
        <v>#DIV/0!</v>
      </c>
      <c r="AG49" s="60">
        <f>SUM(AG8:AG48)</f>
        <v>0</v>
      </c>
      <c r="AH49" s="60"/>
      <c r="AI49" s="60">
        <f>SUM(AI8:AI48)</f>
        <v>0</v>
      </c>
      <c r="AJ49" s="62" t="e">
        <f>AG49/AI49</f>
        <v>#DIV/0!</v>
      </c>
      <c r="AK49" s="60">
        <f>SUM(AK8:AK48)</f>
        <v>0</v>
      </c>
      <c r="AL49" s="60"/>
      <c r="AM49" s="60">
        <f>SUM(AM8:AM48)</f>
        <v>0</v>
      </c>
      <c r="AN49" s="62" t="e">
        <f>AK49/AM49</f>
        <v>#DIV/0!</v>
      </c>
      <c r="AO49" s="60">
        <f>SUM(AO8:AO48)</f>
        <v>0</v>
      </c>
      <c r="AP49" s="60"/>
      <c r="AQ49" s="60">
        <f>SUM(AQ8:AQ48)</f>
        <v>0</v>
      </c>
      <c r="AR49" s="62" t="e">
        <f>AO49/AQ49</f>
        <v>#DIV/0!</v>
      </c>
      <c r="AS49" s="60">
        <f>SUM(AS8:AS48)</f>
        <v>0</v>
      </c>
      <c r="AT49" s="60"/>
      <c r="AU49" s="60">
        <f>SUM(AU8:AU48)</f>
        <v>0</v>
      </c>
      <c r="AV49" s="62" t="e">
        <f>AS49/AU49</f>
        <v>#DIV/0!</v>
      </c>
      <c r="AW49" s="60">
        <f>SUM(AW8:AW48)</f>
        <v>0</v>
      </c>
      <c r="AX49" s="60"/>
      <c r="AY49" s="60">
        <f>SUM(AY8:AY48)</f>
        <v>0</v>
      </c>
      <c r="AZ49" s="62" t="e">
        <f>AW49/AY49</f>
        <v>#DIV/0!</v>
      </c>
      <c r="BA49" s="60">
        <f>E49+I49</f>
        <v>43020130</v>
      </c>
      <c r="BB49" s="60"/>
      <c r="BC49" s="61">
        <f>G49+K49</f>
        <v>58850000</v>
      </c>
      <c r="BD49" s="62">
        <f>BA49/BC49</f>
        <v>0.73101325403568396</v>
      </c>
      <c r="BE49" s="60">
        <f>BA49/2</f>
        <v>21510065</v>
      </c>
    </row>
    <row r="51" spans="1:57">
      <c r="E51" s="80"/>
      <c r="F51" s="80"/>
      <c r="G51" s="80"/>
    </row>
    <row r="52" spans="1:57" ht="20.100000000000001" customHeight="1">
      <c r="B52" s="63" t="s">
        <v>29</v>
      </c>
      <c r="D52" s="627" t="s">
        <v>30</v>
      </c>
      <c r="E52" s="627"/>
      <c r="F52" s="81"/>
      <c r="BC52" s="627" t="s">
        <v>30</v>
      </c>
      <c r="BD52" s="627"/>
    </row>
    <row r="53" spans="1:57">
      <c r="B53" s="63"/>
      <c r="D53" s="66"/>
      <c r="E53" s="67"/>
      <c r="F53" s="67"/>
      <c r="BC53" s="68"/>
      <c r="BD53" s="69"/>
    </row>
    <row r="54" spans="1:57" ht="20.100000000000001" customHeight="1">
      <c r="B54" s="70" t="s">
        <v>103</v>
      </c>
      <c r="D54" s="75" t="s">
        <v>31</v>
      </c>
      <c r="E54" s="71"/>
      <c r="F54" s="71"/>
      <c r="BC54" s="625" t="s">
        <v>32</v>
      </c>
      <c r="BD54" s="625"/>
      <c r="BE54" s="625"/>
    </row>
    <row r="55" spans="1:57" ht="20.100000000000001" customHeight="1">
      <c r="B55" s="72" t="s">
        <v>101</v>
      </c>
      <c r="D55" s="74" t="s">
        <v>33</v>
      </c>
      <c r="E55" s="74"/>
      <c r="F55" s="81"/>
      <c r="BC55" s="626" t="s">
        <v>34</v>
      </c>
      <c r="BD55" s="626"/>
      <c r="BE55" s="626"/>
    </row>
  </sheetData>
  <mergeCells count="23">
    <mergeCell ref="BC54:BE54"/>
    <mergeCell ref="BC55:BE55"/>
    <mergeCell ref="AS5:AV6"/>
    <mergeCell ref="AW5:AZ6"/>
    <mergeCell ref="BA5:BD6"/>
    <mergeCell ref="BE5:BE7"/>
    <mergeCell ref="D52:E52"/>
    <mergeCell ref="BC52:BD52"/>
    <mergeCell ref="U5:X6"/>
    <mergeCell ref="Y5:AB6"/>
    <mergeCell ref="AC5:AF6"/>
    <mergeCell ref="AG5:AJ6"/>
    <mergeCell ref="AK5:AN6"/>
    <mergeCell ref="AO5:AR6"/>
    <mergeCell ref="BA2:BC2"/>
    <mergeCell ref="B4:C4"/>
    <mergeCell ref="B5:B7"/>
    <mergeCell ref="C5:C7"/>
    <mergeCell ref="D5:D7"/>
    <mergeCell ref="E5:H6"/>
    <mergeCell ref="I5:L6"/>
    <mergeCell ref="M5:P6"/>
    <mergeCell ref="Q5:T6"/>
  </mergeCells>
  <pageMargins left="0.49" right="0.15748031496062992" top="0.38" bottom="0.22" header="0.77" footer="0.41"/>
  <pageSetup paperSize="9" scale="5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indexed="57"/>
  </sheetPr>
  <dimension ref="A1:BM55"/>
  <sheetViews>
    <sheetView view="pageBreakPreview" topLeftCell="A10" zoomScale="55" zoomScaleNormal="70" zoomScaleSheetLayoutView="55" workbookViewId="0">
      <selection activeCell="J1" sqref="J1:J1048576"/>
    </sheetView>
  </sheetViews>
  <sheetFormatPr defaultColWidth="46.85546875" defaultRowHeight="16.5"/>
  <cols>
    <col min="1" max="1" width="4.85546875" style="73" bestFit="1" customWidth="1"/>
    <col min="2" max="2" width="50.140625" style="52" customWidth="1"/>
    <col min="3" max="3" width="40.7109375" style="52" customWidth="1"/>
    <col min="4" max="4" width="27.5703125" style="52" customWidth="1"/>
    <col min="5" max="6" width="21.7109375" style="52" hidden="1" customWidth="1"/>
    <col min="7" max="7" width="21.7109375" style="64" hidden="1" customWidth="1"/>
    <col min="8" max="8" width="10.7109375" style="65" hidden="1" customWidth="1"/>
    <col min="9" max="9" width="22.28515625" style="52" customWidth="1"/>
    <col min="10" max="10" width="22.28515625" style="52" hidden="1" customWidth="1"/>
    <col min="11" max="11" width="22.28515625" style="64" customWidth="1"/>
    <col min="12" max="12" width="13.5703125" style="52" customWidth="1"/>
    <col min="13" max="14" width="20.7109375" style="52" hidden="1" customWidth="1"/>
    <col min="15" max="15" width="20.7109375" style="64" hidden="1" customWidth="1"/>
    <col min="16" max="16" width="10.7109375" style="52" hidden="1" customWidth="1"/>
    <col min="17" max="18" width="20.7109375" style="52" hidden="1" customWidth="1"/>
    <col min="19" max="19" width="20.7109375" style="64" hidden="1" customWidth="1"/>
    <col min="20" max="20" width="10.7109375" style="52" hidden="1" customWidth="1"/>
    <col min="21" max="22" width="20.7109375" style="52" hidden="1" customWidth="1"/>
    <col min="23" max="23" width="20.7109375" style="64" hidden="1" customWidth="1"/>
    <col min="24" max="24" width="10.7109375" style="52" hidden="1" customWidth="1"/>
    <col min="25" max="26" width="20.7109375" style="52" hidden="1" customWidth="1"/>
    <col min="27" max="27" width="20.7109375" style="64" hidden="1" customWidth="1"/>
    <col min="28" max="28" width="10.7109375" style="52" hidden="1" customWidth="1"/>
    <col min="29" max="30" width="20.7109375" style="52" hidden="1" customWidth="1"/>
    <col min="31" max="31" width="20.7109375" style="64" hidden="1" customWidth="1"/>
    <col min="32" max="32" width="10.7109375" style="52" hidden="1" customWidth="1"/>
    <col min="33" max="34" width="20.7109375" style="52" hidden="1" customWidth="1"/>
    <col min="35" max="35" width="20.7109375" style="64" hidden="1" customWidth="1"/>
    <col min="36" max="36" width="10.7109375" style="52" hidden="1" customWidth="1"/>
    <col min="37" max="38" width="20.7109375" style="52" hidden="1" customWidth="1"/>
    <col min="39" max="39" width="20.7109375" style="64" hidden="1" customWidth="1"/>
    <col min="40" max="40" width="10.7109375" style="52" hidden="1" customWidth="1"/>
    <col min="41" max="42" width="20.7109375" style="52" hidden="1" customWidth="1"/>
    <col min="43" max="43" width="20.7109375" style="64" hidden="1" customWidth="1"/>
    <col min="44" max="44" width="10.7109375" style="52" hidden="1" customWidth="1"/>
    <col min="45" max="46" width="20.7109375" style="52" hidden="1" customWidth="1"/>
    <col min="47" max="47" width="20.7109375" style="64" hidden="1" customWidth="1"/>
    <col min="48" max="48" width="10.5703125" style="52" hidden="1" customWidth="1"/>
    <col min="49" max="50" width="20.7109375" style="52" hidden="1" customWidth="1"/>
    <col min="51" max="51" width="20.7109375" style="64" hidden="1" customWidth="1"/>
    <col min="52" max="52" width="10.7109375" style="52" hidden="1" customWidth="1"/>
    <col min="53" max="53" width="25.7109375" style="52" customWidth="1"/>
    <col min="54" max="54" width="25.7109375" style="52" hidden="1" customWidth="1"/>
    <col min="55" max="55" width="25.7109375" style="64" customWidth="1"/>
    <col min="56" max="56" width="10.7109375" style="52" customWidth="1"/>
    <col min="57" max="57" width="33.28515625" style="52" customWidth="1"/>
    <col min="58" max="58" width="35.7109375" style="52" hidden="1" customWidth="1"/>
    <col min="59" max="59" width="37.28515625" style="52" hidden="1" customWidth="1"/>
    <col min="60" max="60" width="19.140625" style="52" hidden="1" customWidth="1"/>
    <col min="61" max="61" width="61.7109375" style="52" customWidth="1"/>
    <col min="62" max="16384" width="46.85546875" style="52"/>
  </cols>
  <sheetData>
    <row r="1" spans="1:65" s="10" customFormat="1" ht="30">
      <c r="A1" s="1"/>
      <c r="B1" s="2" t="s">
        <v>0</v>
      </c>
      <c r="C1" s="3"/>
      <c r="D1" s="4"/>
      <c r="E1" s="5"/>
      <c r="F1" s="5"/>
      <c r="G1" s="6"/>
      <c r="H1" s="7"/>
      <c r="I1" s="5"/>
      <c r="J1" s="5"/>
      <c r="K1" s="6"/>
      <c r="L1" s="5"/>
      <c r="M1" s="5"/>
      <c r="N1" s="5"/>
      <c r="O1" s="6"/>
      <c r="P1" s="5"/>
      <c r="Q1" s="5"/>
      <c r="R1" s="5"/>
      <c r="S1" s="6"/>
      <c r="T1" s="5"/>
      <c r="U1" s="5"/>
      <c r="V1" s="5"/>
      <c r="W1" s="6"/>
      <c r="X1" s="5"/>
      <c r="Y1" s="5"/>
      <c r="Z1" s="5"/>
      <c r="AA1" s="6"/>
      <c r="AB1" s="5"/>
      <c r="AC1" s="5"/>
      <c r="AD1" s="5"/>
      <c r="AE1" s="6"/>
      <c r="AF1" s="5"/>
      <c r="AG1" s="5"/>
      <c r="AH1" s="5"/>
      <c r="AI1" s="6"/>
      <c r="AJ1" s="5"/>
      <c r="AK1" s="5"/>
      <c r="AL1" s="5"/>
      <c r="AM1" s="6"/>
      <c r="AN1" s="5"/>
      <c r="AO1" s="5"/>
      <c r="AP1" s="5"/>
      <c r="AQ1" s="6"/>
      <c r="AR1" s="5"/>
      <c r="AS1" s="5"/>
      <c r="AT1" s="5"/>
      <c r="AU1" s="6"/>
      <c r="AV1" s="5"/>
      <c r="AW1" s="5"/>
      <c r="AX1" s="5"/>
      <c r="AY1" s="6"/>
      <c r="AZ1" s="5"/>
      <c r="BA1" s="5"/>
      <c r="BB1" s="5"/>
      <c r="BC1" s="6"/>
      <c r="BD1" s="5"/>
      <c r="BE1" s="5"/>
      <c r="BF1" s="8"/>
      <c r="BG1" s="9"/>
      <c r="BH1" s="9"/>
      <c r="BM1" s="11"/>
    </row>
    <row r="2" spans="1:65" s="10" customFormat="1" ht="30">
      <c r="A2" s="1"/>
      <c r="B2" s="12" t="s">
        <v>1</v>
      </c>
      <c r="C2" s="3"/>
      <c r="D2" s="4"/>
      <c r="E2" s="5"/>
      <c r="F2" s="5"/>
      <c r="G2" s="6"/>
      <c r="H2" s="7"/>
      <c r="I2" s="5"/>
      <c r="J2" s="5"/>
      <c r="K2" s="6"/>
      <c r="L2" s="5"/>
      <c r="M2" s="5"/>
      <c r="N2" s="5"/>
      <c r="O2" s="6"/>
      <c r="P2" s="5"/>
      <c r="Q2" s="5"/>
      <c r="R2" s="5"/>
      <c r="S2" s="6"/>
      <c r="T2" s="5"/>
      <c r="U2" s="5"/>
      <c r="V2" s="5"/>
      <c r="W2" s="6"/>
      <c r="X2" s="5"/>
      <c r="Y2" s="5"/>
      <c r="Z2" s="5"/>
      <c r="AA2" s="6"/>
      <c r="AB2" s="5"/>
      <c r="AC2" s="5"/>
      <c r="AD2" s="5"/>
      <c r="AE2" s="6"/>
      <c r="AF2" s="5"/>
      <c r="AG2" s="5"/>
      <c r="AH2" s="5"/>
      <c r="AI2" s="6"/>
      <c r="AJ2" s="5"/>
      <c r="AK2" s="5"/>
      <c r="AL2" s="5"/>
      <c r="AM2" s="6"/>
      <c r="AN2" s="5"/>
      <c r="AO2" s="5"/>
      <c r="AP2" s="5"/>
      <c r="AQ2" s="6"/>
      <c r="AR2" s="5"/>
      <c r="AS2" s="5"/>
      <c r="AT2" s="5"/>
      <c r="AU2" s="6"/>
      <c r="AV2" s="5"/>
      <c r="AW2" s="5"/>
      <c r="AX2" s="5"/>
      <c r="AY2" s="6"/>
      <c r="AZ2" s="5"/>
      <c r="BA2" s="645" t="s">
        <v>284</v>
      </c>
      <c r="BB2" s="645"/>
      <c r="BC2" s="645"/>
      <c r="BD2" s="5"/>
      <c r="BE2" s="5"/>
      <c r="BF2" s="8"/>
      <c r="BG2" s="9"/>
      <c r="BH2" s="9"/>
      <c r="BM2" s="11"/>
    </row>
    <row r="3" spans="1:65" s="10" customFormat="1" ht="35.25">
      <c r="A3" s="1"/>
      <c r="B3" s="13" t="s">
        <v>175</v>
      </c>
      <c r="C3" s="3"/>
      <c r="D3" s="4"/>
      <c r="E3" s="5"/>
      <c r="F3" s="5"/>
      <c r="G3" s="6"/>
      <c r="H3" s="7"/>
      <c r="I3" s="5"/>
      <c r="J3" s="5"/>
      <c r="K3" s="6"/>
      <c r="L3" s="5"/>
      <c r="M3" s="5"/>
      <c r="N3" s="5"/>
      <c r="O3" s="6"/>
      <c r="P3" s="5"/>
      <c r="Q3" s="5"/>
      <c r="R3" s="5"/>
      <c r="S3" s="6"/>
      <c r="T3" s="5"/>
      <c r="U3" s="5"/>
      <c r="V3" s="5"/>
      <c r="W3" s="6"/>
      <c r="X3" s="5"/>
      <c r="Y3" s="5"/>
      <c r="Z3" s="5"/>
      <c r="AA3" s="6"/>
      <c r="AB3" s="5"/>
      <c r="AC3" s="5"/>
      <c r="AD3" s="5"/>
      <c r="AE3" s="6"/>
      <c r="AF3" s="5"/>
      <c r="AG3" s="5"/>
      <c r="AH3" s="5"/>
      <c r="AI3" s="6"/>
      <c r="AJ3" s="5"/>
      <c r="AK3" s="5"/>
      <c r="AL3" s="5"/>
      <c r="AM3" s="6"/>
      <c r="AN3" s="5"/>
      <c r="AO3" s="5"/>
      <c r="AP3" s="5"/>
      <c r="AQ3" s="6"/>
      <c r="AR3" s="5"/>
      <c r="AS3" s="5"/>
      <c r="AT3" s="5"/>
      <c r="AU3" s="6"/>
      <c r="AV3" s="5"/>
      <c r="AW3" s="5"/>
      <c r="AX3" s="5"/>
      <c r="AY3" s="6"/>
      <c r="AZ3" s="5"/>
      <c r="BA3" s="78"/>
      <c r="BB3" s="78"/>
      <c r="BC3" s="78"/>
      <c r="BD3" s="78"/>
      <c r="BE3" s="5"/>
      <c r="BF3" s="8"/>
      <c r="BG3" s="9"/>
      <c r="BH3" s="9"/>
      <c r="BM3" s="11"/>
    </row>
    <row r="4" spans="1:65" s="23" customFormat="1" ht="9.9499999999999993" customHeight="1" thickBot="1">
      <c r="A4" s="14"/>
      <c r="B4" s="623"/>
      <c r="C4" s="623"/>
      <c r="D4" s="15"/>
      <c r="E4" s="16"/>
      <c r="F4" s="16"/>
      <c r="G4" s="17"/>
      <c r="H4" s="18"/>
      <c r="I4" s="19"/>
      <c r="J4" s="19"/>
      <c r="K4" s="17"/>
      <c r="L4" s="16"/>
      <c r="M4" s="16"/>
      <c r="N4" s="16"/>
      <c r="O4" s="17"/>
      <c r="P4" s="16"/>
      <c r="Q4" s="16"/>
      <c r="R4" s="16"/>
      <c r="S4" s="17"/>
      <c r="T4" s="16"/>
      <c r="U4" s="16"/>
      <c r="V4" s="16"/>
      <c r="W4" s="17"/>
      <c r="X4" s="16"/>
      <c r="Y4" s="16"/>
      <c r="Z4" s="16"/>
      <c r="AA4" s="17"/>
      <c r="AB4" s="16"/>
      <c r="AC4" s="16"/>
      <c r="AD4" s="16"/>
      <c r="AE4" s="17"/>
      <c r="AF4" s="16"/>
      <c r="AG4" s="16"/>
      <c r="AH4" s="16"/>
      <c r="AI4" s="17"/>
      <c r="AJ4" s="16"/>
      <c r="AK4" s="16"/>
      <c r="AL4" s="16"/>
      <c r="AM4" s="17"/>
      <c r="AN4" s="16"/>
      <c r="AO4" s="16"/>
      <c r="AP4" s="16"/>
      <c r="AQ4" s="17"/>
      <c r="AR4" s="16"/>
      <c r="AS4" s="16"/>
      <c r="AT4" s="16"/>
      <c r="AU4" s="17"/>
      <c r="AV4" s="16"/>
      <c r="AW4" s="16"/>
      <c r="AX4" s="16"/>
      <c r="AY4" s="17"/>
      <c r="AZ4" s="16"/>
      <c r="BA4" s="16"/>
      <c r="BB4" s="16"/>
      <c r="BC4" s="17"/>
      <c r="BD4" s="16"/>
      <c r="BE4" s="16"/>
      <c r="BF4" s="20"/>
      <c r="BG4" s="21"/>
      <c r="BH4" s="22"/>
      <c r="BM4" s="24"/>
    </row>
    <row r="5" spans="1:65" s="23" customFormat="1" ht="35.1" customHeight="1">
      <c r="A5" s="14"/>
      <c r="B5" s="616" t="s">
        <v>2</v>
      </c>
      <c r="C5" s="616" t="s">
        <v>3</v>
      </c>
      <c r="D5" s="619" t="s">
        <v>4</v>
      </c>
      <c r="E5" s="608" t="s">
        <v>5</v>
      </c>
      <c r="F5" s="608"/>
      <c r="G5" s="608"/>
      <c r="H5" s="608"/>
      <c r="I5" s="608" t="s">
        <v>6</v>
      </c>
      <c r="J5" s="608"/>
      <c r="K5" s="609"/>
      <c r="L5" s="609"/>
      <c r="M5" s="608" t="s">
        <v>7</v>
      </c>
      <c r="N5" s="608"/>
      <c r="O5" s="609"/>
      <c r="P5" s="609"/>
      <c r="Q5" s="608" t="s">
        <v>8</v>
      </c>
      <c r="R5" s="608"/>
      <c r="S5" s="609"/>
      <c r="T5" s="609"/>
      <c r="U5" s="608" t="s">
        <v>9</v>
      </c>
      <c r="V5" s="608"/>
      <c r="W5" s="609"/>
      <c r="X5" s="609"/>
      <c r="Y5" s="608" t="s">
        <v>10</v>
      </c>
      <c r="Z5" s="608"/>
      <c r="AA5" s="609"/>
      <c r="AB5" s="609"/>
      <c r="AC5" s="608" t="s">
        <v>11</v>
      </c>
      <c r="AD5" s="608"/>
      <c r="AE5" s="609"/>
      <c r="AF5" s="609"/>
      <c r="AG5" s="608" t="s">
        <v>12</v>
      </c>
      <c r="AH5" s="608"/>
      <c r="AI5" s="609"/>
      <c r="AJ5" s="609"/>
      <c r="AK5" s="608" t="s">
        <v>13</v>
      </c>
      <c r="AL5" s="608"/>
      <c r="AM5" s="609"/>
      <c r="AN5" s="609"/>
      <c r="AO5" s="608" t="s">
        <v>14</v>
      </c>
      <c r="AP5" s="608"/>
      <c r="AQ5" s="609"/>
      <c r="AR5" s="609"/>
      <c r="AS5" s="608" t="s">
        <v>15</v>
      </c>
      <c r="AT5" s="608"/>
      <c r="AU5" s="609"/>
      <c r="AV5" s="609"/>
      <c r="AW5" s="608" t="s">
        <v>16</v>
      </c>
      <c r="AX5" s="608"/>
      <c r="AY5" s="609"/>
      <c r="AZ5" s="609"/>
      <c r="BA5" s="612" t="s">
        <v>17</v>
      </c>
      <c r="BB5" s="612"/>
      <c r="BC5" s="613"/>
      <c r="BD5" s="613"/>
      <c r="BE5" s="614" t="s">
        <v>18</v>
      </c>
      <c r="BF5" s="25" t="s">
        <v>19</v>
      </c>
      <c r="BG5" s="25" t="s">
        <v>18</v>
      </c>
      <c r="BH5" s="26" t="s">
        <v>20</v>
      </c>
      <c r="BM5" s="24"/>
    </row>
    <row r="6" spans="1:65" s="23" customFormat="1" ht="35.1" customHeight="1">
      <c r="A6" s="14"/>
      <c r="B6" s="616"/>
      <c r="C6" s="616"/>
      <c r="D6" s="620"/>
      <c r="E6" s="608"/>
      <c r="F6" s="608"/>
      <c r="G6" s="608"/>
      <c r="H6" s="608"/>
      <c r="I6" s="609"/>
      <c r="J6" s="609"/>
      <c r="K6" s="609"/>
      <c r="L6" s="609"/>
      <c r="M6" s="609"/>
      <c r="N6" s="609"/>
      <c r="O6" s="609"/>
      <c r="P6" s="609"/>
      <c r="Q6" s="609"/>
      <c r="R6" s="609"/>
      <c r="S6" s="609"/>
      <c r="T6" s="609"/>
      <c r="U6" s="609"/>
      <c r="V6" s="609"/>
      <c r="W6" s="609"/>
      <c r="X6" s="609"/>
      <c r="Y6" s="609"/>
      <c r="Z6" s="609"/>
      <c r="AA6" s="609"/>
      <c r="AB6" s="609"/>
      <c r="AC6" s="609"/>
      <c r="AD6" s="609"/>
      <c r="AE6" s="609"/>
      <c r="AF6" s="609"/>
      <c r="AG6" s="609"/>
      <c r="AH6" s="609"/>
      <c r="AI6" s="609"/>
      <c r="AJ6" s="609"/>
      <c r="AK6" s="609"/>
      <c r="AL6" s="609"/>
      <c r="AM6" s="609"/>
      <c r="AN6" s="609"/>
      <c r="AO6" s="609"/>
      <c r="AP6" s="609"/>
      <c r="AQ6" s="609"/>
      <c r="AR6" s="609"/>
      <c r="AS6" s="609"/>
      <c r="AT6" s="609"/>
      <c r="AU6" s="609"/>
      <c r="AV6" s="609"/>
      <c r="AW6" s="609"/>
      <c r="AX6" s="609"/>
      <c r="AY6" s="609"/>
      <c r="AZ6" s="609"/>
      <c r="BA6" s="613"/>
      <c r="BB6" s="613"/>
      <c r="BC6" s="613"/>
      <c r="BD6" s="613"/>
      <c r="BE6" s="615"/>
      <c r="BF6" s="27" t="s">
        <v>21</v>
      </c>
      <c r="BG6" s="28" t="s">
        <v>22</v>
      </c>
      <c r="BH6" s="29">
        <v>2021</v>
      </c>
      <c r="BM6" s="24"/>
    </row>
    <row r="7" spans="1:65" s="23" customFormat="1" ht="34.5" customHeight="1" thickBot="1">
      <c r="A7" s="14"/>
      <c r="B7" s="616"/>
      <c r="C7" s="616"/>
      <c r="D7" s="621"/>
      <c r="E7" s="30" t="s">
        <v>23</v>
      </c>
      <c r="F7" s="30" t="s">
        <v>257</v>
      </c>
      <c r="G7" s="31" t="s">
        <v>24</v>
      </c>
      <c r="H7" s="32" t="s">
        <v>25</v>
      </c>
      <c r="I7" s="30" t="s">
        <v>23</v>
      </c>
      <c r="J7" s="30" t="s">
        <v>257</v>
      </c>
      <c r="K7" s="31" t="s">
        <v>24</v>
      </c>
      <c r="L7" s="33" t="s">
        <v>25</v>
      </c>
      <c r="M7" s="30" t="s">
        <v>23</v>
      </c>
      <c r="N7" s="30" t="s">
        <v>257</v>
      </c>
      <c r="O7" s="31" t="s">
        <v>24</v>
      </c>
      <c r="P7" s="33" t="s">
        <v>25</v>
      </c>
      <c r="Q7" s="30" t="s">
        <v>23</v>
      </c>
      <c r="R7" s="30" t="s">
        <v>257</v>
      </c>
      <c r="S7" s="31" t="s">
        <v>24</v>
      </c>
      <c r="T7" s="33" t="s">
        <v>25</v>
      </c>
      <c r="U7" s="30" t="s">
        <v>23</v>
      </c>
      <c r="V7" s="30" t="s">
        <v>257</v>
      </c>
      <c r="W7" s="31" t="s">
        <v>24</v>
      </c>
      <c r="X7" s="33" t="s">
        <v>25</v>
      </c>
      <c r="Y7" s="30" t="s">
        <v>23</v>
      </c>
      <c r="Z7" s="30" t="s">
        <v>257</v>
      </c>
      <c r="AA7" s="31" t="s">
        <v>24</v>
      </c>
      <c r="AB7" s="33" t="s">
        <v>25</v>
      </c>
      <c r="AC7" s="30" t="s">
        <v>23</v>
      </c>
      <c r="AD7" s="30" t="s">
        <v>257</v>
      </c>
      <c r="AE7" s="31" t="s">
        <v>24</v>
      </c>
      <c r="AF7" s="33" t="s">
        <v>25</v>
      </c>
      <c r="AG7" s="30" t="s">
        <v>23</v>
      </c>
      <c r="AH7" s="30" t="s">
        <v>257</v>
      </c>
      <c r="AI7" s="31" t="s">
        <v>24</v>
      </c>
      <c r="AJ7" s="33" t="s">
        <v>25</v>
      </c>
      <c r="AK7" s="30" t="s">
        <v>23</v>
      </c>
      <c r="AL7" s="30" t="s">
        <v>257</v>
      </c>
      <c r="AM7" s="31" t="s">
        <v>24</v>
      </c>
      <c r="AN7" s="33" t="s">
        <v>25</v>
      </c>
      <c r="AO7" s="30" t="s">
        <v>23</v>
      </c>
      <c r="AP7" s="30" t="s">
        <v>257</v>
      </c>
      <c r="AQ7" s="31" t="s">
        <v>24</v>
      </c>
      <c r="AR7" s="33" t="s">
        <v>25</v>
      </c>
      <c r="AS7" s="30" t="s">
        <v>23</v>
      </c>
      <c r="AT7" s="30" t="s">
        <v>257</v>
      </c>
      <c r="AU7" s="31" t="s">
        <v>24</v>
      </c>
      <c r="AV7" s="33" t="s">
        <v>25</v>
      </c>
      <c r="AW7" s="30" t="s">
        <v>23</v>
      </c>
      <c r="AX7" s="30" t="s">
        <v>257</v>
      </c>
      <c r="AY7" s="31" t="s">
        <v>24</v>
      </c>
      <c r="AZ7" s="33" t="s">
        <v>25</v>
      </c>
      <c r="BA7" s="34" t="s">
        <v>23</v>
      </c>
      <c r="BB7" s="34" t="s">
        <v>257</v>
      </c>
      <c r="BC7" s="35" t="s">
        <v>24</v>
      </c>
      <c r="BD7" s="36" t="s">
        <v>25</v>
      </c>
      <c r="BE7" s="615"/>
      <c r="BF7" s="37" t="s">
        <v>26</v>
      </c>
      <c r="BG7" s="38" t="s">
        <v>27</v>
      </c>
      <c r="BH7" s="39" t="s">
        <v>24</v>
      </c>
      <c r="BM7" s="24"/>
    </row>
    <row r="8" spans="1:65" ht="18.75">
      <c r="A8" s="40">
        <v>1</v>
      </c>
      <c r="B8" s="41" t="s">
        <v>179</v>
      </c>
      <c r="C8" s="77" t="s">
        <v>180</v>
      </c>
      <c r="D8" s="42">
        <v>45329</v>
      </c>
      <c r="E8" s="43">
        <v>2619805</v>
      </c>
      <c r="F8" s="43">
        <v>2608810</v>
      </c>
      <c r="G8" s="44">
        <v>2000000</v>
      </c>
      <c r="H8" s="45">
        <f t="shared" ref="H8:H49" si="0">E8/G8</f>
        <v>1.3099025</v>
      </c>
      <c r="I8" s="43">
        <v>2254005</v>
      </c>
      <c r="J8" s="112">
        <v>2221010</v>
      </c>
      <c r="K8" s="47">
        <v>2000000</v>
      </c>
      <c r="L8" s="45">
        <v>1.1299999999999999</v>
      </c>
      <c r="M8" s="43"/>
      <c r="N8" s="43"/>
      <c r="O8" s="48"/>
      <c r="P8" s="49" t="e">
        <f>M8/O8</f>
        <v>#DIV/0!</v>
      </c>
      <c r="Q8" s="43"/>
      <c r="R8" s="43"/>
      <c r="S8" s="48"/>
      <c r="T8" s="49" t="e">
        <f>Q8/S8</f>
        <v>#DIV/0!</v>
      </c>
      <c r="U8" s="43"/>
      <c r="V8" s="43"/>
      <c r="W8" s="48"/>
      <c r="X8" s="49" t="e">
        <f>U8/W8</f>
        <v>#DIV/0!</v>
      </c>
      <c r="Y8" s="43"/>
      <c r="Z8" s="43"/>
      <c r="AA8" s="47"/>
      <c r="AB8" s="45" t="e">
        <f>Y8/AA8</f>
        <v>#DIV/0!</v>
      </c>
      <c r="AC8" s="46"/>
      <c r="AD8" s="46"/>
      <c r="AE8" s="47"/>
      <c r="AF8" s="45" t="e">
        <f>AC8/AE8</f>
        <v>#DIV/0!</v>
      </c>
      <c r="AG8" s="46"/>
      <c r="AH8" s="46"/>
      <c r="AI8" s="47"/>
      <c r="AJ8" s="45" t="e">
        <f>AG8/AI8</f>
        <v>#DIV/0!</v>
      </c>
      <c r="AK8" s="46"/>
      <c r="AL8" s="46"/>
      <c r="AM8" s="47"/>
      <c r="AN8" s="45" t="e">
        <f>AK8/AM8</f>
        <v>#DIV/0!</v>
      </c>
      <c r="AO8" s="46"/>
      <c r="AP8" s="46"/>
      <c r="AQ8" s="47"/>
      <c r="AR8" s="45" t="e">
        <f>AO8/AQ8</f>
        <v>#DIV/0!</v>
      </c>
      <c r="AS8" s="46"/>
      <c r="AT8" s="46"/>
      <c r="AU8" s="47"/>
      <c r="AV8" s="45" t="e">
        <f>AS8/AU8</f>
        <v>#DIV/0!</v>
      </c>
      <c r="AW8" s="46"/>
      <c r="AX8" s="46"/>
      <c r="AY8" s="47"/>
      <c r="AZ8" s="45" t="e">
        <f>AW8/AY8</f>
        <v>#DIV/0!</v>
      </c>
      <c r="BA8" s="46">
        <f t="shared" ref="BA8:BA49" si="1">E8+I8</f>
        <v>4873810</v>
      </c>
      <c r="BB8" s="46">
        <f>F8+J8</f>
        <v>4829820</v>
      </c>
      <c r="BC8" s="47">
        <f>G8+K8</f>
        <v>4000000</v>
      </c>
      <c r="BD8" s="45">
        <f t="shared" ref="BD8:BD49" si="2">BA8/BC8</f>
        <v>1.2184524999999999</v>
      </c>
      <c r="BE8" s="50">
        <f>BA8/2</f>
        <v>2436905</v>
      </c>
    </row>
    <row r="9" spans="1:65" ht="18.75">
      <c r="A9" s="40">
        <v>2</v>
      </c>
      <c r="B9" s="41" t="s">
        <v>181</v>
      </c>
      <c r="C9" s="77" t="s">
        <v>182</v>
      </c>
      <c r="D9" s="42">
        <v>44321</v>
      </c>
      <c r="E9" s="46">
        <v>659070</v>
      </c>
      <c r="F9" s="46">
        <v>659070</v>
      </c>
      <c r="G9" s="44">
        <v>850000</v>
      </c>
      <c r="H9" s="45">
        <f t="shared" si="0"/>
        <v>0.77537647058823533</v>
      </c>
      <c r="I9" s="43">
        <v>1171290</v>
      </c>
      <c r="J9" s="112">
        <v>1171290</v>
      </c>
      <c r="K9" s="47">
        <v>850000</v>
      </c>
      <c r="L9" s="45">
        <v>1.38</v>
      </c>
      <c r="M9" s="43"/>
      <c r="N9" s="43"/>
      <c r="O9" s="48"/>
      <c r="P9" s="49" t="e">
        <f t="shared" ref="P9:P48" si="3">M9/O9</f>
        <v>#DIV/0!</v>
      </c>
      <c r="Q9" s="43"/>
      <c r="R9" s="43"/>
      <c r="S9" s="48"/>
      <c r="T9" s="49" t="e">
        <f t="shared" ref="T9:T48" si="4">Q9/S9</f>
        <v>#DIV/0!</v>
      </c>
      <c r="U9" s="43"/>
      <c r="V9" s="43"/>
      <c r="W9" s="48"/>
      <c r="X9" s="49" t="e">
        <f t="shared" ref="X9:X48" si="5">U9/W9</f>
        <v>#DIV/0!</v>
      </c>
      <c r="Y9" s="43"/>
      <c r="Z9" s="43"/>
      <c r="AA9" s="47"/>
      <c r="AB9" s="45" t="e">
        <f t="shared" ref="AB9:AB48" si="6">Y9/AA9</f>
        <v>#DIV/0!</v>
      </c>
      <c r="AC9" s="46"/>
      <c r="AD9" s="46"/>
      <c r="AE9" s="47"/>
      <c r="AF9" s="45" t="e">
        <f t="shared" ref="AF9:AF48" si="7">AC9/AE9</f>
        <v>#DIV/0!</v>
      </c>
      <c r="AG9" s="46"/>
      <c r="AH9" s="46"/>
      <c r="AI9" s="47"/>
      <c r="AJ9" s="45" t="e">
        <f t="shared" ref="AJ9:AJ47" si="8">AG9/AI9</f>
        <v>#DIV/0!</v>
      </c>
      <c r="AK9" s="46"/>
      <c r="AL9" s="46"/>
      <c r="AM9" s="47"/>
      <c r="AN9" s="45" t="e">
        <f t="shared" ref="AN9:AN48" si="9">AK9/AM9</f>
        <v>#DIV/0!</v>
      </c>
      <c r="AO9" s="46"/>
      <c r="AP9" s="46"/>
      <c r="AQ9" s="47"/>
      <c r="AR9" s="45" t="e">
        <f t="shared" ref="AR9:AR48" si="10">AO9/AQ9</f>
        <v>#DIV/0!</v>
      </c>
      <c r="AS9" s="46"/>
      <c r="AT9" s="46"/>
      <c r="AU9" s="47"/>
      <c r="AV9" s="45" t="e">
        <f t="shared" ref="AV9:AV48" si="11">AS9/AU9</f>
        <v>#DIV/0!</v>
      </c>
      <c r="AW9" s="46"/>
      <c r="AX9" s="46"/>
      <c r="AY9" s="47"/>
      <c r="AZ9" s="45" t="e">
        <f t="shared" ref="AZ9:AZ48" si="12">AW9/AY9</f>
        <v>#DIV/0!</v>
      </c>
      <c r="BA9" s="46">
        <f t="shared" si="1"/>
        <v>1830360</v>
      </c>
      <c r="BB9" s="46">
        <f t="shared" ref="BB9:BB48" si="13">F9+J9</f>
        <v>1830360</v>
      </c>
      <c r="BC9" s="47">
        <f t="shared" ref="BC9:BC16" si="14">G9+K9</f>
        <v>1700000</v>
      </c>
      <c r="BD9" s="45">
        <f t="shared" si="2"/>
        <v>1.0766823529411764</v>
      </c>
      <c r="BE9" s="50">
        <f t="shared" ref="BE9:BE48" si="15">BA9/2</f>
        <v>915180</v>
      </c>
    </row>
    <row r="10" spans="1:65" ht="18.75">
      <c r="A10" s="40">
        <v>3</v>
      </c>
      <c r="B10" s="41" t="s">
        <v>183</v>
      </c>
      <c r="C10" s="77" t="s">
        <v>184</v>
      </c>
      <c r="D10" s="42">
        <v>45489</v>
      </c>
      <c r="E10" s="46">
        <v>46875</v>
      </c>
      <c r="F10" s="46">
        <v>46875</v>
      </c>
      <c r="G10" s="44">
        <v>550000</v>
      </c>
      <c r="H10" s="45">
        <f t="shared" si="0"/>
        <v>8.5227272727272721E-2</v>
      </c>
      <c r="I10" s="43">
        <v>431885</v>
      </c>
      <c r="J10" s="112">
        <v>431885</v>
      </c>
      <c r="K10" s="47">
        <v>550000</v>
      </c>
      <c r="L10" s="45">
        <v>0.79</v>
      </c>
      <c r="M10" s="43"/>
      <c r="N10" s="43"/>
      <c r="O10" s="48"/>
      <c r="P10" s="49" t="e">
        <f t="shared" si="3"/>
        <v>#DIV/0!</v>
      </c>
      <c r="Q10" s="43"/>
      <c r="R10" s="43"/>
      <c r="S10" s="48"/>
      <c r="T10" s="49" t="e">
        <f t="shared" si="4"/>
        <v>#DIV/0!</v>
      </c>
      <c r="U10" s="43"/>
      <c r="V10" s="43"/>
      <c r="W10" s="48"/>
      <c r="X10" s="49" t="e">
        <f t="shared" si="5"/>
        <v>#DIV/0!</v>
      </c>
      <c r="Y10" s="43"/>
      <c r="Z10" s="43"/>
      <c r="AA10" s="47"/>
      <c r="AB10" s="45" t="e">
        <f t="shared" si="6"/>
        <v>#DIV/0!</v>
      </c>
      <c r="AC10" s="46"/>
      <c r="AD10" s="46"/>
      <c r="AE10" s="47"/>
      <c r="AF10" s="45" t="e">
        <f t="shared" si="7"/>
        <v>#DIV/0!</v>
      </c>
      <c r="AG10" s="46"/>
      <c r="AH10" s="46"/>
      <c r="AI10" s="47"/>
      <c r="AJ10" s="45" t="e">
        <f t="shared" si="8"/>
        <v>#DIV/0!</v>
      </c>
      <c r="AK10" s="46"/>
      <c r="AL10" s="46"/>
      <c r="AM10" s="47"/>
      <c r="AN10" s="45" t="e">
        <f t="shared" si="9"/>
        <v>#DIV/0!</v>
      </c>
      <c r="AO10" s="46"/>
      <c r="AP10" s="46"/>
      <c r="AQ10" s="47"/>
      <c r="AR10" s="45" t="e">
        <f t="shared" si="10"/>
        <v>#DIV/0!</v>
      </c>
      <c r="AS10" s="46"/>
      <c r="AT10" s="46"/>
      <c r="AU10" s="47"/>
      <c r="AV10" s="45" t="e">
        <f t="shared" si="11"/>
        <v>#DIV/0!</v>
      </c>
      <c r="AW10" s="46"/>
      <c r="AX10" s="46"/>
      <c r="AY10" s="47"/>
      <c r="AZ10" s="45" t="e">
        <f t="shared" si="12"/>
        <v>#DIV/0!</v>
      </c>
      <c r="BA10" s="46">
        <f t="shared" si="1"/>
        <v>478760</v>
      </c>
      <c r="BB10" s="46">
        <f t="shared" si="13"/>
        <v>478760</v>
      </c>
      <c r="BC10" s="47">
        <f t="shared" si="14"/>
        <v>1100000</v>
      </c>
      <c r="BD10" s="45">
        <f t="shared" si="2"/>
        <v>0.43523636363636364</v>
      </c>
      <c r="BE10" s="50">
        <f t="shared" si="15"/>
        <v>239380</v>
      </c>
    </row>
    <row r="11" spans="1:65" ht="18.75" customHeight="1">
      <c r="A11" s="40">
        <v>4</v>
      </c>
      <c r="B11" s="41" t="s">
        <v>185</v>
      </c>
      <c r="C11" s="77" t="s">
        <v>186</v>
      </c>
      <c r="D11" s="42">
        <v>45510</v>
      </c>
      <c r="E11" s="46">
        <v>104070</v>
      </c>
      <c r="F11" s="46">
        <v>104070</v>
      </c>
      <c r="G11" s="44">
        <v>550000</v>
      </c>
      <c r="H11" s="45">
        <f t="shared" si="0"/>
        <v>0.18921818181818181</v>
      </c>
      <c r="I11" s="43">
        <v>214360</v>
      </c>
      <c r="J11" s="112">
        <v>214360</v>
      </c>
      <c r="K11" s="47">
        <v>550000</v>
      </c>
      <c r="L11" s="45">
        <v>0.39</v>
      </c>
      <c r="M11" s="43"/>
      <c r="N11" s="43"/>
      <c r="O11" s="48"/>
      <c r="P11" s="49" t="e">
        <f t="shared" si="3"/>
        <v>#DIV/0!</v>
      </c>
      <c r="Q11" s="43"/>
      <c r="R11" s="43"/>
      <c r="S11" s="48"/>
      <c r="T11" s="49" t="e">
        <f t="shared" si="4"/>
        <v>#DIV/0!</v>
      </c>
      <c r="U11" s="43"/>
      <c r="V11" s="43"/>
      <c r="W11" s="48"/>
      <c r="X11" s="49" t="e">
        <f t="shared" si="5"/>
        <v>#DIV/0!</v>
      </c>
      <c r="Y11" s="43"/>
      <c r="Z11" s="43"/>
      <c r="AA11" s="47"/>
      <c r="AB11" s="45" t="e">
        <f t="shared" si="6"/>
        <v>#DIV/0!</v>
      </c>
      <c r="AC11" s="46"/>
      <c r="AD11" s="46"/>
      <c r="AE11" s="47"/>
      <c r="AF11" s="45" t="e">
        <f t="shared" si="7"/>
        <v>#DIV/0!</v>
      </c>
      <c r="AG11" s="46"/>
      <c r="AH11" s="46"/>
      <c r="AI11" s="47"/>
      <c r="AJ11" s="45" t="e">
        <f t="shared" si="8"/>
        <v>#DIV/0!</v>
      </c>
      <c r="AK11" s="46"/>
      <c r="AL11" s="46"/>
      <c r="AM11" s="47"/>
      <c r="AN11" s="45" t="e">
        <f t="shared" si="9"/>
        <v>#DIV/0!</v>
      </c>
      <c r="AO11" s="46"/>
      <c r="AP11" s="46"/>
      <c r="AQ11" s="47"/>
      <c r="AR11" s="45" t="e">
        <f t="shared" si="10"/>
        <v>#DIV/0!</v>
      </c>
      <c r="AS11" s="46"/>
      <c r="AT11" s="46"/>
      <c r="AU11" s="47"/>
      <c r="AV11" s="45" t="e">
        <f t="shared" si="11"/>
        <v>#DIV/0!</v>
      </c>
      <c r="AW11" s="46"/>
      <c r="AX11" s="46"/>
      <c r="AY11" s="47"/>
      <c r="AZ11" s="45" t="e">
        <f t="shared" si="12"/>
        <v>#DIV/0!</v>
      </c>
      <c r="BA11" s="46">
        <f t="shared" si="1"/>
        <v>318430</v>
      </c>
      <c r="BB11" s="46">
        <f t="shared" si="13"/>
        <v>318430</v>
      </c>
      <c r="BC11" s="47">
        <f t="shared" si="14"/>
        <v>1100000</v>
      </c>
      <c r="BD11" s="45">
        <f t="shared" si="2"/>
        <v>0.28948181818181817</v>
      </c>
      <c r="BE11" s="50">
        <f t="shared" si="15"/>
        <v>159215</v>
      </c>
    </row>
    <row r="12" spans="1:65" ht="18.75">
      <c r="A12" s="40">
        <v>5</v>
      </c>
      <c r="B12" s="41" t="s">
        <v>187</v>
      </c>
      <c r="C12" s="77" t="s">
        <v>188</v>
      </c>
      <c r="D12" s="42">
        <v>45428</v>
      </c>
      <c r="E12" s="46">
        <v>663445</v>
      </c>
      <c r="F12" s="46">
        <v>663445</v>
      </c>
      <c r="G12" s="44">
        <v>650000</v>
      </c>
      <c r="H12" s="45">
        <f t="shared" si="0"/>
        <v>1.0206846153846154</v>
      </c>
      <c r="I12" s="43">
        <v>387195</v>
      </c>
      <c r="J12" s="112">
        <v>387915</v>
      </c>
      <c r="K12" s="47">
        <v>650000</v>
      </c>
      <c r="L12" s="45">
        <v>0.6</v>
      </c>
      <c r="M12" s="43"/>
      <c r="N12" s="43"/>
      <c r="O12" s="48"/>
      <c r="P12" s="49" t="e">
        <f t="shared" si="3"/>
        <v>#DIV/0!</v>
      </c>
      <c r="Q12" s="43"/>
      <c r="R12" s="43"/>
      <c r="S12" s="48"/>
      <c r="T12" s="49" t="e">
        <f t="shared" si="4"/>
        <v>#DIV/0!</v>
      </c>
      <c r="U12" s="43"/>
      <c r="V12" s="43"/>
      <c r="W12" s="48"/>
      <c r="X12" s="49" t="e">
        <f t="shared" si="5"/>
        <v>#DIV/0!</v>
      </c>
      <c r="Y12" s="43"/>
      <c r="Z12" s="43"/>
      <c r="AA12" s="47"/>
      <c r="AB12" s="45" t="e">
        <f t="shared" si="6"/>
        <v>#DIV/0!</v>
      </c>
      <c r="AC12" s="46"/>
      <c r="AD12" s="46"/>
      <c r="AE12" s="47"/>
      <c r="AF12" s="45" t="e">
        <f t="shared" si="7"/>
        <v>#DIV/0!</v>
      </c>
      <c r="AG12" s="46"/>
      <c r="AH12" s="46"/>
      <c r="AI12" s="47"/>
      <c r="AJ12" s="45" t="e">
        <f t="shared" si="8"/>
        <v>#DIV/0!</v>
      </c>
      <c r="AK12" s="46"/>
      <c r="AL12" s="46"/>
      <c r="AM12" s="47"/>
      <c r="AN12" s="45" t="e">
        <f t="shared" si="9"/>
        <v>#DIV/0!</v>
      </c>
      <c r="AO12" s="46"/>
      <c r="AP12" s="46"/>
      <c r="AQ12" s="47"/>
      <c r="AR12" s="45" t="e">
        <f t="shared" si="10"/>
        <v>#DIV/0!</v>
      </c>
      <c r="AS12" s="46"/>
      <c r="AT12" s="46"/>
      <c r="AU12" s="47"/>
      <c r="AV12" s="45" t="e">
        <f t="shared" si="11"/>
        <v>#DIV/0!</v>
      </c>
      <c r="AW12" s="46"/>
      <c r="AX12" s="46"/>
      <c r="AY12" s="47"/>
      <c r="AZ12" s="45" t="e">
        <f t="shared" si="12"/>
        <v>#DIV/0!</v>
      </c>
      <c r="BA12" s="46">
        <f t="shared" si="1"/>
        <v>1050640</v>
      </c>
      <c r="BB12" s="46">
        <f t="shared" si="13"/>
        <v>1051360</v>
      </c>
      <c r="BC12" s="47">
        <f t="shared" si="14"/>
        <v>1300000</v>
      </c>
      <c r="BD12" s="45">
        <f t="shared" si="2"/>
        <v>0.80818461538461539</v>
      </c>
      <c r="BE12" s="50">
        <f t="shared" si="15"/>
        <v>525320</v>
      </c>
    </row>
    <row r="13" spans="1:65" ht="18.75">
      <c r="A13" s="40">
        <v>6</v>
      </c>
      <c r="B13" s="41" t="s">
        <v>189</v>
      </c>
      <c r="C13" s="77" t="s">
        <v>272</v>
      </c>
      <c r="D13" s="42" t="s">
        <v>190</v>
      </c>
      <c r="E13" s="46">
        <v>209750</v>
      </c>
      <c r="F13" s="46">
        <v>209750</v>
      </c>
      <c r="G13" s="44">
        <v>650000</v>
      </c>
      <c r="H13" s="45">
        <f t="shared" si="0"/>
        <v>0.32269230769230767</v>
      </c>
      <c r="I13" s="43">
        <v>693375</v>
      </c>
      <c r="J13" s="112">
        <v>693375</v>
      </c>
      <c r="K13" s="47">
        <v>650000</v>
      </c>
      <c r="L13" s="45">
        <v>1.07</v>
      </c>
      <c r="M13" s="43"/>
      <c r="N13" s="43"/>
      <c r="O13" s="48"/>
      <c r="P13" s="49" t="e">
        <f t="shared" si="3"/>
        <v>#DIV/0!</v>
      </c>
      <c r="Q13" s="43"/>
      <c r="R13" s="43"/>
      <c r="S13" s="48"/>
      <c r="T13" s="49" t="e">
        <f t="shared" si="4"/>
        <v>#DIV/0!</v>
      </c>
      <c r="U13" s="43"/>
      <c r="V13" s="43"/>
      <c r="W13" s="48"/>
      <c r="X13" s="49" t="e">
        <f t="shared" si="5"/>
        <v>#DIV/0!</v>
      </c>
      <c r="Y13" s="43"/>
      <c r="Z13" s="43"/>
      <c r="AA13" s="47"/>
      <c r="AB13" s="45" t="e">
        <f t="shared" si="6"/>
        <v>#DIV/0!</v>
      </c>
      <c r="AC13" s="46"/>
      <c r="AD13" s="46"/>
      <c r="AE13" s="47"/>
      <c r="AF13" s="45" t="e">
        <f t="shared" si="7"/>
        <v>#DIV/0!</v>
      </c>
      <c r="AG13" s="46"/>
      <c r="AH13" s="46"/>
      <c r="AI13" s="47"/>
      <c r="AJ13" s="45" t="e">
        <f t="shared" si="8"/>
        <v>#DIV/0!</v>
      </c>
      <c r="AK13" s="46"/>
      <c r="AL13" s="46"/>
      <c r="AM13" s="47"/>
      <c r="AN13" s="45" t="e">
        <f t="shared" si="9"/>
        <v>#DIV/0!</v>
      </c>
      <c r="AO13" s="46"/>
      <c r="AP13" s="46"/>
      <c r="AQ13" s="47"/>
      <c r="AR13" s="45" t="e">
        <f t="shared" si="10"/>
        <v>#DIV/0!</v>
      </c>
      <c r="AS13" s="46"/>
      <c r="AT13" s="46"/>
      <c r="AU13" s="47"/>
      <c r="AV13" s="45" t="e">
        <f t="shared" si="11"/>
        <v>#DIV/0!</v>
      </c>
      <c r="AW13" s="46"/>
      <c r="AX13" s="46"/>
      <c r="AY13" s="47"/>
      <c r="AZ13" s="45" t="e">
        <f t="shared" si="12"/>
        <v>#DIV/0!</v>
      </c>
      <c r="BA13" s="46">
        <f t="shared" si="1"/>
        <v>903125</v>
      </c>
      <c r="BB13" s="46">
        <f t="shared" si="13"/>
        <v>903125</v>
      </c>
      <c r="BC13" s="47">
        <f t="shared" si="14"/>
        <v>1300000</v>
      </c>
      <c r="BD13" s="45">
        <f t="shared" si="2"/>
        <v>0.69471153846153844</v>
      </c>
      <c r="BE13" s="50">
        <f t="shared" si="15"/>
        <v>451562.5</v>
      </c>
    </row>
    <row r="14" spans="1:65" ht="18.75">
      <c r="A14" s="40">
        <v>7</v>
      </c>
      <c r="B14" s="41" t="s">
        <v>191</v>
      </c>
      <c r="C14" s="77" t="s">
        <v>192</v>
      </c>
      <c r="D14" s="42">
        <v>45432</v>
      </c>
      <c r="E14" s="46">
        <v>572975</v>
      </c>
      <c r="F14" s="46">
        <v>572975</v>
      </c>
      <c r="G14" s="44">
        <v>550000</v>
      </c>
      <c r="H14" s="45">
        <f t="shared" si="0"/>
        <v>1.0417727272727273</v>
      </c>
      <c r="I14" s="43">
        <v>283915</v>
      </c>
      <c r="J14" s="112">
        <v>283915</v>
      </c>
      <c r="K14" s="47">
        <v>550000</v>
      </c>
      <c r="L14" s="45">
        <v>0.52</v>
      </c>
      <c r="M14" s="43"/>
      <c r="N14" s="43"/>
      <c r="O14" s="48"/>
      <c r="P14" s="49" t="e">
        <f t="shared" si="3"/>
        <v>#DIV/0!</v>
      </c>
      <c r="Q14" s="43"/>
      <c r="R14" s="43"/>
      <c r="S14" s="48"/>
      <c r="T14" s="49" t="e">
        <f t="shared" si="4"/>
        <v>#DIV/0!</v>
      </c>
      <c r="U14" s="43"/>
      <c r="V14" s="43"/>
      <c r="W14" s="48"/>
      <c r="X14" s="49" t="e">
        <f t="shared" si="5"/>
        <v>#DIV/0!</v>
      </c>
      <c r="Y14" s="43"/>
      <c r="Z14" s="43"/>
      <c r="AA14" s="47"/>
      <c r="AB14" s="45" t="e">
        <f t="shared" si="6"/>
        <v>#DIV/0!</v>
      </c>
      <c r="AC14" s="46"/>
      <c r="AD14" s="46"/>
      <c r="AE14" s="47"/>
      <c r="AF14" s="45" t="e">
        <f t="shared" si="7"/>
        <v>#DIV/0!</v>
      </c>
      <c r="AG14" s="46"/>
      <c r="AH14" s="46"/>
      <c r="AI14" s="47"/>
      <c r="AJ14" s="45" t="e">
        <f t="shared" si="8"/>
        <v>#DIV/0!</v>
      </c>
      <c r="AK14" s="46"/>
      <c r="AL14" s="46"/>
      <c r="AM14" s="47"/>
      <c r="AN14" s="45" t="e">
        <f t="shared" si="9"/>
        <v>#DIV/0!</v>
      </c>
      <c r="AO14" s="46"/>
      <c r="AP14" s="46"/>
      <c r="AQ14" s="47"/>
      <c r="AR14" s="45" t="e">
        <f t="shared" si="10"/>
        <v>#DIV/0!</v>
      </c>
      <c r="AS14" s="46"/>
      <c r="AT14" s="46"/>
      <c r="AU14" s="47"/>
      <c r="AV14" s="45" t="e">
        <f t="shared" si="11"/>
        <v>#DIV/0!</v>
      </c>
      <c r="AW14" s="46"/>
      <c r="AX14" s="46"/>
      <c r="AY14" s="47"/>
      <c r="AZ14" s="45" t="e">
        <f t="shared" si="12"/>
        <v>#DIV/0!</v>
      </c>
      <c r="BA14" s="46">
        <f t="shared" si="1"/>
        <v>856890</v>
      </c>
      <c r="BB14" s="46">
        <f t="shared" si="13"/>
        <v>856890</v>
      </c>
      <c r="BC14" s="47">
        <f t="shared" si="14"/>
        <v>1100000</v>
      </c>
      <c r="BD14" s="45">
        <f t="shared" si="2"/>
        <v>0.77899090909090907</v>
      </c>
      <c r="BE14" s="50">
        <f t="shared" si="15"/>
        <v>428445</v>
      </c>
    </row>
    <row r="15" spans="1:65" ht="18.75">
      <c r="A15" s="40">
        <v>8</v>
      </c>
      <c r="B15" s="41" t="s">
        <v>193</v>
      </c>
      <c r="C15" s="77" t="s">
        <v>194</v>
      </c>
      <c r="D15" s="42">
        <v>45555</v>
      </c>
      <c r="E15" s="46">
        <v>1391500</v>
      </c>
      <c r="F15" s="46">
        <v>1391500</v>
      </c>
      <c r="G15" s="44">
        <v>550000</v>
      </c>
      <c r="H15" s="45">
        <f t="shared" si="0"/>
        <v>2.5299999999999998</v>
      </c>
      <c r="I15" s="43">
        <v>649810</v>
      </c>
      <c r="J15" s="112">
        <v>649810</v>
      </c>
      <c r="K15" s="47">
        <v>850000</v>
      </c>
      <c r="L15" s="45">
        <v>0.76</v>
      </c>
      <c r="M15" s="43"/>
      <c r="N15" s="43"/>
      <c r="O15" s="48"/>
      <c r="P15" s="49" t="e">
        <f t="shared" si="3"/>
        <v>#DIV/0!</v>
      </c>
      <c r="Q15" s="43"/>
      <c r="R15" s="43"/>
      <c r="S15" s="48"/>
      <c r="T15" s="49" t="e">
        <f t="shared" si="4"/>
        <v>#DIV/0!</v>
      </c>
      <c r="U15" s="43"/>
      <c r="V15" s="43"/>
      <c r="W15" s="48"/>
      <c r="X15" s="49" t="e">
        <f t="shared" si="5"/>
        <v>#DIV/0!</v>
      </c>
      <c r="Y15" s="43"/>
      <c r="Z15" s="43"/>
      <c r="AA15" s="47"/>
      <c r="AB15" s="45" t="e">
        <f t="shared" si="6"/>
        <v>#DIV/0!</v>
      </c>
      <c r="AC15" s="46"/>
      <c r="AD15" s="46"/>
      <c r="AE15" s="47"/>
      <c r="AF15" s="45" t="e">
        <f t="shared" si="7"/>
        <v>#DIV/0!</v>
      </c>
      <c r="AG15" s="46"/>
      <c r="AH15" s="46"/>
      <c r="AI15" s="47"/>
      <c r="AJ15" s="45" t="e">
        <f t="shared" si="8"/>
        <v>#DIV/0!</v>
      </c>
      <c r="AK15" s="46"/>
      <c r="AL15" s="46"/>
      <c r="AM15" s="47"/>
      <c r="AN15" s="45" t="e">
        <f t="shared" si="9"/>
        <v>#DIV/0!</v>
      </c>
      <c r="AO15" s="46"/>
      <c r="AP15" s="46"/>
      <c r="AQ15" s="47"/>
      <c r="AR15" s="45" t="e">
        <f t="shared" si="10"/>
        <v>#DIV/0!</v>
      </c>
      <c r="AS15" s="46"/>
      <c r="AT15" s="46"/>
      <c r="AU15" s="47"/>
      <c r="AV15" s="45" t="e">
        <f t="shared" si="11"/>
        <v>#DIV/0!</v>
      </c>
      <c r="AW15" s="46"/>
      <c r="AX15" s="46"/>
      <c r="AY15" s="47"/>
      <c r="AZ15" s="45" t="e">
        <f t="shared" si="12"/>
        <v>#DIV/0!</v>
      </c>
      <c r="BA15" s="46">
        <f t="shared" si="1"/>
        <v>2041310</v>
      </c>
      <c r="BB15" s="46">
        <f t="shared" si="13"/>
        <v>2041310</v>
      </c>
      <c r="BC15" s="47">
        <f t="shared" si="14"/>
        <v>1400000</v>
      </c>
      <c r="BD15" s="45">
        <f t="shared" si="2"/>
        <v>1.4580785714285713</v>
      </c>
      <c r="BE15" s="50">
        <f t="shared" si="15"/>
        <v>1020655</v>
      </c>
    </row>
    <row r="16" spans="1:65" ht="18.75">
      <c r="A16" s="40">
        <v>9</v>
      </c>
      <c r="B16" s="41" t="s">
        <v>195</v>
      </c>
      <c r="C16" s="77" t="s">
        <v>196</v>
      </c>
      <c r="D16" s="42">
        <v>45429</v>
      </c>
      <c r="E16" s="46">
        <v>974695</v>
      </c>
      <c r="F16" s="46">
        <v>974695</v>
      </c>
      <c r="G16" s="44">
        <v>800000</v>
      </c>
      <c r="H16" s="45">
        <f t="shared" si="0"/>
        <v>1.21836875</v>
      </c>
      <c r="I16" s="46">
        <v>637260</v>
      </c>
      <c r="J16" s="113">
        <v>628765</v>
      </c>
      <c r="K16" s="47">
        <v>850000</v>
      </c>
      <c r="L16" s="45">
        <v>0.75</v>
      </c>
      <c r="M16" s="43"/>
      <c r="N16" s="43"/>
      <c r="O16" s="48"/>
      <c r="P16" s="49" t="e">
        <f t="shared" si="3"/>
        <v>#DIV/0!</v>
      </c>
      <c r="Q16" s="43"/>
      <c r="R16" s="43"/>
      <c r="S16" s="48"/>
      <c r="T16" s="49" t="e">
        <f t="shared" si="4"/>
        <v>#DIV/0!</v>
      </c>
      <c r="U16" s="43"/>
      <c r="V16" s="43"/>
      <c r="W16" s="48"/>
      <c r="X16" s="49" t="e">
        <f t="shared" si="5"/>
        <v>#DIV/0!</v>
      </c>
      <c r="Y16" s="43"/>
      <c r="Z16" s="43"/>
      <c r="AA16" s="47"/>
      <c r="AB16" s="45" t="e">
        <f t="shared" si="6"/>
        <v>#DIV/0!</v>
      </c>
      <c r="AC16" s="46"/>
      <c r="AD16" s="46"/>
      <c r="AE16" s="47"/>
      <c r="AF16" s="45" t="e">
        <f t="shared" si="7"/>
        <v>#DIV/0!</v>
      </c>
      <c r="AG16" s="46"/>
      <c r="AH16" s="46"/>
      <c r="AI16" s="47"/>
      <c r="AJ16" s="45" t="e">
        <f t="shared" si="8"/>
        <v>#DIV/0!</v>
      </c>
      <c r="AK16" s="46"/>
      <c r="AL16" s="46"/>
      <c r="AM16" s="47"/>
      <c r="AN16" s="45" t="e">
        <f t="shared" si="9"/>
        <v>#DIV/0!</v>
      </c>
      <c r="AO16" s="46"/>
      <c r="AP16" s="46"/>
      <c r="AQ16" s="47"/>
      <c r="AR16" s="45" t="e">
        <f t="shared" si="10"/>
        <v>#DIV/0!</v>
      </c>
      <c r="AS16" s="46"/>
      <c r="AT16" s="46"/>
      <c r="AU16" s="47"/>
      <c r="AV16" s="45" t="e">
        <f t="shared" si="11"/>
        <v>#DIV/0!</v>
      </c>
      <c r="AW16" s="46"/>
      <c r="AX16" s="46"/>
      <c r="AY16" s="47"/>
      <c r="AZ16" s="45" t="e">
        <f t="shared" si="12"/>
        <v>#DIV/0!</v>
      </c>
      <c r="BA16" s="46">
        <f t="shared" si="1"/>
        <v>1611955</v>
      </c>
      <c r="BB16" s="46">
        <f t="shared" si="13"/>
        <v>1603460</v>
      </c>
      <c r="BC16" s="47">
        <f t="shared" si="14"/>
        <v>1650000</v>
      </c>
      <c r="BD16" s="45">
        <f t="shared" si="2"/>
        <v>0.97694242424242428</v>
      </c>
      <c r="BE16" s="50">
        <f t="shared" si="15"/>
        <v>805977.5</v>
      </c>
    </row>
    <row r="17" spans="1:57" s="92" customFormat="1" ht="18.75">
      <c r="A17" s="96">
        <v>10</v>
      </c>
      <c r="B17" s="41" t="s">
        <v>197</v>
      </c>
      <c r="C17" s="77" t="s">
        <v>198</v>
      </c>
      <c r="D17" s="42">
        <v>45111</v>
      </c>
      <c r="E17" s="43">
        <v>124870</v>
      </c>
      <c r="F17" s="43">
        <v>124870</v>
      </c>
      <c r="G17" s="44">
        <v>550000</v>
      </c>
      <c r="H17" s="49">
        <f t="shared" si="0"/>
        <v>0.22703636363636365</v>
      </c>
      <c r="I17" s="103">
        <v>172455</v>
      </c>
      <c r="J17" s="112">
        <v>172455</v>
      </c>
      <c r="K17" s="102">
        <v>235714</v>
      </c>
      <c r="L17" s="104">
        <v>0.73</v>
      </c>
      <c r="M17" s="43"/>
      <c r="N17" s="43"/>
      <c r="O17" s="48"/>
      <c r="P17" s="49" t="e">
        <f t="shared" si="3"/>
        <v>#DIV/0!</v>
      </c>
      <c r="Q17" s="43"/>
      <c r="R17" s="43"/>
      <c r="S17" s="48"/>
      <c r="T17" s="49" t="e">
        <f t="shared" si="4"/>
        <v>#DIV/0!</v>
      </c>
      <c r="U17" s="43"/>
      <c r="V17" s="43"/>
      <c r="W17" s="48"/>
      <c r="X17" s="49" t="e">
        <f t="shared" si="5"/>
        <v>#DIV/0!</v>
      </c>
      <c r="Y17" s="43"/>
      <c r="Z17" s="43"/>
      <c r="AA17" s="48"/>
      <c r="AB17" s="49" t="e">
        <f t="shared" si="6"/>
        <v>#DIV/0!</v>
      </c>
      <c r="AC17" s="43"/>
      <c r="AD17" s="43"/>
      <c r="AE17" s="48"/>
      <c r="AF17" s="49" t="e">
        <f t="shared" si="7"/>
        <v>#DIV/0!</v>
      </c>
      <c r="AG17" s="43"/>
      <c r="AH17" s="43"/>
      <c r="AI17" s="48"/>
      <c r="AJ17" s="49" t="e">
        <f t="shared" si="8"/>
        <v>#DIV/0!</v>
      </c>
      <c r="AK17" s="43"/>
      <c r="AL17" s="43"/>
      <c r="AM17" s="48"/>
      <c r="AN17" s="49" t="e">
        <f t="shared" si="9"/>
        <v>#DIV/0!</v>
      </c>
      <c r="AO17" s="43"/>
      <c r="AP17" s="43"/>
      <c r="AQ17" s="48"/>
      <c r="AR17" s="49" t="e">
        <f t="shared" si="10"/>
        <v>#DIV/0!</v>
      </c>
      <c r="AS17" s="43"/>
      <c r="AT17" s="43"/>
      <c r="AU17" s="48"/>
      <c r="AV17" s="49" t="e">
        <f t="shared" si="11"/>
        <v>#DIV/0!</v>
      </c>
      <c r="AW17" s="43"/>
      <c r="AX17" s="43"/>
      <c r="AY17" s="48"/>
      <c r="AZ17" s="49" t="e">
        <f t="shared" si="12"/>
        <v>#DIV/0!</v>
      </c>
      <c r="BA17" s="103">
        <f t="shared" si="1"/>
        <v>297325</v>
      </c>
      <c r="BB17" s="46">
        <f t="shared" si="13"/>
        <v>297325</v>
      </c>
      <c r="BC17" s="116">
        <f>G17+K17</f>
        <v>785714</v>
      </c>
      <c r="BD17" s="104">
        <f t="shared" si="2"/>
        <v>0.37841377396864506</v>
      </c>
      <c r="BE17" s="105">
        <f t="shared" si="15"/>
        <v>148662.5</v>
      </c>
    </row>
    <row r="18" spans="1:57" ht="18.75">
      <c r="A18" s="40">
        <v>11</v>
      </c>
      <c r="B18" s="41" t="s">
        <v>199</v>
      </c>
      <c r="C18" s="77" t="s">
        <v>200</v>
      </c>
      <c r="D18" s="42">
        <v>45551</v>
      </c>
      <c r="E18" s="46">
        <v>61990</v>
      </c>
      <c r="F18" s="46">
        <v>61990</v>
      </c>
      <c r="G18" s="44">
        <v>550000</v>
      </c>
      <c r="H18" s="45">
        <f t="shared" si="0"/>
        <v>0.11270909090909091</v>
      </c>
      <c r="I18" s="46">
        <v>134965</v>
      </c>
      <c r="J18" s="113">
        <v>134965</v>
      </c>
      <c r="K18" s="47">
        <v>550000</v>
      </c>
      <c r="L18" s="45">
        <v>0.25</v>
      </c>
      <c r="M18" s="43"/>
      <c r="N18" s="43"/>
      <c r="O18" s="48"/>
      <c r="P18" s="49" t="e">
        <f t="shared" si="3"/>
        <v>#DIV/0!</v>
      </c>
      <c r="Q18" s="43"/>
      <c r="R18" s="43"/>
      <c r="S18" s="48"/>
      <c r="T18" s="49" t="e">
        <f t="shared" si="4"/>
        <v>#DIV/0!</v>
      </c>
      <c r="U18" s="43"/>
      <c r="V18" s="43"/>
      <c r="W18" s="48"/>
      <c r="X18" s="49" t="e">
        <f t="shared" si="5"/>
        <v>#DIV/0!</v>
      </c>
      <c r="Y18" s="43"/>
      <c r="Z18" s="43"/>
      <c r="AA18" s="47"/>
      <c r="AB18" s="45" t="e">
        <f t="shared" si="6"/>
        <v>#DIV/0!</v>
      </c>
      <c r="AC18" s="46"/>
      <c r="AD18" s="46"/>
      <c r="AE18" s="47"/>
      <c r="AF18" s="45" t="e">
        <f t="shared" si="7"/>
        <v>#DIV/0!</v>
      </c>
      <c r="AG18" s="46"/>
      <c r="AH18" s="46"/>
      <c r="AI18" s="47"/>
      <c r="AJ18" s="45" t="e">
        <f t="shared" si="8"/>
        <v>#DIV/0!</v>
      </c>
      <c r="AK18" s="46"/>
      <c r="AL18" s="46"/>
      <c r="AM18" s="47"/>
      <c r="AN18" s="45" t="e">
        <f t="shared" si="9"/>
        <v>#DIV/0!</v>
      </c>
      <c r="AO18" s="46"/>
      <c r="AP18" s="46"/>
      <c r="AQ18" s="47"/>
      <c r="AR18" s="45" t="e">
        <f t="shared" si="10"/>
        <v>#DIV/0!</v>
      </c>
      <c r="AS18" s="46"/>
      <c r="AT18" s="46"/>
      <c r="AU18" s="47"/>
      <c r="AV18" s="45" t="e">
        <f t="shared" si="11"/>
        <v>#DIV/0!</v>
      </c>
      <c r="AW18" s="46"/>
      <c r="AX18" s="46"/>
      <c r="AY18" s="47"/>
      <c r="AZ18" s="45" t="e">
        <f t="shared" si="12"/>
        <v>#DIV/0!</v>
      </c>
      <c r="BA18" s="46">
        <f t="shared" si="1"/>
        <v>196955</v>
      </c>
      <c r="BB18" s="46">
        <f t="shared" si="13"/>
        <v>196955</v>
      </c>
      <c r="BC18" s="47">
        <f t="shared" ref="BC18:BC49" si="16">G18+K18</f>
        <v>1100000</v>
      </c>
      <c r="BD18" s="45">
        <f t="shared" si="2"/>
        <v>0.17904999999999999</v>
      </c>
      <c r="BE18" s="50">
        <f t="shared" si="15"/>
        <v>98477.5</v>
      </c>
    </row>
    <row r="19" spans="1:57" ht="18.75">
      <c r="A19" s="40">
        <v>12</v>
      </c>
      <c r="B19" s="41" t="s">
        <v>201</v>
      </c>
      <c r="C19" s="77" t="s">
        <v>268</v>
      </c>
      <c r="D19" s="42" t="s">
        <v>269</v>
      </c>
      <c r="E19" s="46">
        <v>0</v>
      </c>
      <c r="F19" s="46">
        <v>0</v>
      </c>
      <c r="G19" s="44">
        <v>550000</v>
      </c>
      <c r="H19" s="45">
        <f t="shared" si="0"/>
        <v>0</v>
      </c>
      <c r="I19" s="46">
        <v>50990</v>
      </c>
      <c r="J19" s="113">
        <v>50990</v>
      </c>
      <c r="K19" s="47">
        <v>550000</v>
      </c>
      <c r="L19" s="45">
        <v>0.09</v>
      </c>
      <c r="M19" s="46"/>
      <c r="N19" s="46"/>
      <c r="O19" s="47"/>
      <c r="P19" s="49" t="e">
        <f t="shared" si="3"/>
        <v>#DIV/0!</v>
      </c>
      <c r="Q19" s="46"/>
      <c r="R19" s="46"/>
      <c r="S19" s="47"/>
      <c r="T19" s="49" t="e">
        <f t="shared" si="4"/>
        <v>#DIV/0!</v>
      </c>
      <c r="U19" s="46"/>
      <c r="V19" s="46"/>
      <c r="W19" s="47"/>
      <c r="X19" s="49" t="e">
        <f t="shared" si="5"/>
        <v>#DIV/0!</v>
      </c>
      <c r="Y19" s="46"/>
      <c r="Z19" s="46"/>
      <c r="AA19" s="47"/>
      <c r="AB19" s="45" t="e">
        <f t="shared" si="6"/>
        <v>#DIV/0!</v>
      </c>
      <c r="AC19" s="46"/>
      <c r="AD19" s="46"/>
      <c r="AE19" s="47"/>
      <c r="AF19" s="45" t="e">
        <f t="shared" si="7"/>
        <v>#DIV/0!</v>
      </c>
      <c r="AG19" s="46"/>
      <c r="AH19" s="46"/>
      <c r="AI19" s="47"/>
      <c r="AJ19" s="45" t="e">
        <f t="shared" si="8"/>
        <v>#DIV/0!</v>
      </c>
      <c r="AK19" s="46"/>
      <c r="AL19" s="46"/>
      <c r="AM19" s="47"/>
      <c r="AN19" s="45" t="e">
        <f t="shared" si="9"/>
        <v>#DIV/0!</v>
      </c>
      <c r="AO19" s="46"/>
      <c r="AP19" s="46"/>
      <c r="AQ19" s="47"/>
      <c r="AR19" s="45" t="e">
        <f t="shared" si="10"/>
        <v>#DIV/0!</v>
      </c>
      <c r="AS19" s="46"/>
      <c r="AT19" s="46"/>
      <c r="AU19" s="47"/>
      <c r="AV19" s="45" t="e">
        <f t="shared" si="11"/>
        <v>#DIV/0!</v>
      </c>
      <c r="AW19" s="46"/>
      <c r="AX19" s="46"/>
      <c r="AY19" s="47"/>
      <c r="AZ19" s="45" t="e">
        <f t="shared" si="12"/>
        <v>#DIV/0!</v>
      </c>
      <c r="BA19" s="46">
        <f t="shared" si="1"/>
        <v>50990</v>
      </c>
      <c r="BB19" s="46">
        <f t="shared" si="13"/>
        <v>50990</v>
      </c>
      <c r="BC19" s="47">
        <f t="shared" si="16"/>
        <v>1100000</v>
      </c>
      <c r="BD19" s="45">
        <f t="shared" si="2"/>
        <v>4.6354545454545454E-2</v>
      </c>
      <c r="BE19" s="50">
        <f t="shared" si="15"/>
        <v>25495</v>
      </c>
    </row>
    <row r="20" spans="1:57" ht="18.75">
      <c r="A20" s="40">
        <v>13</v>
      </c>
      <c r="B20" s="41" t="s">
        <v>202</v>
      </c>
      <c r="C20" s="77" t="s">
        <v>203</v>
      </c>
      <c r="D20" s="56">
        <v>45521</v>
      </c>
      <c r="E20" s="46">
        <v>365410</v>
      </c>
      <c r="F20" s="46">
        <v>365410</v>
      </c>
      <c r="G20" s="44">
        <v>550000</v>
      </c>
      <c r="H20" s="45">
        <f t="shared" si="0"/>
        <v>0.66438181818181818</v>
      </c>
      <c r="I20" s="103">
        <v>583935</v>
      </c>
      <c r="J20" s="113">
        <v>583935</v>
      </c>
      <c r="K20" s="102">
        <v>550000</v>
      </c>
      <c r="L20" s="104">
        <f>I20/K20</f>
        <v>1.0617000000000001</v>
      </c>
      <c r="M20" s="43"/>
      <c r="N20" s="43"/>
      <c r="O20" s="48"/>
      <c r="P20" s="49" t="e">
        <f t="shared" si="3"/>
        <v>#DIV/0!</v>
      </c>
      <c r="Q20" s="103"/>
      <c r="R20" s="103"/>
      <c r="S20" s="102"/>
      <c r="T20" s="104" t="e">
        <f t="shared" si="4"/>
        <v>#DIV/0!</v>
      </c>
      <c r="U20" s="103"/>
      <c r="V20" s="103"/>
      <c r="W20" s="102"/>
      <c r="X20" s="104" t="e">
        <f t="shared" si="5"/>
        <v>#DIV/0!</v>
      </c>
      <c r="Y20" s="106"/>
      <c r="Z20" s="106"/>
      <c r="AA20" s="107"/>
      <c r="AB20" s="104" t="e">
        <f t="shared" si="6"/>
        <v>#DIV/0!</v>
      </c>
      <c r="AC20" s="103"/>
      <c r="AD20" s="103"/>
      <c r="AE20" s="102"/>
      <c r="AF20" s="104" t="e">
        <f t="shared" si="7"/>
        <v>#DIV/0!</v>
      </c>
      <c r="AG20" s="103"/>
      <c r="AH20" s="103"/>
      <c r="AI20" s="102"/>
      <c r="AJ20" s="104" t="e">
        <f t="shared" si="8"/>
        <v>#DIV/0!</v>
      </c>
      <c r="AK20" s="103"/>
      <c r="AL20" s="103"/>
      <c r="AM20" s="102"/>
      <c r="AN20" s="104" t="e">
        <f t="shared" si="9"/>
        <v>#DIV/0!</v>
      </c>
      <c r="AO20" s="103"/>
      <c r="AP20" s="103"/>
      <c r="AQ20" s="102"/>
      <c r="AR20" s="104" t="e">
        <f t="shared" si="10"/>
        <v>#DIV/0!</v>
      </c>
      <c r="AS20" s="103"/>
      <c r="AT20" s="103"/>
      <c r="AU20" s="102"/>
      <c r="AV20" s="104" t="e">
        <f t="shared" si="11"/>
        <v>#DIV/0!</v>
      </c>
      <c r="AW20" s="103"/>
      <c r="AX20" s="103"/>
      <c r="AY20" s="102"/>
      <c r="AZ20" s="104" t="e">
        <f t="shared" si="12"/>
        <v>#DIV/0!</v>
      </c>
      <c r="BA20" s="103">
        <f t="shared" si="1"/>
        <v>949345</v>
      </c>
      <c r="BB20" s="46">
        <f t="shared" si="13"/>
        <v>949345</v>
      </c>
      <c r="BC20" s="102">
        <f t="shared" si="16"/>
        <v>1100000</v>
      </c>
      <c r="BD20" s="104">
        <f t="shared" si="2"/>
        <v>0.86304090909090914</v>
      </c>
      <c r="BE20" s="105">
        <f t="shared" si="15"/>
        <v>474672.5</v>
      </c>
    </row>
    <row r="21" spans="1:57" s="92" customFormat="1" ht="18.75">
      <c r="A21" s="40">
        <v>14</v>
      </c>
      <c r="B21" s="41" t="s">
        <v>204</v>
      </c>
      <c r="C21" s="77" t="s">
        <v>205</v>
      </c>
      <c r="D21" s="42">
        <v>45047</v>
      </c>
      <c r="E21" s="43">
        <v>627750</v>
      </c>
      <c r="F21" s="43">
        <v>627750</v>
      </c>
      <c r="G21" s="44">
        <v>550000</v>
      </c>
      <c r="H21" s="49">
        <f t="shared" si="0"/>
        <v>1.1413636363636364</v>
      </c>
      <c r="I21" s="43">
        <v>728300</v>
      </c>
      <c r="J21" s="112">
        <v>728300</v>
      </c>
      <c r="K21" s="48">
        <v>550000</v>
      </c>
      <c r="L21" s="49">
        <v>1.32</v>
      </c>
      <c r="M21" s="43"/>
      <c r="N21" s="43"/>
      <c r="O21" s="48"/>
      <c r="P21" s="49" t="e">
        <f t="shared" si="3"/>
        <v>#DIV/0!</v>
      </c>
      <c r="Q21" s="43"/>
      <c r="R21" s="43"/>
      <c r="S21" s="48"/>
      <c r="T21" s="49" t="e">
        <f t="shared" si="4"/>
        <v>#DIV/0!</v>
      </c>
      <c r="U21" s="43"/>
      <c r="V21" s="43"/>
      <c r="W21" s="48"/>
      <c r="X21" s="49" t="e">
        <f t="shared" si="5"/>
        <v>#DIV/0!</v>
      </c>
      <c r="Y21" s="43"/>
      <c r="Z21" s="43"/>
      <c r="AA21" s="48"/>
      <c r="AB21" s="49" t="e">
        <f t="shared" si="6"/>
        <v>#DIV/0!</v>
      </c>
      <c r="AC21" s="43"/>
      <c r="AD21" s="43"/>
      <c r="AE21" s="48"/>
      <c r="AF21" s="49" t="e">
        <f t="shared" si="7"/>
        <v>#DIV/0!</v>
      </c>
      <c r="AG21" s="43"/>
      <c r="AH21" s="43"/>
      <c r="AI21" s="48"/>
      <c r="AJ21" s="49" t="e">
        <f t="shared" si="8"/>
        <v>#DIV/0!</v>
      </c>
      <c r="AK21" s="43"/>
      <c r="AL21" s="43"/>
      <c r="AM21" s="48"/>
      <c r="AN21" s="49" t="e">
        <f t="shared" si="9"/>
        <v>#DIV/0!</v>
      </c>
      <c r="AO21" s="43"/>
      <c r="AP21" s="43"/>
      <c r="AQ21" s="48"/>
      <c r="AR21" s="49" t="e">
        <f t="shared" si="10"/>
        <v>#DIV/0!</v>
      </c>
      <c r="AS21" s="43"/>
      <c r="AT21" s="43"/>
      <c r="AU21" s="48"/>
      <c r="AV21" s="49" t="e">
        <f t="shared" si="11"/>
        <v>#DIV/0!</v>
      </c>
      <c r="AW21" s="43"/>
      <c r="AX21" s="43"/>
      <c r="AY21" s="48"/>
      <c r="AZ21" s="49" t="e">
        <f t="shared" si="12"/>
        <v>#DIV/0!</v>
      </c>
      <c r="BA21" s="43">
        <f t="shared" si="1"/>
        <v>1356050</v>
      </c>
      <c r="BB21" s="46">
        <f t="shared" si="13"/>
        <v>1356050</v>
      </c>
      <c r="BC21" s="47">
        <f t="shared" si="16"/>
        <v>1100000</v>
      </c>
      <c r="BD21" s="49">
        <f t="shared" si="2"/>
        <v>1.2327727272727274</v>
      </c>
      <c r="BE21" s="91">
        <f t="shared" si="15"/>
        <v>678025</v>
      </c>
    </row>
    <row r="22" spans="1:57" s="92" customFormat="1" ht="18.75">
      <c r="A22" s="96">
        <v>15</v>
      </c>
      <c r="B22" s="41" t="s">
        <v>206</v>
      </c>
      <c r="C22" s="77" t="s">
        <v>273</v>
      </c>
      <c r="D22" s="42" t="s">
        <v>207</v>
      </c>
      <c r="E22" s="43">
        <v>817140</v>
      </c>
      <c r="F22" s="43">
        <v>817140</v>
      </c>
      <c r="G22" s="44">
        <v>700000</v>
      </c>
      <c r="H22" s="49">
        <f t="shared" si="0"/>
        <v>1.1673428571428572</v>
      </c>
      <c r="I22" s="103">
        <v>82185</v>
      </c>
      <c r="J22" s="112">
        <v>82185</v>
      </c>
      <c r="K22" s="102">
        <v>392857</v>
      </c>
      <c r="L22" s="104">
        <v>0.21</v>
      </c>
      <c r="M22" s="43"/>
      <c r="N22" s="43"/>
      <c r="O22" s="48"/>
      <c r="P22" s="49" t="e">
        <f t="shared" si="3"/>
        <v>#DIV/0!</v>
      </c>
      <c r="Q22" s="43"/>
      <c r="R22" s="43"/>
      <c r="S22" s="48"/>
      <c r="T22" s="49" t="e">
        <f t="shared" si="4"/>
        <v>#DIV/0!</v>
      </c>
      <c r="U22" s="43"/>
      <c r="V22" s="43"/>
      <c r="W22" s="48"/>
      <c r="X22" s="49" t="e">
        <f t="shared" si="5"/>
        <v>#DIV/0!</v>
      </c>
      <c r="Y22" s="43"/>
      <c r="Z22" s="43"/>
      <c r="AA22" s="48"/>
      <c r="AB22" s="49" t="e">
        <f t="shared" si="6"/>
        <v>#DIV/0!</v>
      </c>
      <c r="AC22" s="43"/>
      <c r="AD22" s="43"/>
      <c r="AE22" s="48"/>
      <c r="AF22" s="49" t="e">
        <f t="shared" si="7"/>
        <v>#DIV/0!</v>
      </c>
      <c r="AG22" s="43"/>
      <c r="AH22" s="43"/>
      <c r="AI22" s="48"/>
      <c r="AJ22" s="49" t="e">
        <f t="shared" si="8"/>
        <v>#DIV/0!</v>
      </c>
      <c r="AK22" s="43"/>
      <c r="AL22" s="43"/>
      <c r="AM22" s="48"/>
      <c r="AN22" s="49" t="e">
        <f t="shared" si="9"/>
        <v>#DIV/0!</v>
      </c>
      <c r="AO22" s="43"/>
      <c r="AP22" s="43"/>
      <c r="AQ22" s="48"/>
      <c r="AR22" s="49" t="e">
        <f t="shared" si="10"/>
        <v>#DIV/0!</v>
      </c>
      <c r="AS22" s="43"/>
      <c r="AT22" s="43"/>
      <c r="AU22" s="48"/>
      <c r="AV22" s="49" t="e">
        <f t="shared" si="11"/>
        <v>#DIV/0!</v>
      </c>
      <c r="AW22" s="43"/>
      <c r="AX22" s="43"/>
      <c r="AY22" s="48"/>
      <c r="AZ22" s="49" t="e">
        <f t="shared" si="12"/>
        <v>#DIV/0!</v>
      </c>
      <c r="BA22" s="103">
        <f t="shared" si="1"/>
        <v>899325</v>
      </c>
      <c r="BB22" s="46">
        <f t="shared" si="13"/>
        <v>899325</v>
      </c>
      <c r="BC22" s="102">
        <f>G22+K22</f>
        <v>1092857</v>
      </c>
      <c r="BD22" s="104">
        <f t="shared" si="2"/>
        <v>0.82291187227606177</v>
      </c>
      <c r="BE22" s="105">
        <f t="shared" si="15"/>
        <v>449662.5</v>
      </c>
    </row>
    <row r="23" spans="1:57" ht="18.75">
      <c r="A23" s="40">
        <v>16</v>
      </c>
      <c r="B23" s="41" t="s">
        <v>208</v>
      </c>
      <c r="C23" s="77" t="s">
        <v>209</v>
      </c>
      <c r="D23" s="42">
        <v>44991</v>
      </c>
      <c r="E23" s="46">
        <v>1001235</v>
      </c>
      <c r="F23" s="46">
        <v>1001235</v>
      </c>
      <c r="G23" s="44">
        <v>600000</v>
      </c>
      <c r="H23" s="45">
        <f t="shared" si="0"/>
        <v>1.668725</v>
      </c>
      <c r="I23" s="46">
        <v>1053095</v>
      </c>
      <c r="J23" s="113">
        <v>1053095</v>
      </c>
      <c r="K23" s="47">
        <v>600000</v>
      </c>
      <c r="L23" s="45">
        <v>1.76</v>
      </c>
      <c r="M23" s="43"/>
      <c r="N23" s="43"/>
      <c r="O23" s="48"/>
      <c r="P23" s="49" t="e">
        <f t="shared" si="3"/>
        <v>#DIV/0!</v>
      </c>
      <c r="Q23" s="43"/>
      <c r="R23" s="43"/>
      <c r="S23" s="48"/>
      <c r="T23" s="49" t="e">
        <f t="shared" si="4"/>
        <v>#DIV/0!</v>
      </c>
      <c r="U23" s="43"/>
      <c r="V23" s="43"/>
      <c r="W23" s="48"/>
      <c r="X23" s="49" t="e">
        <f t="shared" si="5"/>
        <v>#DIV/0!</v>
      </c>
      <c r="Y23" s="43"/>
      <c r="Z23" s="43"/>
      <c r="AA23" s="47"/>
      <c r="AB23" s="45" t="e">
        <f t="shared" si="6"/>
        <v>#DIV/0!</v>
      </c>
      <c r="AC23" s="46"/>
      <c r="AD23" s="46"/>
      <c r="AE23" s="47"/>
      <c r="AF23" s="45" t="e">
        <f t="shared" si="7"/>
        <v>#DIV/0!</v>
      </c>
      <c r="AG23" s="46"/>
      <c r="AH23" s="46"/>
      <c r="AI23" s="47"/>
      <c r="AJ23" s="45" t="e">
        <f t="shared" si="8"/>
        <v>#DIV/0!</v>
      </c>
      <c r="AK23" s="46"/>
      <c r="AL23" s="46"/>
      <c r="AM23" s="47"/>
      <c r="AN23" s="45" t="e">
        <f t="shared" si="9"/>
        <v>#DIV/0!</v>
      </c>
      <c r="AO23" s="46"/>
      <c r="AP23" s="46"/>
      <c r="AQ23" s="47"/>
      <c r="AR23" s="45" t="e">
        <f t="shared" si="10"/>
        <v>#DIV/0!</v>
      </c>
      <c r="AS23" s="46"/>
      <c r="AT23" s="46"/>
      <c r="AU23" s="47"/>
      <c r="AV23" s="45" t="e">
        <f t="shared" si="11"/>
        <v>#DIV/0!</v>
      </c>
      <c r="AW23" s="46"/>
      <c r="AX23" s="46"/>
      <c r="AY23" s="47"/>
      <c r="AZ23" s="45" t="e">
        <f t="shared" si="12"/>
        <v>#DIV/0!</v>
      </c>
      <c r="BA23" s="46">
        <f t="shared" si="1"/>
        <v>2054330</v>
      </c>
      <c r="BB23" s="46">
        <f t="shared" si="13"/>
        <v>2054330</v>
      </c>
      <c r="BC23" s="47">
        <f>G23+K23</f>
        <v>1200000</v>
      </c>
      <c r="BD23" s="45">
        <f t="shared" si="2"/>
        <v>1.7119416666666667</v>
      </c>
      <c r="BE23" s="50">
        <f t="shared" si="15"/>
        <v>1027165</v>
      </c>
    </row>
    <row r="24" spans="1:57" ht="18.75">
      <c r="A24" s="40">
        <v>17</v>
      </c>
      <c r="B24" s="41" t="s">
        <v>210</v>
      </c>
      <c r="C24" s="77" t="s">
        <v>211</v>
      </c>
      <c r="D24" s="42">
        <v>44655</v>
      </c>
      <c r="E24" s="46">
        <v>639175</v>
      </c>
      <c r="F24" s="46">
        <v>639175</v>
      </c>
      <c r="G24" s="44">
        <v>550000</v>
      </c>
      <c r="H24" s="45">
        <f t="shared" si="0"/>
        <v>1.1621363636363637</v>
      </c>
      <c r="I24" s="46">
        <v>466880</v>
      </c>
      <c r="J24" s="113">
        <v>466880</v>
      </c>
      <c r="K24" s="47">
        <v>550000</v>
      </c>
      <c r="L24" s="45">
        <v>0.85</v>
      </c>
      <c r="M24" s="46"/>
      <c r="N24" s="46"/>
      <c r="O24" s="47"/>
      <c r="P24" s="49" t="e">
        <f t="shared" si="3"/>
        <v>#DIV/0!</v>
      </c>
      <c r="Q24" s="46"/>
      <c r="R24" s="46"/>
      <c r="S24" s="47"/>
      <c r="T24" s="49" t="e">
        <f t="shared" si="4"/>
        <v>#DIV/0!</v>
      </c>
      <c r="U24" s="46"/>
      <c r="V24" s="46"/>
      <c r="W24" s="47"/>
      <c r="X24" s="49" t="e">
        <f t="shared" si="5"/>
        <v>#DIV/0!</v>
      </c>
      <c r="Y24" s="46"/>
      <c r="Z24" s="46"/>
      <c r="AA24" s="47"/>
      <c r="AB24" s="45" t="e">
        <f t="shared" si="6"/>
        <v>#DIV/0!</v>
      </c>
      <c r="AC24" s="46"/>
      <c r="AD24" s="46"/>
      <c r="AE24" s="47"/>
      <c r="AF24" s="45" t="e">
        <f t="shared" si="7"/>
        <v>#DIV/0!</v>
      </c>
      <c r="AG24" s="46"/>
      <c r="AH24" s="46"/>
      <c r="AI24" s="47"/>
      <c r="AJ24" s="45" t="e">
        <f t="shared" si="8"/>
        <v>#DIV/0!</v>
      </c>
      <c r="AK24" s="46"/>
      <c r="AL24" s="46"/>
      <c r="AM24" s="47"/>
      <c r="AN24" s="45" t="e">
        <f t="shared" si="9"/>
        <v>#DIV/0!</v>
      </c>
      <c r="AO24" s="46"/>
      <c r="AP24" s="46"/>
      <c r="AQ24" s="47"/>
      <c r="AR24" s="45" t="e">
        <f t="shared" si="10"/>
        <v>#DIV/0!</v>
      </c>
      <c r="AS24" s="46"/>
      <c r="AT24" s="46"/>
      <c r="AU24" s="47"/>
      <c r="AV24" s="45" t="e">
        <f t="shared" si="11"/>
        <v>#DIV/0!</v>
      </c>
      <c r="AW24" s="46"/>
      <c r="AX24" s="46"/>
      <c r="AY24" s="47"/>
      <c r="AZ24" s="45" t="e">
        <f t="shared" si="12"/>
        <v>#DIV/0!</v>
      </c>
      <c r="BA24" s="46">
        <f t="shared" si="1"/>
        <v>1106055</v>
      </c>
      <c r="BB24" s="46">
        <f t="shared" si="13"/>
        <v>1106055</v>
      </c>
      <c r="BC24" s="47">
        <f t="shared" ref="BC24:BC48" si="17">G24+K24</f>
        <v>1100000</v>
      </c>
      <c r="BD24" s="45">
        <f t="shared" si="2"/>
        <v>1.0055045454545455</v>
      </c>
      <c r="BE24" s="50">
        <f t="shared" si="15"/>
        <v>553027.5</v>
      </c>
    </row>
    <row r="25" spans="1:57" ht="18.75">
      <c r="A25" s="40">
        <v>18</v>
      </c>
      <c r="B25" s="41" t="s">
        <v>212</v>
      </c>
      <c r="C25" s="77" t="s">
        <v>274</v>
      </c>
      <c r="D25" s="53">
        <v>44225</v>
      </c>
      <c r="E25" s="46">
        <v>735265</v>
      </c>
      <c r="F25" s="46">
        <v>735265</v>
      </c>
      <c r="G25" s="44">
        <v>1100000</v>
      </c>
      <c r="H25" s="45">
        <f t="shared" si="0"/>
        <v>0.66842272727272722</v>
      </c>
      <c r="I25" s="46">
        <v>773740</v>
      </c>
      <c r="J25" s="113">
        <v>773740</v>
      </c>
      <c r="K25" s="47">
        <v>1100000</v>
      </c>
      <c r="L25" s="45">
        <v>0.7</v>
      </c>
      <c r="M25" s="46"/>
      <c r="N25" s="46"/>
      <c r="O25" s="47"/>
      <c r="P25" s="49" t="e">
        <f t="shared" si="3"/>
        <v>#DIV/0!</v>
      </c>
      <c r="Q25" s="46"/>
      <c r="R25" s="46"/>
      <c r="S25" s="47"/>
      <c r="T25" s="49" t="e">
        <f t="shared" si="4"/>
        <v>#DIV/0!</v>
      </c>
      <c r="U25" s="46"/>
      <c r="V25" s="46"/>
      <c r="W25" s="47"/>
      <c r="X25" s="49" t="e">
        <f t="shared" si="5"/>
        <v>#DIV/0!</v>
      </c>
      <c r="Y25" s="54"/>
      <c r="Z25" s="54"/>
      <c r="AA25" s="55"/>
      <c r="AB25" s="45" t="e">
        <f t="shared" si="6"/>
        <v>#DIV/0!</v>
      </c>
      <c r="AC25" s="46"/>
      <c r="AD25" s="46"/>
      <c r="AE25" s="47"/>
      <c r="AF25" s="45" t="e">
        <f t="shared" si="7"/>
        <v>#DIV/0!</v>
      </c>
      <c r="AG25" s="46"/>
      <c r="AH25" s="46"/>
      <c r="AI25" s="47"/>
      <c r="AJ25" s="45" t="e">
        <f t="shared" si="8"/>
        <v>#DIV/0!</v>
      </c>
      <c r="AK25" s="46"/>
      <c r="AL25" s="46"/>
      <c r="AM25" s="47"/>
      <c r="AN25" s="45" t="e">
        <f t="shared" si="9"/>
        <v>#DIV/0!</v>
      </c>
      <c r="AO25" s="46"/>
      <c r="AP25" s="46"/>
      <c r="AQ25" s="47"/>
      <c r="AR25" s="45" t="e">
        <f t="shared" si="10"/>
        <v>#DIV/0!</v>
      </c>
      <c r="AS25" s="46"/>
      <c r="AT25" s="46"/>
      <c r="AU25" s="47"/>
      <c r="AV25" s="45" t="e">
        <f t="shared" si="11"/>
        <v>#DIV/0!</v>
      </c>
      <c r="AW25" s="46"/>
      <c r="AX25" s="46"/>
      <c r="AY25" s="47"/>
      <c r="AZ25" s="45" t="e">
        <f t="shared" si="12"/>
        <v>#DIV/0!</v>
      </c>
      <c r="BA25" s="46">
        <f t="shared" si="1"/>
        <v>1509005</v>
      </c>
      <c r="BB25" s="46">
        <f t="shared" si="13"/>
        <v>1509005</v>
      </c>
      <c r="BC25" s="47">
        <f t="shared" si="17"/>
        <v>2200000</v>
      </c>
      <c r="BD25" s="45">
        <f t="shared" si="2"/>
        <v>0.68591136363636362</v>
      </c>
      <c r="BE25" s="50">
        <f t="shared" si="15"/>
        <v>754502.5</v>
      </c>
    </row>
    <row r="26" spans="1:57" ht="18.75">
      <c r="A26" s="40">
        <v>19</v>
      </c>
      <c r="B26" s="41" t="s">
        <v>213</v>
      </c>
      <c r="C26" s="77" t="s">
        <v>214</v>
      </c>
      <c r="D26" s="56">
        <v>44872</v>
      </c>
      <c r="E26" s="46">
        <v>646965</v>
      </c>
      <c r="F26" s="46">
        <v>646965</v>
      </c>
      <c r="G26" s="44">
        <v>600000</v>
      </c>
      <c r="H26" s="45">
        <f t="shared" si="0"/>
        <v>1.0782750000000001</v>
      </c>
      <c r="I26" s="46">
        <v>293535</v>
      </c>
      <c r="J26" s="113">
        <v>293535</v>
      </c>
      <c r="K26" s="47">
        <v>600000</v>
      </c>
      <c r="L26" s="45">
        <v>0.49</v>
      </c>
      <c r="M26" s="46"/>
      <c r="N26" s="46"/>
      <c r="O26" s="47"/>
      <c r="P26" s="49" t="e">
        <f t="shared" si="3"/>
        <v>#DIV/0!</v>
      </c>
      <c r="Q26" s="46"/>
      <c r="R26" s="46"/>
      <c r="S26" s="47"/>
      <c r="T26" s="49" t="e">
        <f t="shared" si="4"/>
        <v>#DIV/0!</v>
      </c>
      <c r="U26" s="46"/>
      <c r="V26" s="46"/>
      <c r="W26" s="47"/>
      <c r="X26" s="49" t="e">
        <f t="shared" si="5"/>
        <v>#DIV/0!</v>
      </c>
      <c r="Y26" s="54"/>
      <c r="Z26" s="54"/>
      <c r="AA26" s="55"/>
      <c r="AB26" s="45" t="e">
        <f t="shared" si="6"/>
        <v>#DIV/0!</v>
      </c>
      <c r="AC26" s="46"/>
      <c r="AD26" s="46"/>
      <c r="AE26" s="47"/>
      <c r="AF26" s="45" t="e">
        <f t="shared" si="7"/>
        <v>#DIV/0!</v>
      </c>
      <c r="AG26" s="46"/>
      <c r="AH26" s="46"/>
      <c r="AI26" s="47"/>
      <c r="AJ26" s="45" t="e">
        <f t="shared" si="8"/>
        <v>#DIV/0!</v>
      </c>
      <c r="AK26" s="46"/>
      <c r="AL26" s="46"/>
      <c r="AM26" s="47"/>
      <c r="AN26" s="45" t="e">
        <f t="shared" si="9"/>
        <v>#DIV/0!</v>
      </c>
      <c r="AO26" s="46"/>
      <c r="AP26" s="46"/>
      <c r="AQ26" s="47"/>
      <c r="AR26" s="45" t="e">
        <f t="shared" si="10"/>
        <v>#DIV/0!</v>
      </c>
      <c r="AS26" s="46"/>
      <c r="AT26" s="46"/>
      <c r="AU26" s="47"/>
      <c r="AV26" s="45" t="e">
        <f t="shared" si="11"/>
        <v>#DIV/0!</v>
      </c>
      <c r="AW26" s="46"/>
      <c r="AX26" s="46"/>
      <c r="AY26" s="47"/>
      <c r="AZ26" s="45" t="e">
        <f t="shared" si="12"/>
        <v>#DIV/0!</v>
      </c>
      <c r="BA26" s="46">
        <f t="shared" si="1"/>
        <v>940500</v>
      </c>
      <c r="BB26" s="46">
        <f t="shared" si="13"/>
        <v>940500</v>
      </c>
      <c r="BC26" s="47">
        <f t="shared" si="17"/>
        <v>1200000</v>
      </c>
      <c r="BD26" s="45">
        <f t="shared" si="2"/>
        <v>0.78374999999999995</v>
      </c>
      <c r="BE26" s="50">
        <f t="shared" si="15"/>
        <v>470250</v>
      </c>
    </row>
    <row r="27" spans="1:57" ht="18.75">
      <c r="A27" s="40">
        <v>20</v>
      </c>
      <c r="B27" s="41" t="s">
        <v>215</v>
      </c>
      <c r="C27" s="77" t="s">
        <v>275</v>
      </c>
      <c r="D27" s="42">
        <v>45602</v>
      </c>
      <c r="E27" s="46">
        <v>342305</v>
      </c>
      <c r="F27" s="46">
        <v>305415</v>
      </c>
      <c r="G27" s="44">
        <v>550000</v>
      </c>
      <c r="H27" s="45">
        <f t="shared" si="0"/>
        <v>0.6223727272727273</v>
      </c>
      <c r="I27" s="46">
        <v>292720</v>
      </c>
      <c r="J27" s="113">
        <v>292720</v>
      </c>
      <c r="K27" s="47">
        <v>550000</v>
      </c>
      <c r="L27" s="45">
        <v>0.53</v>
      </c>
      <c r="M27" s="43"/>
      <c r="N27" s="43"/>
      <c r="O27" s="48"/>
      <c r="P27" s="49" t="e">
        <f t="shared" si="3"/>
        <v>#DIV/0!</v>
      </c>
      <c r="Q27" s="43"/>
      <c r="R27" s="43"/>
      <c r="S27" s="48"/>
      <c r="T27" s="49" t="e">
        <f t="shared" si="4"/>
        <v>#DIV/0!</v>
      </c>
      <c r="U27" s="43"/>
      <c r="V27" s="43"/>
      <c r="W27" s="48"/>
      <c r="X27" s="49" t="e">
        <f t="shared" si="5"/>
        <v>#DIV/0!</v>
      </c>
      <c r="Y27" s="43"/>
      <c r="Z27" s="43"/>
      <c r="AA27" s="47"/>
      <c r="AB27" s="45" t="e">
        <f t="shared" si="6"/>
        <v>#DIV/0!</v>
      </c>
      <c r="AC27" s="46"/>
      <c r="AD27" s="46"/>
      <c r="AE27" s="47"/>
      <c r="AF27" s="45" t="e">
        <f t="shared" si="7"/>
        <v>#DIV/0!</v>
      </c>
      <c r="AG27" s="46"/>
      <c r="AH27" s="46"/>
      <c r="AI27" s="47"/>
      <c r="AJ27" s="45" t="e">
        <f t="shared" si="8"/>
        <v>#DIV/0!</v>
      </c>
      <c r="AK27" s="46"/>
      <c r="AL27" s="46"/>
      <c r="AM27" s="47"/>
      <c r="AN27" s="45" t="e">
        <f t="shared" si="9"/>
        <v>#DIV/0!</v>
      </c>
      <c r="AO27" s="46"/>
      <c r="AP27" s="46"/>
      <c r="AQ27" s="47"/>
      <c r="AR27" s="45" t="e">
        <f t="shared" si="10"/>
        <v>#DIV/0!</v>
      </c>
      <c r="AS27" s="46"/>
      <c r="AT27" s="46"/>
      <c r="AU27" s="47"/>
      <c r="AV27" s="45" t="e">
        <f t="shared" si="11"/>
        <v>#DIV/0!</v>
      </c>
      <c r="AW27" s="46"/>
      <c r="AX27" s="46"/>
      <c r="AY27" s="47"/>
      <c r="AZ27" s="45" t="e">
        <f t="shared" si="12"/>
        <v>#DIV/0!</v>
      </c>
      <c r="BA27" s="46">
        <f t="shared" si="1"/>
        <v>635025</v>
      </c>
      <c r="BB27" s="46">
        <f t="shared" si="13"/>
        <v>598135</v>
      </c>
      <c r="BC27" s="47">
        <f t="shared" si="17"/>
        <v>1100000</v>
      </c>
      <c r="BD27" s="45">
        <f t="shared" si="2"/>
        <v>0.5772954545454545</v>
      </c>
      <c r="BE27" s="50">
        <f t="shared" si="15"/>
        <v>317512.5</v>
      </c>
    </row>
    <row r="28" spans="1:57" s="93" customFormat="1" ht="18.75">
      <c r="A28" s="96">
        <v>21</v>
      </c>
      <c r="B28" s="84" t="s">
        <v>216</v>
      </c>
      <c r="C28" s="85" t="s">
        <v>217</v>
      </c>
      <c r="D28" s="86">
        <v>45455</v>
      </c>
      <c r="E28" s="87">
        <v>76380</v>
      </c>
      <c r="F28" s="87">
        <v>76380</v>
      </c>
      <c r="G28" s="83">
        <v>550000</v>
      </c>
      <c r="H28" s="88">
        <f t="shared" si="0"/>
        <v>0.13887272727272729</v>
      </c>
      <c r="I28" s="87"/>
      <c r="J28" s="114">
        <v>0</v>
      </c>
      <c r="K28" s="87"/>
      <c r="L28" s="88" t="e">
        <f>I28/K28</f>
        <v>#DIV/0!</v>
      </c>
      <c r="M28" s="87"/>
      <c r="N28" s="87"/>
      <c r="O28" s="87"/>
      <c r="P28" s="88" t="e">
        <f t="shared" si="3"/>
        <v>#DIV/0!</v>
      </c>
      <c r="Q28" s="87"/>
      <c r="R28" s="87"/>
      <c r="S28" s="87"/>
      <c r="T28" s="88" t="e">
        <f t="shared" si="4"/>
        <v>#DIV/0!</v>
      </c>
      <c r="U28" s="87"/>
      <c r="V28" s="87"/>
      <c r="W28" s="87"/>
      <c r="X28" s="88" t="e">
        <f t="shared" si="5"/>
        <v>#DIV/0!</v>
      </c>
      <c r="Y28" s="87"/>
      <c r="Z28" s="87"/>
      <c r="AA28" s="87"/>
      <c r="AB28" s="88" t="e">
        <f t="shared" si="6"/>
        <v>#DIV/0!</v>
      </c>
      <c r="AC28" s="87"/>
      <c r="AD28" s="87"/>
      <c r="AE28" s="87"/>
      <c r="AF28" s="88" t="e">
        <f t="shared" si="7"/>
        <v>#DIV/0!</v>
      </c>
      <c r="AG28" s="87"/>
      <c r="AH28" s="87"/>
      <c r="AI28" s="87"/>
      <c r="AJ28" s="88" t="e">
        <f t="shared" si="8"/>
        <v>#DIV/0!</v>
      </c>
      <c r="AK28" s="87"/>
      <c r="AL28" s="87"/>
      <c r="AM28" s="87"/>
      <c r="AN28" s="88" t="e">
        <f t="shared" si="9"/>
        <v>#DIV/0!</v>
      </c>
      <c r="AO28" s="87"/>
      <c r="AP28" s="87"/>
      <c r="AQ28" s="87"/>
      <c r="AR28" s="88" t="e">
        <f t="shared" si="10"/>
        <v>#DIV/0!</v>
      </c>
      <c r="AS28" s="87"/>
      <c r="AT28" s="87"/>
      <c r="AU28" s="87"/>
      <c r="AV28" s="88" t="e">
        <f t="shared" si="11"/>
        <v>#DIV/0!</v>
      </c>
      <c r="AW28" s="87"/>
      <c r="AX28" s="87"/>
      <c r="AY28" s="87"/>
      <c r="AZ28" s="88" t="e">
        <f t="shared" si="12"/>
        <v>#DIV/0!</v>
      </c>
      <c r="BA28" s="87">
        <f t="shared" si="1"/>
        <v>76380</v>
      </c>
      <c r="BB28" s="46">
        <f t="shared" si="13"/>
        <v>76380</v>
      </c>
      <c r="BC28" s="47">
        <f t="shared" si="17"/>
        <v>550000</v>
      </c>
      <c r="BD28" s="88">
        <f t="shared" si="2"/>
        <v>0.13887272727272729</v>
      </c>
      <c r="BE28" s="95">
        <f t="shared" si="15"/>
        <v>38190</v>
      </c>
    </row>
    <row r="29" spans="1:57" ht="15.75" customHeight="1">
      <c r="A29" s="40">
        <v>22</v>
      </c>
      <c r="B29" s="41" t="s">
        <v>218</v>
      </c>
      <c r="C29" s="77" t="s">
        <v>219</v>
      </c>
      <c r="D29" s="42">
        <v>45560</v>
      </c>
      <c r="E29" s="46">
        <v>401530</v>
      </c>
      <c r="F29" s="46">
        <v>401530</v>
      </c>
      <c r="G29" s="44">
        <v>650000</v>
      </c>
      <c r="H29" s="45">
        <f t="shared" si="0"/>
        <v>0.61773846153846157</v>
      </c>
      <c r="I29" s="46">
        <v>657600</v>
      </c>
      <c r="J29" s="113">
        <v>657600</v>
      </c>
      <c r="K29" s="47">
        <v>650000</v>
      </c>
      <c r="L29" s="45">
        <v>1.01</v>
      </c>
      <c r="M29" s="43"/>
      <c r="N29" s="43"/>
      <c r="O29" s="48"/>
      <c r="P29" s="49" t="e">
        <f t="shared" si="3"/>
        <v>#DIV/0!</v>
      </c>
      <c r="Q29" s="43"/>
      <c r="R29" s="43"/>
      <c r="S29" s="48"/>
      <c r="T29" s="49" t="e">
        <f t="shared" si="4"/>
        <v>#DIV/0!</v>
      </c>
      <c r="U29" s="43"/>
      <c r="V29" s="43"/>
      <c r="W29" s="48"/>
      <c r="X29" s="49" t="e">
        <f t="shared" si="5"/>
        <v>#DIV/0!</v>
      </c>
      <c r="Y29" s="43"/>
      <c r="Z29" s="43"/>
      <c r="AA29" s="47"/>
      <c r="AB29" s="45" t="e">
        <f t="shared" si="6"/>
        <v>#DIV/0!</v>
      </c>
      <c r="AC29" s="46"/>
      <c r="AD29" s="46"/>
      <c r="AE29" s="47"/>
      <c r="AF29" s="45" t="e">
        <f t="shared" si="7"/>
        <v>#DIV/0!</v>
      </c>
      <c r="AG29" s="46"/>
      <c r="AH29" s="46"/>
      <c r="AI29" s="47"/>
      <c r="AJ29" s="45" t="e">
        <f t="shared" si="8"/>
        <v>#DIV/0!</v>
      </c>
      <c r="AK29" s="46"/>
      <c r="AL29" s="46"/>
      <c r="AM29" s="47"/>
      <c r="AN29" s="45" t="e">
        <f t="shared" si="9"/>
        <v>#DIV/0!</v>
      </c>
      <c r="AO29" s="46"/>
      <c r="AP29" s="46"/>
      <c r="AQ29" s="47"/>
      <c r="AR29" s="45" t="e">
        <f t="shared" si="10"/>
        <v>#DIV/0!</v>
      </c>
      <c r="AS29" s="46"/>
      <c r="AT29" s="46"/>
      <c r="AU29" s="47"/>
      <c r="AV29" s="45" t="e">
        <f t="shared" si="11"/>
        <v>#DIV/0!</v>
      </c>
      <c r="AW29" s="46"/>
      <c r="AX29" s="46"/>
      <c r="AY29" s="47"/>
      <c r="AZ29" s="45" t="e">
        <f t="shared" si="12"/>
        <v>#DIV/0!</v>
      </c>
      <c r="BA29" s="46">
        <f t="shared" si="1"/>
        <v>1059130</v>
      </c>
      <c r="BB29" s="46">
        <f t="shared" si="13"/>
        <v>1059130</v>
      </c>
      <c r="BC29" s="47">
        <f t="shared" si="17"/>
        <v>1300000</v>
      </c>
      <c r="BD29" s="45">
        <f t="shared" si="2"/>
        <v>0.81471538461538462</v>
      </c>
      <c r="BE29" s="50">
        <f t="shared" si="15"/>
        <v>529565</v>
      </c>
    </row>
    <row r="30" spans="1:57" ht="18.75">
      <c r="A30" s="40">
        <v>23</v>
      </c>
      <c r="B30" s="41" t="s">
        <v>220</v>
      </c>
      <c r="C30" s="77" t="s">
        <v>276</v>
      </c>
      <c r="D30" s="42" t="s">
        <v>221</v>
      </c>
      <c r="E30" s="46">
        <v>267355</v>
      </c>
      <c r="F30" s="46">
        <v>267355</v>
      </c>
      <c r="G30" s="44">
        <v>550000</v>
      </c>
      <c r="H30" s="45">
        <f t="shared" si="0"/>
        <v>0.48609999999999998</v>
      </c>
      <c r="I30" s="46">
        <v>579865</v>
      </c>
      <c r="J30" s="113">
        <v>579865</v>
      </c>
      <c r="K30" s="47">
        <v>550000</v>
      </c>
      <c r="L30" s="45">
        <v>1.05</v>
      </c>
      <c r="M30" s="43"/>
      <c r="N30" s="43"/>
      <c r="O30" s="48"/>
      <c r="P30" s="49" t="e">
        <f t="shared" si="3"/>
        <v>#DIV/0!</v>
      </c>
      <c r="Q30" s="43"/>
      <c r="R30" s="43"/>
      <c r="S30" s="48"/>
      <c r="T30" s="49" t="e">
        <f t="shared" si="4"/>
        <v>#DIV/0!</v>
      </c>
      <c r="U30" s="43"/>
      <c r="V30" s="43"/>
      <c r="W30" s="48"/>
      <c r="X30" s="49" t="e">
        <f t="shared" si="5"/>
        <v>#DIV/0!</v>
      </c>
      <c r="Y30" s="43"/>
      <c r="Z30" s="43"/>
      <c r="AA30" s="47"/>
      <c r="AB30" s="45" t="e">
        <f t="shared" si="6"/>
        <v>#DIV/0!</v>
      </c>
      <c r="AC30" s="46"/>
      <c r="AD30" s="46"/>
      <c r="AE30" s="47"/>
      <c r="AF30" s="45" t="e">
        <f t="shared" si="7"/>
        <v>#DIV/0!</v>
      </c>
      <c r="AG30" s="46"/>
      <c r="AH30" s="46"/>
      <c r="AI30" s="47"/>
      <c r="AJ30" s="45" t="e">
        <f t="shared" si="8"/>
        <v>#DIV/0!</v>
      </c>
      <c r="AK30" s="46"/>
      <c r="AL30" s="46"/>
      <c r="AM30" s="47"/>
      <c r="AN30" s="45" t="e">
        <f t="shared" si="9"/>
        <v>#DIV/0!</v>
      </c>
      <c r="AO30" s="46"/>
      <c r="AP30" s="46"/>
      <c r="AQ30" s="47"/>
      <c r="AR30" s="45" t="e">
        <f t="shared" si="10"/>
        <v>#DIV/0!</v>
      </c>
      <c r="AS30" s="46"/>
      <c r="AT30" s="46"/>
      <c r="AU30" s="47"/>
      <c r="AV30" s="45" t="e">
        <f t="shared" si="11"/>
        <v>#DIV/0!</v>
      </c>
      <c r="AW30" s="46"/>
      <c r="AX30" s="46"/>
      <c r="AY30" s="47"/>
      <c r="AZ30" s="45" t="e">
        <f t="shared" si="12"/>
        <v>#DIV/0!</v>
      </c>
      <c r="BA30" s="46">
        <f t="shared" si="1"/>
        <v>847220</v>
      </c>
      <c r="BB30" s="46">
        <f t="shared" si="13"/>
        <v>847220</v>
      </c>
      <c r="BC30" s="47">
        <f t="shared" si="17"/>
        <v>1100000</v>
      </c>
      <c r="BD30" s="45">
        <f t="shared" si="2"/>
        <v>0.7702</v>
      </c>
      <c r="BE30" s="50">
        <f t="shared" si="15"/>
        <v>423610</v>
      </c>
    </row>
    <row r="31" spans="1:57" ht="18.75">
      <c r="A31" s="40">
        <v>24</v>
      </c>
      <c r="B31" s="41" t="s">
        <v>222</v>
      </c>
      <c r="C31" s="77" t="s">
        <v>223</v>
      </c>
      <c r="D31" s="56">
        <v>45481</v>
      </c>
      <c r="E31" s="46">
        <v>387910</v>
      </c>
      <c r="F31" s="46">
        <v>387910</v>
      </c>
      <c r="G31" s="44">
        <v>550000</v>
      </c>
      <c r="H31" s="45">
        <f t="shared" si="0"/>
        <v>0.70529090909090908</v>
      </c>
      <c r="I31" s="46">
        <v>358710</v>
      </c>
      <c r="J31" s="113">
        <v>358710</v>
      </c>
      <c r="K31" s="47">
        <v>550000</v>
      </c>
      <c r="L31" s="45">
        <v>0.65</v>
      </c>
      <c r="M31" s="46"/>
      <c r="N31" s="46"/>
      <c r="O31" s="47"/>
      <c r="P31" s="49" t="e">
        <f t="shared" si="3"/>
        <v>#DIV/0!</v>
      </c>
      <c r="Q31" s="46"/>
      <c r="R31" s="46"/>
      <c r="S31" s="47"/>
      <c r="T31" s="49" t="e">
        <f t="shared" si="4"/>
        <v>#DIV/0!</v>
      </c>
      <c r="U31" s="46"/>
      <c r="V31" s="46"/>
      <c r="W31" s="47"/>
      <c r="X31" s="49" t="e">
        <f t="shared" si="5"/>
        <v>#DIV/0!</v>
      </c>
      <c r="Y31" s="54"/>
      <c r="Z31" s="54"/>
      <c r="AA31" s="55"/>
      <c r="AB31" s="45" t="e">
        <f t="shared" si="6"/>
        <v>#DIV/0!</v>
      </c>
      <c r="AC31" s="46"/>
      <c r="AD31" s="46"/>
      <c r="AE31" s="47"/>
      <c r="AF31" s="45" t="e">
        <f t="shared" si="7"/>
        <v>#DIV/0!</v>
      </c>
      <c r="AG31" s="46"/>
      <c r="AH31" s="46"/>
      <c r="AI31" s="47"/>
      <c r="AJ31" s="45" t="e">
        <f t="shared" si="8"/>
        <v>#DIV/0!</v>
      </c>
      <c r="AK31" s="46"/>
      <c r="AL31" s="46"/>
      <c r="AM31" s="47"/>
      <c r="AN31" s="45" t="e">
        <f t="shared" si="9"/>
        <v>#DIV/0!</v>
      </c>
      <c r="AO31" s="46"/>
      <c r="AP31" s="46"/>
      <c r="AQ31" s="47"/>
      <c r="AR31" s="45" t="e">
        <f t="shared" si="10"/>
        <v>#DIV/0!</v>
      </c>
      <c r="AS31" s="46"/>
      <c r="AT31" s="46"/>
      <c r="AU31" s="47"/>
      <c r="AV31" s="45" t="e">
        <f t="shared" si="11"/>
        <v>#DIV/0!</v>
      </c>
      <c r="AW31" s="46"/>
      <c r="AX31" s="46"/>
      <c r="AY31" s="47"/>
      <c r="AZ31" s="45" t="e">
        <f t="shared" si="12"/>
        <v>#DIV/0!</v>
      </c>
      <c r="BA31" s="46">
        <f t="shared" si="1"/>
        <v>746620</v>
      </c>
      <c r="BB31" s="46">
        <f t="shared" si="13"/>
        <v>746620</v>
      </c>
      <c r="BC31" s="47">
        <f t="shared" si="17"/>
        <v>1100000</v>
      </c>
      <c r="BD31" s="45">
        <f t="shared" si="2"/>
        <v>0.67874545454545454</v>
      </c>
      <c r="BE31" s="50">
        <f t="shared" si="15"/>
        <v>373310</v>
      </c>
    </row>
    <row r="32" spans="1:57" ht="18.75">
      <c r="A32" s="40">
        <v>25</v>
      </c>
      <c r="B32" s="41" t="s">
        <v>224</v>
      </c>
      <c r="C32" s="77" t="s">
        <v>225</v>
      </c>
      <c r="D32" s="42">
        <v>45507</v>
      </c>
      <c r="E32" s="46">
        <v>337295</v>
      </c>
      <c r="F32" s="46">
        <v>337295</v>
      </c>
      <c r="G32" s="44">
        <v>550000</v>
      </c>
      <c r="H32" s="45">
        <f t="shared" si="0"/>
        <v>0.61326363636363634</v>
      </c>
      <c r="I32" s="46">
        <v>94575</v>
      </c>
      <c r="J32" s="113">
        <v>94575</v>
      </c>
      <c r="K32" s="47">
        <v>550000</v>
      </c>
      <c r="L32" s="45">
        <v>0.17</v>
      </c>
      <c r="M32" s="43"/>
      <c r="N32" s="43"/>
      <c r="O32" s="48"/>
      <c r="P32" s="49" t="e">
        <f t="shared" si="3"/>
        <v>#DIV/0!</v>
      </c>
      <c r="Q32" s="43"/>
      <c r="R32" s="43"/>
      <c r="S32" s="48"/>
      <c r="T32" s="49" t="e">
        <f t="shared" si="4"/>
        <v>#DIV/0!</v>
      </c>
      <c r="U32" s="43"/>
      <c r="V32" s="43"/>
      <c r="W32" s="48"/>
      <c r="X32" s="49" t="e">
        <f t="shared" si="5"/>
        <v>#DIV/0!</v>
      </c>
      <c r="Y32" s="43"/>
      <c r="Z32" s="43"/>
      <c r="AA32" s="47"/>
      <c r="AB32" s="45" t="e">
        <f t="shared" si="6"/>
        <v>#DIV/0!</v>
      </c>
      <c r="AC32" s="46"/>
      <c r="AD32" s="46"/>
      <c r="AE32" s="47"/>
      <c r="AF32" s="45" t="e">
        <f t="shared" si="7"/>
        <v>#DIV/0!</v>
      </c>
      <c r="AG32" s="46"/>
      <c r="AH32" s="46"/>
      <c r="AI32" s="47"/>
      <c r="AJ32" s="45" t="e">
        <f t="shared" si="8"/>
        <v>#DIV/0!</v>
      </c>
      <c r="AK32" s="46"/>
      <c r="AL32" s="46"/>
      <c r="AM32" s="47"/>
      <c r="AN32" s="45" t="e">
        <f t="shared" si="9"/>
        <v>#DIV/0!</v>
      </c>
      <c r="AO32" s="46"/>
      <c r="AP32" s="46"/>
      <c r="AQ32" s="47"/>
      <c r="AR32" s="45" t="e">
        <f t="shared" si="10"/>
        <v>#DIV/0!</v>
      </c>
      <c r="AS32" s="46"/>
      <c r="AT32" s="46"/>
      <c r="AU32" s="47"/>
      <c r="AV32" s="45" t="e">
        <f t="shared" si="11"/>
        <v>#DIV/0!</v>
      </c>
      <c r="AW32" s="46"/>
      <c r="AX32" s="46"/>
      <c r="AY32" s="47"/>
      <c r="AZ32" s="45" t="e">
        <f t="shared" si="12"/>
        <v>#DIV/0!</v>
      </c>
      <c r="BA32" s="46">
        <f t="shared" si="1"/>
        <v>431870</v>
      </c>
      <c r="BB32" s="46">
        <f t="shared" si="13"/>
        <v>431870</v>
      </c>
      <c r="BC32" s="47">
        <f t="shared" si="17"/>
        <v>1100000</v>
      </c>
      <c r="BD32" s="45">
        <f t="shared" si="2"/>
        <v>0.39260909090909091</v>
      </c>
      <c r="BE32" s="50">
        <f t="shared" si="15"/>
        <v>215935</v>
      </c>
    </row>
    <row r="33" spans="1:57" ht="18.75">
      <c r="A33" s="40">
        <v>26</v>
      </c>
      <c r="B33" s="41" t="s">
        <v>226</v>
      </c>
      <c r="C33" s="41" t="s">
        <v>277</v>
      </c>
      <c r="D33" s="42" t="s">
        <v>241</v>
      </c>
      <c r="E33" s="46">
        <v>375535</v>
      </c>
      <c r="F33" s="46">
        <v>375535</v>
      </c>
      <c r="G33" s="44">
        <v>550000</v>
      </c>
      <c r="H33" s="45">
        <f t="shared" si="0"/>
        <v>0.68279090909090911</v>
      </c>
      <c r="I33" s="46">
        <v>338945</v>
      </c>
      <c r="J33" s="113">
        <v>338945</v>
      </c>
      <c r="K33" s="47">
        <v>550000</v>
      </c>
      <c r="L33" s="45">
        <v>0.62</v>
      </c>
      <c r="M33" s="43"/>
      <c r="N33" s="43"/>
      <c r="O33" s="48"/>
      <c r="P33" s="49" t="e">
        <f t="shared" si="3"/>
        <v>#DIV/0!</v>
      </c>
      <c r="Q33" s="43"/>
      <c r="R33" s="43"/>
      <c r="S33" s="48"/>
      <c r="T33" s="49" t="e">
        <f t="shared" si="4"/>
        <v>#DIV/0!</v>
      </c>
      <c r="U33" s="43"/>
      <c r="V33" s="43"/>
      <c r="W33" s="48"/>
      <c r="X33" s="49" t="e">
        <f t="shared" si="5"/>
        <v>#DIV/0!</v>
      </c>
      <c r="Y33" s="43"/>
      <c r="Z33" s="43"/>
      <c r="AA33" s="47"/>
      <c r="AB33" s="45" t="e">
        <f t="shared" si="6"/>
        <v>#DIV/0!</v>
      </c>
      <c r="AC33" s="46"/>
      <c r="AD33" s="46"/>
      <c r="AE33" s="47"/>
      <c r="AF33" s="45" t="e">
        <f t="shared" si="7"/>
        <v>#DIV/0!</v>
      </c>
      <c r="AG33" s="46"/>
      <c r="AH33" s="46"/>
      <c r="AI33" s="47"/>
      <c r="AJ33" s="45" t="e">
        <f t="shared" si="8"/>
        <v>#DIV/0!</v>
      </c>
      <c r="AK33" s="46"/>
      <c r="AL33" s="46"/>
      <c r="AM33" s="47"/>
      <c r="AN33" s="45" t="e">
        <f t="shared" si="9"/>
        <v>#DIV/0!</v>
      </c>
      <c r="AO33" s="46"/>
      <c r="AP33" s="46"/>
      <c r="AQ33" s="47"/>
      <c r="AR33" s="45" t="e">
        <f t="shared" si="10"/>
        <v>#DIV/0!</v>
      </c>
      <c r="AS33" s="46"/>
      <c r="AT33" s="46"/>
      <c r="AU33" s="47"/>
      <c r="AV33" s="45" t="e">
        <f t="shared" si="11"/>
        <v>#DIV/0!</v>
      </c>
      <c r="AW33" s="46"/>
      <c r="AX33" s="46"/>
      <c r="AY33" s="47"/>
      <c r="AZ33" s="45" t="e">
        <f t="shared" si="12"/>
        <v>#DIV/0!</v>
      </c>
      <c r="BA33" s="46">
        <f t="shared" si="1"/>
        <v>714480</v>
      </c>
      <c r="BB33" s="46">
        <f t="shared" si="13"/>
        <v>714480</v>
      </c>
      <c r="BC33" s="47">
        <f t="shared" si="17"/>
        <v>1100000</v>
      </c>
      <c r="BD33" s="45">
        <f t="shared" si="2"/>
        <v>0.64952727272727273</v>
      </c>
      <c r="BE33" s="50">
        <f t="shared" si="15"/>
        <v>357240</v>
      </c>
    </row>
    <row r="34" spans="1:57" ht="18.75">
      <c r="A34" s="40">
        <v>27</v>
      </c>
      <c r="B34" s="41" t="s">
        <v>227</v>
      </c>
      <c r="C34" s="41" t="s">
        <v>278</v>
      </c>
      <c r="D34" s="42" t="s">
        <v>234</v>
      </c>
      <c r="E34" s="46">
        <v>2193010</v>
      </c>
      <c r="F34" s="46">
        <v>2193010</v>
      </c>
      <c r="G34" s="44">
        <v>1300000</v>
      </c>
      <c r="H34" s="45">
        <f t="shared" si="0"/>
        <v>1.6869307692307691</v>
      </c>
      <c r="I34" s="46">
        <v>877810</v>
      </c>
      <c r="J34" s="113">
        <v>830320</v>
      </c>
      <c r="K34" s="47">
        <v>1300000</v>
      </c>
      <c r="L34" s="45">
        <v>0.68</v>
      </c>
      <c r="M34" s="43"/>
      <c r="N34" s="43"/>
      <c r="O34" s="48"/>
      <c r="P34" s="49" t="e">
        <f t="shared" si="3"/>
        <v>#DIV/0!</v>
      </c>
      <c r="Q34" s="43"/>
      <c r="R34" s="43"/>
      <c r="S34" s="48"/>
      <c r="T34" s="49" t="e">
        <f t="shared" si="4"/>
        <v>#DIV/0!</v>
      </c>
      <c r="U34" s="43"/>
      <c r="V34" s="43"/>
      <c r="W34" s="48"/>
      <c r="X34" s="49" t="e">
        <f t="shared" si="5"/>
        <v>#DIV/0!</v>
      </c>
      <c r="Y34" s="43"/>
      <c r="Z34" s="43"/>
      <c r="AA34" s="47"/>
      <c r="AB34" s="45" t="e">
        <f t="shared" si="6"/>
        <v>#DIV/0!</v>
      </c>
      <c r="AC34" s="46"/>
      <c r="AD34" s="46"/>
      <c r="AE34" s="47"/>
      <c r="AF34" s="45" t="e">
        <f t="shared" si="7"/>
        <v>#DIV/0!</v>
      </c>
      <c r="AG34" s="46"/>
      <c r="AH34" s="46"/>
      <c r="AI34" s="47"/>
      <c r="AJ34" s="45" t="e">
        <f t="shared" si="8"/>
        <v>#DIV/0!</v>
      </c>
      <c r="AK34" s="46"/>
      <c r="AL34" s="46"/>
      <c r="AM34" s="47"/>
      <c r="AN34" s="45" t="e">
        <f t="shared" si="9"/>
        <v>#DIV/0!</v>
      </c>
      <c r="AO34" s="46"/>
      <c r="AP34" s="46"/>
      <c r="AQ34" s="47"/>
      <c r="AR34" s="45" t="e">
        <f t="shared" si="10"/>
        <v>#DIV/0!</v>
      </c>
      <c r="AS34" s="46"/>
      <c r="AT34" s="46"/>
      <c r="AU34" s="47"/>
      <c r="AV34" s="45" t="e">
        <f t="shared" si="11"/>
        <v>#DIV/0!</v>
      </c>
      <c r="AW34" s="46"/>
      <c r="AX34" s="46"/>
      <c r="AY34" s="47"/>
      <c r="AZ34" s="45" t="e">
        <f t="shared" si="12"/>
        <v>#DIV/0!</v>
      </c>
      <c r="BA34" s="46">
        <f t="shared" si="1"/>
        <v>3070820</v>
      </c>
      <c r="BB34" s="46">
        <f t="shared" si="13"/>
        <v>3023330</v>
      </c>
      <c r="BC34" s="47">
        <f t="shared" si="17"/>
        <v>2600000</v>
      </c>
      <c r="BD34" s="45">
        <f t="shared" si="2"/>
        <v>1.1810846153846153</v>
      </c>
      <c r="BE34" s="50">
        <f t="shared" si="15"/>
        <v>1535410</v>
      </c>
    </row>
    <row r="35" spans="1:57" ht="18.75">
      <c r="A35" s="40">
        <v>28</v>
      </c>
      <c r="B35" s="41" t="s">
        <v>228</v>
      </c>
      <c r="C35" s="77" t="s">
        <v>235</v>
      </c>
      <c r="D35" s="56">
        <v>45252</v>
      </c>
      <c r="E35" s="46">
        <v>10695</v>
      </c>
      <c r="F35" s="46">
        <v>10695</v>
      </c>
      <c r="G35" s="44">
        <v>550000</v>
      </c>
      <c r="H35" s="45">
        <f t="shared" si="0"/>
        <v>1.9445454545454547E-2</v>
      </c>
      <c r="I35" s="46">
        <v>101530</v>
      </c>
      <c r="J35" s="113">
        <v>101530</v>
      </c>
      <c r="K35" s="47">
        <v>550000</v>
      </c>
      <c r="L35" s="45">
        <v>0.18</v>
      </c>
      <c r="M35" s="46"/>
      <c r="N35" s="46"/>
      <c r="O35" s="47"/>
      <c r="P35" s="49" t="e">
        <f t="shared" si="3"/>
        <v>#DIV/0!</v>
      </c>
      <c r="Q35" s="46"/>
      <c r="R35" s="46"/>
      <c r="S35" s="47"/>
      <c r="T35" s="49" t="e">
        <f t="shared" si="4"/>
        <v>#DIV/0!</v>
      </c>
      <c r="U35" s="46"/>
      <c r="V35" s="46"/>
      <c r="W35" s="47"/>
      <c r="X35" s="49" t="e">
        <f t="shared" si="5"/>
        <v>#DIV/0!</v>
      </c>
      <c r="Y35" s="54"/>
      <c r="Z35" s="54"/>
      <c r="AA35" s="55"/>
      <c r="AB35" s="45" t="e">
        <f t="shared" si="6"/>
        <v>#DIV/0!</v>
      </c>
      <c r="AC35" s="46"/>
      <c r="AD35" s="46"/>
      <c r="AE35" s="47"/>
      <c r="AF35" s="45" t="e">
        <f t="shared" si="7"/>
        <v>#DIV/0!</v>
      </c>
      <c r="AG35" s="46"/>
      <c r="AH35" s="46"/>
      <c r="AI35" s="47"/>
      <c r="AJ35" s="45" t="e">
        <f t="shared" si="8"/>
        <v>#DIV/0!</v>
      </c>
      <c r="AK35" s="46"/>
      <c r="AL35" s="46"/>
      <c r="AM35" s="47"/>
      <c r="AN35" s="45" t="e">
        <f t="shared" si="9"/>
        <v>#DIV/0!</v>
      </c>
      <c r="AO35" s="46"/>
      <c r="AP35" s="46"/>
      <c r="AQ35" s="47"/>
      <c r="AR35" s="45" t="e">
        <f t="shared" si="10"/>
        <v>#DIV/0!</v>
      </c>
      <c r="AS35" s="46"/>
      <c r="AT35" s="46"/>
      <c r="AU35" s="47"/>
      <c r="AV35" s="45" t="e">
        <f t="shared" si="11"/>
        <v>#DIV/0!</v>
      </c>
      <c r="AW35" s="46"/>
      <c r="AX35" s="46"/>
      <c r="AY35" s="47"/>
      <c r="AZ35" s="45" t="e">
        <f t="shared" si="12"/>
        <v>#DIV/0!</v>
      </c>
      <c r="BA35" s="46">
        <f t="shared" si="1"/>
        <v>112225</v>
      </c>
      <c r="BB35" s="46">
        <f t="shared" si="13"/>
        <v>112225</v>
      </c>
      <c r="BC35" s="47">
        <f t="shared" si="17"/>
        <v>1100000</v>
      </c>
      <c r="BD35" s="45">
        <f t="shared" si="2"/>
        <v>0.10202272727272728</v>
      </c>
      <c r="BE35" s="50">
        <f t="shared" si="15"/>
        <v>56112.5</v>
      </c>
    </row>
    <row r="36" spans="1:57" ht="18.75">
      <c r="A36" s="40">
        <v>29</v>
      </c>
      <c r="B36" s="41" t="s">
        <v>229</v>
      </c>
      <c r="C36" s="77" t="s">
        <v>236</v>
      </c>
      <c r="D36" s="42">
        <v>45502</v>
      </c>
      <c r="E36" s="46">
        <v>620485</v>
      </c>
      <c r="F36" s="46">
        <v>620485</v>
      </c>
      <c r="G36" s="44">
        <v>550000</v>
      </c>
      <c r="H36" s="45">
        <f t="shared" si="0"/>
        <v>1.1281545454545454</v>
      </c>
      <c r="I36" s="46">
        <v>357735</v>
      </c>
      <c r="J36" s="113">
        <v>357735</v>
      </c>
      <c r="K36" s="47">
        <v>550000</v>
      </c>
      <c r="L36" s="45">
        <v>0.65</v>
      </c>
      <c r="M36" s="43"/>
      <c r="N36" s="43"/>
      <c r="O36" s="48"/>
      <c r="P36" s="49" t="e">
        <f t="shared" si="3"/>
        <v>#DIV/0!</v>
      </c>
      <c r="Q36" s="43"/>
      <c r="R36" s="43"/>
      <c r="S36" s="48"/>
      <c r="T36" s="49" t="e">
        <f t="shared" si="4"/>
        <v>#DIV/0!</v>
      </c>
      <c r="U36" s="43"/>
      <c r="V36" s="43"/>
      <c r="W36" s="48"/>
      <c r="X36" s="49" t="e">
        <f t="shared" si="5"/>
        <v>#DIV/0!</v>
      </c>
      <c r="Y36" s="43"/>
      <c r="Z36" s="43"/>
      <c r="AA36" s="47"/>
      <c r="AB36" s="45" t="e">
        <f t="shared" si="6"/>
        <v>#DIV/0!</v>
      </c>
      <c r="AC36" s="46"/>
      <c r="AD36" s="46"/>
      <c r="AE36" s="47"/>
      <c r="AF36" s="45" t="e">
        <f t="shared" si="7"/>
        <v>#DIV/0!</v>
      </c>
      <c r="AG36" s="46"/>
      <c r="AH36" s="46"/>
      <c r="AI36" s="47"/>
      <c r="AJ36" s="45" t="e">
        <f t="shared" si="8"/>
        <v>#DIV/0!</v>
      </c>
      <c r="AK36" s="46"/>
      <c r="AL36" s="46"/>
      <c r="AM36" s="47"/>
      <c r="AN36" s="45" t="e">
        <f t="shared" si="9"/>
        <v>#DIV/0!</v>
      </c>
      <c r="AO36" s="46"/>
      <c r="AP36" s="46"/>
      <c r="AQ36" s="47"/>
      <c r="AR36" s="45" t="e">
        <f t="shared" si="10"/>
        <v>#DIV/0!</v>
      </c>
      <c r="AS36" s="46"/>
      <c r="AT36" s="46"/>
      <c r="AU36" s="47"/>
      <c r="AV36" s="45" t="e">
        <f t="shared" si="11"/>
        <v>#DIV/0!</v>
      </c>
      <c r="AW36" s="46"/>
      <c r="AX36" s="46"/>
      <c r="AY36" s="47"/>
      <c r="AZ36" s="45" t="e">
        <f t="shared" si="12"/>
        <v>#DIV/0!</v>
      </c>
      <c r="BA36" s="46">
        <f t="shared" si="1"/>
        <v>978220</v>
      </c>
      <c r="BB36" s="46">
        <f t="shared" si="13"/>
        <v>978220</v>
      </c>
      <c r="BC36" s="47">
        <f t="shared" si="17"/>
        <v>1100000</v>
      </c>
      <c r="BD36" s="45">
        <f t="shared" si="2"/>
        <v>0.88929090909090913</v>
      </c>
      <c r="BE36" s="50">
        <f t="shared" si="15"/>
        <v>489110</v>
      </c>
    </row>
    <row r="37" spans="1:57" ht="18.75">
      <c r="A37" s="40">
        <v>30</v>
      </c>
      <c r="B37" s="41" t="s">
        <v>230</v>
      </c>
      <c r="C37" s="77" t="s">
        <v>237</v>
      </c>
      <c r="D37" s="42">
        <v>45279</v>
      </c>
      <c r="E37" s="46">
        <v>719375</v>
      </c>
      <c r="F37" s="46">
        <v>719375</v>
      </c>
      <c r="G37" s="44">
        <v>550000</v>
      </c>
      <c r="H37" s="45">
        <f t="shared" si="0"/>
        <v>1.3079545454545454</v>
      </c>
      <c r="I37" s="46">
        <v>374815</v>
      </c>
      <c r="J37" s="113">
        <v>374815</v>
      </c>
      <c r="K37" s="47">
        <v>550000</v>
      </c>
      <c r="L37" s="45">
        <v>0.68</v>
      </c>
      <c r="M37" s="43"/>
      <c r="N37" s="43"/>
      <c r="O37" s="48"/>
      <c r="P37" s="49" t="e">
        <f t="shared" si="3"/>
        <v>#DIV/0!</v>
      </c>
      <c r="Q37" s="43"/>
      <c r="R37" s="43"/>
      <c r="S37" s="48"/>
      <c r="T37" s="49" t="e">
        <f t="shared" si="4"/>
        <v>#DIV/0!</v>
      </c>
      <c r="U37" s="43"/>
      <c r="V37" s="43"/>
      <c r="W37" s="48"/>
      <c r="X37" s="49" t="e">
        <f t="shared" si="5"/>
        <v>#DIV/0!</v>
      </c>
      <c r="Y37" s="43"/>
      <c r="Z37" s="43"/>
      <c r="AA37" s="47"/>
      <c r="AB37" s="45" t="e">
        <f t="shared" si="6"/>
        <v>#DIV/0!</v>
      </c>
      <c r="AC37" s="46"/>
      <c r="AD37" s="46"/>
      <c r="AE37" s="47"/>
      <c r="AF37" s="45" t="e">
        <f t="shared" si="7"/>
        <v>#DIV/0!</v>
      </c>
      <c r="AG37" s="46"/>
      <c r="AH37" s="46"/>
      <c r="AI37" s="47"/>
      <c r="AJ37" s="45" t="e">
        <f t="shared" si="8"/>
        <v>#DIV/0!</v>
      </c>
      <c r="AK37" s="46"/>
      <c r="AL37" s="46"/>
      <c r="AM37" s="47"/>
      <c r="AN37" s="45" t="e">
        <f t="shared" si="9"/>
        <v>#DIV/0!</v>
      </c>
      <c r="AO37" s="46"/>
      <c r="AP37" s="46"/>
      <c r="AQ37" s="47"/>
      <c r="AR37" s="45" t="e">
        <f t="shared" si="10"/>
        <v>#DIV/0!</v>
      </c>
      <c r="AS37" s="46"/>
      <c r="AT37" s="46"/>
      <c r="AU37" s="47"/>
      <c r="AV37" s="45" t="e">
        <f t="shared" si="11"/>
        <v>#DIV/0!</v>
      </c>
      <c r="AW37" s="46"/>
      <c r="AX37" s="46"/>
      <c r="AY37" s="47"/>
      <c r="AZ37" s="45" t="e">
        <f t="shared" si="12"/>
        <v>#DIV/0!</v>
      </c>
      <c r="BA37" s="46">
        <f t="shared" si="1"/>
        <v>1094190</v>
      </c>
      <c r="BB37" s="46">
        <f t="shared" si="13"/>
        <v>1094190</v>
      </c>
      <c r="BC37" s="47">
        <f t="shared" si="17"/>
        <v>1100000</v>
      </c>
      <c r="BD37" s="45">
        <f t="shared" si="2"/>
        <v>0.99471818181818183</v>
      </c>
      <c r="BE37" s="50">
        <f t="shared" si="15"/>
        <v>547095</v>
      </c>
    </row>
    <row r="38" spans="1:57" ht="18.75">
      <c r="A38" s="40">
        <v>31</v>
      </c>
      <c r="B38" s="41" t="s">
        <v>231</v>
      </c>
      <c r="C38" s="77" t="s">
        <v>279</v>
      </c>
      <c r="D38" s="76" t="s">
        <v>238</v>
      </c>
      <c r="E38" s="46">
        <v>984720</v>
      </c>
      <c r="F38" s="46">
        <v>984720</v>
      </c>
      <c r="G38" s="44">
        <v>1500000</v>
      </c>
      <c r="H38" s="45">
        <f t="shared" si="0"/>
        <v>0.65647999999999995</v>
      </c>
      <c r="I38" s="46">
        <v>1107240</v>
      </c>
      <c r="J38" s="113">
        <v>1107240</v>
      </c>
      <c r="K38" s="47">
        <v>1500000</v>
      </c>
      <c r="L38" s="45">
        <v>0.74</v>
      </c>
      <c r="M38" s="43"/>
      <c r="N38" s="43"/>
      <c r="O38" s="48"/>
      <c r="P38" s="49" t="e">
        <f t="shared" si="3"/>
        <v>#DIV/0!</v>
      </c>
      <c r="Q38" s="43"/>
      <c r="R38" s="43"/>
      <c r="S38" s="48"/>
      <c r="T38" s="49" t="e">
        <f t="shared" si="4"/>
        <v>#DIV/0!</v>
      </c>
      <c r="U38" s="43"/>
      <c r="V38" s="43"/>
      <c r="W38" s="48"/>
      <c r="X38" s="49" t="e">
        <f t="shared" si="5"/>
        <v>#DIV/0!</v>
      </c>
      <c r="Y38" s="43"/>
      <c r="Z38" s="43"/>
      <c r="AA38" s="47"/>
      <c r="AB38" s="45" t="e">
        <f t="shared" si="6"/>
        <v>#DIV/0!</v>
      </c>
      <c r="AC38" s="46"/>
      <c r="AD38" s="46"/>
      <c r="AE38" s="47"/>
      <c r="AF38" s="45" t="e">
        <f t="shared" si="7"/>
        <v>#DIV/0!</v>
      </c>
      <c r="AG38" s="46"/>
      <c r="AH38" s="46"/>
      <c r="AI38" s="47"/>
      <c r="AJ38" s="45" t="e">
        <f t="shared" si="8"/>
        <v>#DIV/0!</v>
      </c>
      <c r="AK38" s="46"/>
      <c r="AL38" s="46"/>
      <c r="AM38" s="47"/>
      <c r="AN38" s="45" t="e">
        <f t="shared" si="9"/>
        <v>#DIV/0!</v>
      </c>
      <c r="AO38" s="46"/>
      <c r="AP38" s="46"/>
      <c r="AQ38" s="47"/>
      <c r="AR38" s="45" t="e">
        <f t="shared" si="10"/>
        <v>#DIV/0!</v>
      </c>
      <c r="AS38" s="46"/>
      <c r="AT38" s="46"/>
      <c r="AU38" s="47"/>
      <c r="AV38" s="45" t="e">
        <f t="shared" si="11"/>
        <v>#DIV/0!</v>
      </c>
      <c r="AW38" s="46"/>
      <c r="AX38" s="46"/>
      <c r="AY38" s="47"/>
      <c r="AZ38" s="45" t="e">
        <f t="shared" si="12"/>
        <v>#DIV/0!</v>
      </c>
      <c r="BA38" s="46">
        <f t="shared" si="1"/>
        <v>2091960</v>
      </c>
      <c r="BB38" s="46">
        <f t="shared" si="13"/>
        <v>2091960</v>
      </c>
      <c r="BC38" s="47">
        <f t="shared" si="17"/>
        <v>3000000</v>
      </c>
      <c r="BD38" s="45">
        <f t="shared" si="2"/>
        <v>0.69732000000000005</v>
      </c>
      <c r="BE38" s="50">
        <f t="shared" si="15"/>
        <v>1045980</v>
      </c>
    </row>
    <row r="39" spans="1:57" ht="18.75">
      <c r="A39" s="40">
        <v>32</v>
      </c>
      <c r="B39" s="41" t="s">
        <v>232</v>
      </c>
      <c r="C39" s="77" t="s">
        <v>239</v>
      </c>
      <c r="D39" s="76">
        <v>45411</v>
      </c>
      <c r="E39" s="46">
        <v>865075</v>
      </c>
      <c r="F39" s="46">
        <v>865075</v>
      </c>
      <c r="G39" s="44">
        <v>550000</v>
      </c>
      <c r="H39" s="45">
        <f t="shared" si="0"/>
        <v>1.5728636363636364</v>
      </c>
      <c r="I39" s="46">
        <v>91970</v>
      </c>
      <c r="J39" s="113">
        <v>91970</v>
      </c>
      <c r="K39" s="47">
        <v>550000</v>
      </c>
      <c r="L39" s="45">
        <v>0.17</v>
      </c>
      <c r="M39" s="43"/>
      <c r="N39" s="43"/>
      <c r="O39" s="48"/>
      <c r="P39" s="49" t="e">
        <f t="shared" si="3"/>
        <v>#DIV/0!</v>
      </c>
      <c r="Q39" s="43"/>
      <c r="R39" s="43"/>
      <c r="S39" s="48"/>
      <c r="T39" s="49" t="e">
        <f t="shared" si="4"/>
        <v>#DIV/0!</v>
      </c>
      <c r="U39" s="43"/>
      <c r="V39" s="43"/>
      <c r="W39" s="48"/>
      <c r="X39" s="49" t="e">
        <f t="shared" si="5"/>
        <v>#DIV/0!</v>
      </c>
      <c r="Y39" s="43"/>
      <c r="Z39" s="43"/>
      <c r="AA39" s="47"/>
      <c r="AB39" s="45" t="e">
        <f t="shared" si="6"/>
        <v>#DIV/0!</v>
      </c>
      <c r="AC39" s="46"/>
      <c r="AD39" s="46"/>
      <c r="AE39" s="47"/>
      <c r="AF39" s="45" t="e">
        <f t="shared" si="7"/>
        <v>#DIV/0!</v>
      </c>
      <c r="AG39" s="46"/>
      <c r="AH39" s="46"/>
      <c r="AI39" s="47"/>
      <c r="AJ39" s="45" t="e">
        <f t="shared" si="8"/>
        <v>#DIV/0!</v>
      </c>
      <c r="AK39" s="46"/>
      <c r="AL39" s="46"/>
      <c r="AM39" s="47"/>
      <c r="AN39" s="45" t="e">
        <f t="shared" si="9"/>
        <v>#DIV/0!</v>
      </c>
      <c r="AO39" s="46"/>
      <c r="AP39" s="46"/>
      <c r="AQ39" s="47"/>
      <c r="AR39" s="45" t="e">
        <f t="shared" si="10"/>
        <v>#DIV/0!</v>
      </c>
      <c r="AS39" s="46"/>
      <c r="AT39" s="46"/>
      <c r="AU39" s="47"/>
      <c r="AV39" s="45" t="e">
        <f t="shared" si="11"/>
        <v>#DIV/0!</v>
      </c>
      <c r="AW39" s="46"/>
      <c r="AX39" s="46"/>
      <c r="AY39" s="47"/>
      <c r="AZ39" s="45" t="e">
        <f t="shared" si="12"/>
        <v>#DIV/0!</v>
      </c>
      <c r="BA39" s="46">
        <f t="shared" si="1"/>
        <v>957045</v>
      </c>
      <c r="BB39" s="46">
        <f t="shared" si="13"/>
        <v>957045</v>
      </c>
      <c r="BC39" s="47">
        <f t="shared" si="17"/>
        <v>1100000</v>
      </c>
      <c r="BD39" s="45">
        <f t="shared" si="2"/>
        <v>0.87004090909090914</v>
      </c>
      <c r="BE39" s="50">
        <f t="shared" si="15"/>
        <v>478522.5</v>
      </c>
    </row>
    <row r="40" spans="1:57" ht="18.75">
      <c r="A40" s="40">
        <v>33</v>
      </c>
      <c r="B40" s="41" t="s">
        <v>233</v>
      </c>
      <c r="C40" s="77" t="s">
        <v>240</v>
      </c>
      <c r="D40" s="76">
        <v>45411</v>
      </c>
      <c r="E40" s="46">
        <v>577200</v>
      </c>
      <c r="F40" s="46">
        <v>577200</v>
      </c>
      <c r="G40" s="44">
        <v>800000</v>
      </c>
      <c r="H40" s="45">
        <f t="shared" si="0"/>
        <v>0.72150000000000003</v>
      </c>
      <c r="I40" s="46">
        <v>670705</v>
      </c>
      <c r="J40" s="113">
        <v>670705</v>
      </c>
      <c r="K40" s="47">
        <v>800000</v>
      </c>
      <c r="L40" s="45">
        <v>0.84</v>
      </c>
      <c r="M40" s="46"/>
      <c r="N40" s="46"/>
      <c r="O40" s="47"/>
      <c r="P40" s="49" t="e">
        <f t="shared" si="3"/>
        <v>#DIV/0!</v>
      </c>
      <c r="Q40" s="46"/>
      <c r="R40" s="46"/>
      <c r="S40" s="47"/>
      <c r="T40" s="49" t="e">
        <f t="shared" si="4"/>
        <v>#DIV/0!</v>
      </c>
      <c r="U40" s="46"/>
      <c r="V40" s="46"/>
      <c r="W40" s="47"/>
      <c r="X40" s="49" t="e">
        <f t="shared" si="5"/>
        <v>#DIV/0!</v>
      </c>
      <c r="Y40" s="46"/>
      <c r="Z40" s="46"/>
      <c r="AA40" s="47"/>
      <c r="AB40" s="45" t="e">
        <f t="shared" si="6"/>
        <v>#DIV/0!</v>
      </c>
      <c r="AC40" s="46"/>
      <c r="AD40" s="46"/>
      <c r="AE40" s="47"/>
      <c r="AF40" s="45" t="e">
        <f t="shared" si="7"/>
        <v>#DIV/0!</v>
      </c>
      <c r="AG40" s="46"/>
      <c r="AH40" s="46"/>
      <c r="AI40" s="47"/>
      <c r="AJ40" s="45" t="e">
        <f t="shared" si="8"/>
        <v>#DIV/0!</v>
      </c>
      <c r="AK40" s="46"/>
      <c r="AL40" s="46"/>
      <c r="AM40" s="47"/>
      <c r="AN40" s="45" t="e">
        <f t="shared" si="9"/>
        <v>#DIV/0!</v>
      </c>
      <c r="AO40" s="46"/>
      <c r="AP40" s="46"/>
      <c r="AQ40" s="47"/>
      <c r="AR40" s="45" t="e">
        <f t="shared" si="10"/>
        <v>#DIV/0!</v>
      </c>
      <c r="AS40" s="46"/>
      <c r="AT40" s="46"/>
      <c r="AU40" s="47"/>
      <c r="AV40" s="45" t="e">
        <f t="shared" si="11"/>
        <v>#DIV/0!</v>
      </c>
      <c r="AW40" s="46"/>
      <c r="AX40" s="46"/>
      <c r="AY40" s="47"/>
      <c r="AZ40" s="45" t="e">
        <f t="shared" si="12"/>
        <v>#DIV/0!</v>
      </c>
      <c r="BA40" s="46">
        <f t="shared" si="1"/>
        <v>1247905</v>
      </c>
      <c r="BB40" s="46">
        <f t="shared" si="13"/>
        <v>1247905</v>
      </c>
      <c r="BC40" s="47">
        <f t="shared" si="17"/>
        <v>1600000</v>
      </c>
      <c r="BD40" s="45">
        <f t="shared" si="2"/>
        <v>0.77994062500000005</v>
      </c>
      <c r="BE40" s="50">
        <f t="shared" si="15"/>
        <v>623952.5</v>
      </c>
    </row>
    <row r="41" spans="1:57" ht="18.75">
      <c r="A41" s="40">
        <v>34</v>
      </c>
      <c r="B41" s="41" t="s">
        <v>242</v>
      </c>
      <c r="C41" s="52" t="s">
        <v>280</v>
      </c>
      <c r="D41" s="76">
        <v>45588</v>
      </c>
      <c r="E41" s="46">
        <v>94985</v>
      </c>
      <c r="F41" s="46">
        <v>94985</v>
      </c>
      <c r="G41" s="44">
        <v>550000</v>
      </c>
      <c r="H41" s="45">
        <f t="shared" si="0"/>
        <v>0.17269999999999999</v>
      </c>
      <c r="I41" s="46">
        <v>110685</v>
      </c>
      <c r="J41" s="113">
        <v>110685</v>
      </c>
      <c r="K41" s="47">
        <v>550000</v>
      </c>
      <c r="L41" s="45">
        <v>0.2</v>
      </c>
      <c r="M41" s="46"/>
      <c r="N41" s="46"/>
      <c r="O41" s="47"/>
      <c r="P41" s="49" t="e">
        <f t="shared" si="3"/>
        <v>#DIV/0!</v>
      </c>
      <c r="Q41" s="46"/>
      <c r="R41" s="46"/>
      <c r="S41" s="47"/>
      <c r="T41" s="49" t="e">
        <f t="shared" si="4"/>
        <v>#DIV/0!</v>
      </c>
      <c r="U41" s="46"/>
      <c r="V41" s="46"/>
      <c r="W41" s="47"/>
      <c r="X41" s="49" t="e">
        <f t="shared" si="5"/>
        <v>#DIV/0!</v>
      </c>
      <c r="Y41" s="46"/>
      <c r="Z41" s="46"/>
      <c r="AA41" s="47"/>
      <c r="AB41" s="45" t="e">
        <f t="shared" si="6"/>
        <v>#DIV/0!</v>
      </c>
      <c r="AC41" s="46"/>
      <c r="AD41" s="46"/>
      <c r="AE41" s="47"/>
      <c r="AF41" s="45" t="e">
        <f t="shared" si="7"/>
        <v>#DIV/0!</v>
      </c>
      <c r="AG41" s="46"/>
      <c r="AH41" s="46"/>
      <c r="AI41" s="47"/>
      <c r="AJ41" s="45" t="e">
        <f t="shared" si="8"/>
        <v>#DIV/0!</v>
      </c>
      <c r="AK41" s="46"/>
      <c r="AL41" s="46"/>
      <c r="AM41" s="47"/>
      <c r="AN41" s="45" t="e">
        <f t="shared" si="9"/>
        <v>#DIV/0!</v>
      </c>
      <c r="AO41" s="46"/>
      <c r="AP41" s="46"/>
      <c r="AQ41" s="47"/>
      <c r="AR41" s="45" t="e">
        <f t="shared" si="10"/>
        <v>#DIV/0!</v>
      </c>
      <c r="AS41" s="46"/>
      <c r="AT41" s="46"/>
      <c r="AU41" s="47"/>
      <c r="AV41" s="45" t="e">
        <f t="shared" si="11"/>
        <v>#DIV/0!</v>
      </c>
      <c r="AW41" s="46"/>
      <c r="AX41" s="46"/>
      <c r="AY41" s="47"/>
      <c r="AZ41" s="45" t="e">
        <f t="shared" si="12"/>
        <v>#DIV/0!</v>
      </c>
      <c r="BA41" s="46">
        <f t="shared" si="1"/>
        <v>205670</v>
      </c>
      <c r="BB41" s="46">
        <f t="shared" si="13"/>
        <v>205670</v>
      </c>
      <c r="BC41" s="47">
        <f t="shared" si="17"/>
        <v>1100000</v>
      </c>
      <c r="BD41" s="45">
        <f t="shared" si="2"/>
        <v>0.18697272727272726</v>
      </c>
      <c r="BE41" s="50">
        <f t="shared" si="15"/>
        <v>102835</v>
      </c>
    </row>
    <row r="42" spans="1:57" ht="18.75">
      <c r="A42" s="40">
        <v>35</v>
      </c>
      <c r="B42" s="41" t="s">
        <v>243</v>
      </c>
      <c r="C42" s="41" t="s">
        <v>281</v>
      </c>
      <c r="D42" s="42">
        <v>45588</v>
      </c>
      <c r="E42" s="46">
        <v>46590</v>
      </c>
      <c r="F42" s="46">
        <v>46590</v>
      </c>
      <c r="G42" s="44">
        <v>550000</v>
      </c>
      <c r="H42" s="45">
        <f t="shared" si="0"/>
        <v>8.4709090909090914E-2</v>
      </c>
      <c r="I42" s="46">
        <v>29995</v>
      </c>
      <c r="J42" s="113">
        <v>60395</v>
      </c>
      <c r="K42" s="47">
        <v>550000</v>
      </c>
      <c r="L42" s="45">
        <v>0.05</v>
      </c>
      <c r="M42" s="43"/>
      <c r="N42" s="43"/>
      <c r="O42" s="48"/>
      <c r="P42" s="49" t="e">
        <f t="shared" si="3"/>
        <v>#DIV/0!</v>
      </c>
      <c r="Q42" s="43"/>
      <c r="R42" s="43"/>
      <c r="S42" s="48"/>
      <c r="T42" s="49" t="e">
        <f t="shared" si="4"/>
        <v>#DIV/0!</v>
      </c>
      <c r="U42" s="43"/>
      <c r="V42" s="43"/>
      <c r="W42" s="48"/>
      <c r="X42" s="49" t="e">
        <f t="shared" si="5"/>
        <v>#DIV/0!</v>
      </c>
      <c r="Y42" s="43"/>
      <c r="Z42" s="43"/>
      <c r="AA42" s="47"/>
      <c r="AB42" s="45" t="e">
        <f t="shared" si="6"/>
        <v>#DIV/0!</v>
      </c>
      <c r="AC42" s="46"/>
      <c r="AD42" s="46"/>
      <c r="AE42" s="47"/>
      <c r="AF42" s="45" t="e">
        <f t="shared" si="7"/>
        <v>#DIV/0!</v>
      </c>
      <c r="AG42" s="46"/>
      <c r="AH42" s="46"/>
      <c r="AI42" s="47"/>
      <c r="AJ42" s="45" t="e">
        <f t="shared" si="8"/>
        <v>#DIV/0!</v>
      </c>
      <c r="AK42" s="46"/>
      <c r="AL42" s="46"/>
      <c r="AM42" s="47"/>
      <c r="AN42" s="45" t="e">
        <f t="shared" si="9"/>
        <v>#DIV/0!</v>
      </c>
      <c r="AO42" s="46"/>
      <c r="AP42" s="46"/>
      <c r="AQ42" s="47"/>
      <c r="AR42" s="45" t="e">
        <f t="shared" si="10"/>
        <v>#DIV/0!</v>
      </c>
      <c r="AS42" s="46"/>
      <c r="AT42" s="46"/>
      <c r="AU42" s="47"/>
      <c r="AV42" s="45" t="e">
        <f t="shared" si="11"/>
        <v>#DIV/0!</v>
      </c>
      <c r="AW42" s="46"/>
      <c r="AX42" s="46"/>
      <c r="AY42" s="47"/>
      <c r="AZ42" s="45" t="e">
        <f t="shared" si="12"/>
        <v>#DIV/0!</v>
      </c>
      <c r="BA42" s="46">
        <f t="shared" si="1"/>
        <v>76585</v>
      </c>
      <c r="BB42" s="46">
        <f t="shared" si="13"/>
        <v>106985</v>
      </c>
      <c r="BC42" s="47">
        <f t="shared" si="17"/>
        <v>1100000</v>
      </c>
      <c r="BD42" s="45">
        <f t="shared" si="2"/>
        <v>6.9622727272727267E-2</v>
      </c>
      <c r="BE42" s="50">
        <f t="shared" si="15"/>
        <v>38292.5</v>
      </c>
    </row>
    <row r="43" spans="1:57" ht="18.75">
      <c r="A43" s="40">
        <v>36</v>
      </c>
      <c r="B43" s="41" t="s">
        <v>244</v>
      </c>
      <c r="C43" s="41" t="s">
        <v>248</v>
      </c>
      <c r="D43" s="42">
        <v>45554</v>
      </c>
      <c r="E43" s="46">
        <v>154175</v>
      </c>
      <c r="F43" s="46">
        <v>154175</v>
      </c>
      <c r="G43" s="44">
        <v>550000</v>
      </c>
      <c r="H43" s="45">
        <f t="shared" si="0"/>
        <v>0.2803181818181818</v>
      </c>
      <c r="I43" s="46">
        <v>134375</v>
      </c>
      <c r="J43" s="113">
        <v>134375</v>
      </c>
      <c r="K43" s="47">
        <v>550000</v>
      </c>
      <c r="L43" s="45">
        <v>0.24</v>
      </c>
      <c r="M43" s="43"/>
      <c r="N43" s="43"/>
      <c r="O43" s="48"/>
      <c r="P43" s="49" t="e">
        <f t="shared" si="3"/>
        <v>#DIV/0!</v>
      </c>
      <c r="Q43" s="43"/>
      <c r="R43" s="43"/>
      <c r="S43" s="48"/>
      <c r="T43" s="49" t="e">
        <f t="shared" si="4"/>
        <v>#DIV/0!</v>
      </c>
      <c r="U43" s="43"/>
      <c r="V43" s="43"/>
      <c r="W43" s="48"/>
      <c r="X43" s="49" t="e">
        <f>U43/W43</f>
        <v>#DIV/0!</v>
      </c>
      <c r="Y43" s="43"/>
      <c r="Z43" s="43"/>
      <c r="AA43" s="47"/>
      <c r="AB43" s="45" t="e">
        <f t="shared" si="6"/>
        <v>#DIV/0!</v>
      </c>
      <c r="AC43" s="46"/>
      <c r="AD43" s="46"/>
      <c r="AE43" s="47"/>
      <c r="AF43" s="45" t="e">
        <f t="shared" si="7"/>
        <v>#DIV/0!</v>
      </c>
      <c r="AG43" s="46"/>
      <c r="AH43" s="46"/>
      <c r="AI43" s="47"/>
      <c r="AJ43" s="45" t="e">
        <f t="shared" si="8"/>
        <v>#DIV/0!</v>
      </c>
      <c r="AK43" s="46"/>
      <c r="AL43" s="46"/>
      <c r="AM43" s="47"/>
      <c r="AN43" s="45" t="e">
        <f t="shared" si="9"/>
        <v>#DIV/0!</v>
      </c>
      <c r="AO43" s="46"/>
      <c r="AP43" s="46"/>
      <c r="AQ43" s="47"/>
      <c r="AR43" s="45" t="e">
        <f t="shared" si="10"/>
        <v>#DIV/0!</v>
      </c>
      <c r="AS43" s="46"/>
      <c r="AT43" s="46"/>
      <c r="AU43" s="47"/>
      <c r="AV43" s="45" t="e">
        <f t="shared" si="11"/>
        <v>#DIV/0!</v>
      </c>
      <c r="AW43" s="46"/>
      <c r="AX43" s="46"/>
      <c r="AY43" s="47"/>
      <c r="AZ43" s="45" t="e">
        <f t="shared" si="12"/>
        <v>#DIV/0!</v>
      </c>
      <c r="BA43" s="46">
        <f t="shared" si="1"/>
        <v>288550</v>
      </c>
      <c r="BB43" s="46">
        <f t="shared" si="13"/>
        <v>288550</v>
      </c>
      <c r="BC43" s="47">
        <f t="shared" si="17"/>
        <v>1100000</v>
      </c>
      <c r="BD43" s="45">
        <f t="shared" si="2"/>
        <v>0.26231818181818184</v>
      </c>
      <c r="BE43" s="50">
        <f t="shared" si="15"/>
        <v>144275</v>
      </c>
    </row>
    <row r="44" spans="1:57" ht="18.75">
      <c r="A44" s="40">
        <v>37</v>
      </c>
      <c r="B44" s="41" t="s">
        <v>245</v>
      </c>
      <c r="C44" s="41" t="s">
        <v>249</v>
      </c>
      <c r="D44" s="42">
        <v>45189</v>
      </c>
      <c r="E44" s="46">
        <v>685330</v>
      </c>
      <c r="F44" s="46">
        <v>685330</v>
      </c>
      <c r="G44" s="44">
        <v>550000</v>
      </c>
      <c r="H44" s="45">
        <f t="shared" si="0"/>
        <v>1.2460545454545455</v>
      </c>
      <c r="I44" s="46">
        <v>238955</v>
      </c>
      <c r="J44" s="113">
        <v>238955</v>
      </c>
      <c r="K44" s="47">
        <v>550000</v>
      </c>
      <c r="L44" s="45">
        <v>0.43</v>
      </c>
      <c r="M44" s="43"/>
      <c r="N44" s="43"/>
      <c r="O44" s="48"/>
      <c r="P44" s="49" t="e">
        <f t="shared" si="3"/>
        <v>#DIV/0!</v>
      </c>
      <c r="Q44" s="43"/>
      <c r="R44" s="43"/>
      <c r="S44" s="48"/>
      <c r="T44" s="49" t="e">
        <f t="shared" si="4"/>
        <v>#DIV/0!</v>
      </c>
      <c r="U44" s="43"/>
      <c r="V44" s="43"/>
      <c r="W44" s="48"/>
      <c r="X44" s="49" t="e">
        <f t="shared" si="5"/>
        <v>#DIV/0!</v>
      </c>
      <c r="Y44" s="43"/>
      <c r="Z44" s="43"/>
      <c r="AA44" s="47"/>
      <c r="AB44" s="45" t="e">
        <f t="shared" si="6"/>
        <v>#DIV/0!</v>
      </c>
      <c r="AC44" s="46"/>
      <c r="AD44" s="46"/>
      <c r="AE44" s="47"/>
      <c r="AF44" s="45" t="e">
        <f t="shared" si="7"/>
        <v>#DIV/0!</v>
      </c>
      <c r="AG44" s="46"/>
      <c r="AH44" s="46"/>
      <c r="AI44" s="47"/>
      <c r="AJ44" s="45" t="e">
        <f t="shared" si="8"/>
        <v>#DIV/0!</v>
      </c>
      <c r="AK44" s="46"/>
      <c r="AL44" s="46"/>
      <c r="AM44" s="47"/>
      <c r="AN44" s="45" t="e">
        <f t="shared" si="9"/>
        <v>#DIV/0!</v>
      </c>
      <c r="AO44" s="46"/>
      <c r="AP44" s="46"/>
      <c r="AQ44" s="47"/>
      <c r="AR44" s="45" t="e">
        <f t="shared" si="10"/>
        <v>#DIV/0!</v>
      </c>
      <c r="AS44" s="46"/>
      <c r="AT44" s="46"/>
      <c r="AU44" s="47"/>
      <c r="AV44" s="45" t="e">
        <f t="shared" si="11"/>
        <v>#DIV/0!</v>
      </c>
      <c r="AW44" s="46"/>
      <c r="AX44" s="46"/>
      <c r="AY44" s="47"/>
      <c r="AZ44" s="45" t="e">
        <f t="shared" si="12"/>
        <v>#DIV/0!</v>
      </c>
      <c r="BA44" s="46">
        <f t="shared" si="1"/>
        <v>924285</v>
      </c>
      <c r="BB44" s="46">
        <f t="shared" si="13"/>
        <v>924285</v>
      </c>
      <c r="BC44" s="47">
        <f t="shared" si="17"/>
        <v>1100000</v>
      </c>
      <c r="BD44" s="45">
        <f t="shared" si="2"/>
        <v>0.8402590909090909</v>
      </c>
      <c r="BE44" s="50">
        <f t="shared" si="15"/>
        <v>462142.5</v>
      </c>
    </row>
    <row r="45" spans="1:57" ht="18.75">
      <c r="A45" s="40">
        <v>38</v>
      </c>
      <c r="B45" s="41" t="s">
        <v>246</v>
      </c>
      <c r="C45" s="41" t="s">
        <v>250</v>
      </c>
      <c r="D45" s="42">
        <v>45506</v>
      </c>
      <c r="E45" s="46">
        <v>133470</v>
      </c>
      <c r="F45" s="46">
        <v>133470</v>
      </c>
      <c r="G45" s="44">
        <v>550000</v>
      </c>
      <c r="H45" s="45">
        <f t="shared" si="0"/>
        <v>0.24267272727272726</v>
      </c>
      <c r="I45" s="46">
        <v>36085</v>
      </c>
      <c r="J45" s="113">
        <v>36085</v>
      </c>
      <c r="K45" s="47">
        <v>550000</v>
      </c>
      <c r="L45" s="45">
        <v>7.0000000000000007E-2</v>
      </c>
      <c r="M45" s="43"/>
      <c r="N45" s="43"/>
      <c r="O45" s="48"/>
      <c r="P45" s="49" t="e">
        <f t="shared" si="3"/>
        <v>#DIV/0!</v>
      </c>
      <c r="Q45" s="43"/>
      <c r="R45" s="43"/>
      <c r="S45" s="48"/>
      <c r="T45" s="49" t="e">
        <f t="shared" si="4"/>
        <v>#DIV/0!</v>
      </c>
      <c r="U45" s="43"/>
      <c r="V45" s="43"/>
      <c r="W45" s="48"/>
      <c r="X45" s="49" t="e">
        <f t="shared" si="5"/>
        <v>#DIV/0!</v>
      </c>
      <c r="Y45" s="43"/>
      <c r="Z45" s="43"/>
      <c r="AA45" s="47"/>
      <c r="AB45" s="45" t="e">
        <f t="shared" si="6"/>
        <v>#DIV/0!</v>
      </c>
      <c r="AC45" s="46"/>
      <c r="AD45" s="46"/>
      <c r="AE45" s="47"/>
      <c r="AF45" s="45" t="e">
        <f t="shared" si="7"/>
        <v>#DIV/0!</v>
      </c>
      <c r="AG45" s="46"/>
      <c r="AH45" s="46"/>
      <c r="AI45" s="47"/>
      <c r="AJ45" s="45" t="e">
        <f t="shared" si="8"/>
        <v>#DIV/0!</v>
      </c>
      <c r="AK45" s="46"/>
      <c r="AL45" s="46"/>
      <c r="AM45" s="47"/>
      <c r="AN45" s="45" t="e">
        <f t="shared" si="9"/>
        <v>#DIV/0!</v>
      </c>
      <c r="AO45" s="46"/>
      <c r="AP45" s="46"/>
      <c r="AQ45" s="47"/>
      <c r="AR45" s="45" t="e">
        <f t="shared" si="10"/>
        <v>#DIV/0!</v>
      </c>
      <c r="AS45" s="46"/>
      <c r="AT45" s="46"/>
      <c r="AU45" s="47"/>
      <c r="AV45" s="45" t="e">
        <f t="shared" si="11"/>
        <v>#DIV/0!</v>
      </c>
      <c r="AW45" s="46"/>
      <c r="AX45" s="46"/>
      <c r="AY45" s="47"/>
      <c r="AZ45" s="45" t="e">
        <f t="shared" si="12"/>
        <v>#DIV/0!</v>
      </c>
      <c r="BA45" s="46">
        <f t="shared" si="1"/>
        <v>169555</v>
      </c>
      <c r="BB45" s="46">
        <f t="shared" si="13"/>
        <v>169555</v>
      </c>
      <c r="BC45" s="47">
        <f t="shared" si="17"/>
        <v>1100000</v>
      </c>
      <c r="BD45" s="45">
        <f t="shared" si="2"/>
        <v>0.15414090909090908</v>
      </c>
      <c r="BE45" s="50">
        <f t="shared" si="15"/>
        <v>84777.5</v>
      </c>
    </row>
    <row r="46" spans="1:57" ht="18.75">
      <c r="A46" s="40">
        <v>39</v>
      </c>
      <c r="B46" s="41" t="s">
        <v>247</v>
      </c>
      <c r="C46" s="41" t="s">
        <v>282</v>
      </c>
      <c r="D46" s="42" t="s">
        <v>251</v>
      </c>
      <c r="E46" s="46">
        <v>1130730</v>
      </c>
      <c r="F46" s="46">
        <v>1119735</v>
      </c>
      <c r="G46" s="44">
        <v>1800000</v>
      </c>
      <c r="H46" s="45">
        <f t="shared" si="0"/>
        <v>0.62818333333333332</v>
      </c>
      <c r="I46" s="46">
        <v>1572380</v>
      </c>
      <c r="J46" s="113">
        <v>1572380</v>
      </c>
      <c r="K46" s="47">
        <v>1500000</v>
      </c>
      <c r="L46" s="45">
        <v>1.05</v>
      </c>
      <c r="M46" s="43"/>
      <c r="N46" s="43"/>
      <c r="O46" s="48"/>
      <c r="P46" s="49" t="e">
        <f t="shared" si="3"/>
        <v>#DIV/0!</v>
      </c>
      <c r="Q46" s="43"/>
      <c r="R46" s="43"/>
      <c r="S46" s="48"/>
      <c r="T46" s="49" t="e">
        <f t="shared" si="4"/>
        <v>#DIV/0!</v>
      </c>
      <c r="U46" s="43"/>
      <c r="V46" s="43"/>
      <c r="W46" s="48"/>
      <c r="X46" s="49" t="e">
        <f t="shared" si="5"/>
        <v>#DIV/0!</v>
      </c>
      <c r="Y46" s="43"/>
      <c r="Z46" s="43"/>
      <c r="AA46" s="47"/>
      <c r="AB46" s="45" t="e">
        <f t="shared" si="6"/>
        <v>#DIV/0!</v>
      </c>
      <c r="AC46" s="46"/>
      <c r="AD46" s="46"/>
      <c r="AE46" s="47"/>
      <c r="AF46" s="45" t="e">
        <f t="shared" si="7"/>
        <v>#DIV/0!</v>
      </c>
      <c r="AG46" s="46"/>
      <c r="AH46" s="46"/>
      <c r="AI46" s="47"/>
      <c r="AJ46" s="45" t="e">
        <f t="shared" si="8"/>
        <v>#DIV/0!</v>
      </c>
      <c r="AK46" s="46"/>
      <c r="AL46" s="46"/>
      <c r="AM46" s="47"/>
      <c r="AN46" s="45" t="e">
        <f t="shared" si="9"/>
        <v>#DIV/0!</v>
      </c>
      <c r="AO46" s="46"/>
      <c r="AP46" s="46"/>
      <c r="AQ46" s="47"/>
      <c r="AR46" s="45" t="e">
        <f t="shared" si="10"/>
        <v>#DIV/0!</v>
      </c>
      <c r="AS46" s="46"/>
      <c r="AT46" s="46"/>
      <c r="AU46" s="47"/>
      <c r="AV46" s="45" t="e">
        <f t="shared" si="11"/>
        <v>#DIV/0!</v>
      </c>
      <c r="AW46" s="46"/>
      <c r="AX46" s="46"/>
      <c r="AY46" s="47"/>
      <c r="AZ46" s="45" t="e">
        <f t="shared" si="12"/>
        <v>#DIV/0!</v>
      </c>
      <c r="BA46" s="46">
        <f t="shared" si="1"/>
        <v>2703110</v>
      </c>
      <c r="BB46" s="46">
        <f t="shared" si="13"/>
        <v>2692115</v>
      </c>
      <c r="BC46" s="47">
        <f t="shared" si="17"/>
        <v>3300000</v>
      </c>
      <c r="BD46" s="45">
        <f t="shared" si="2"/>
        <v>0.81912424242424242</v>
      </c>
      <c r="BE46" s="50">
        <f t="shared" si="15"/>
        <v>1351555</v>
      </c>
    </row>
    <row r="47" spans="1:57" ht="18.75">
      <c r="A47" s="40">
        <v>40</v>
      </c>
      <c r="B47" s="41" t="s">
        <v>252</v>
      </c>
      <c r="C47" s="41" t="s">
        <v>253</v>
      </c>
      <c r="D47" s="42">
        <v>45307</v>
      </c>
      <c r="E47" s="46">
        <v>189665</v>
      </c>
      <c r="F47" s="46">
        <v>189665</v>
      </c>
      <c r="G47" s="44">
        <v>550000</v>
      </c>
      <c r="H47" s="45">
        <f t="shared" si="0"/>
        <v>0.34484545454545457</v>
      </c>
      <c r="I47" s="46">
        <v>234450</v>
      </c>
      <c r="J47" s="113">
        <v>234450</v>
      </c>
      <c r="K47" s="47">
        <v>550000</v>
      </c>
      <c r="L47" s="45">
        <v>0.43</v>
      </c>
      <c r="M47" s="43"/>
      <c r="N47" s="43"/>
      <c r="O47" s="48"/>
      <c r="P47" s="49" t="e">
        <f t="shared" si="3"/>
        <v>#DIV/0!</v>
      </c>
      <c r="Q47" s="43"/>
      <c r="R47" s="43"/>
      <c r="S47" s="48"/>
      <c r="T47" s="49" t="e">
        <f t="shared" si="4"/>
        <v>#DIV/0!</v>
      </c>
      <c r="U47" s="43"/>
      <c r="V47" s="43"/>
      <c r="W47" s="48"/>
      <c r="X47" s="49" t="e">
        <f t="shared" si="5"/>
        <v>#DIV/0!</v>
      </c>
      <c r="Y47" s="43"/>
      <c r="Z47" s="43"/>
      <c r="AA47" s="47"/>
      <c r="AB47" s="45" t="e">
        <f t="shared" si="6"/>
        <v>#DIV/0!</v>
      </c>
      <c r="AC47" s="46"/>
      <c r="AD47" s="46"/>
      <c r="AE47" s="47"/>
      <c r="AF47" s="45" t="e">
        <f t="shared" si="7"/>
        <v>#DIV/0!</v>
      </c>
      <c r="AG47" s="46"/>
      <c r="AH47" s="46"/>
      <c r="AI47" s="47"/>
      <c r="AJ47" s="45" t="e">
        <f t="shared" si="8"/>
        <v>#DIV/0!</v>
      </c>
      <c r="AK47" s="46"/>
      <c r="AL47" s="46"/>
      <c r="AM47" s="47"/>
      <c r="AN47" s="45" t="e">
        <f t="shared" si="9"/>
        <v>#DIV/0!</v>
      </c>
      <c r="AO47" s="46"/>
      <c r="AP47" s="46"/>
      <c r="AQ47" s="47"/>
      <c r="AR47" s="45" t="e">
        <f t="shared" si="10"/>
        <v>#DIV/0!</v>
      </c>
      <c r="AS47" s="46"/>
      <c r="AT47" s="46"/>
      <c r="AU47" s="47"/>
      <c r="AV47" s="45" t="e">
        <f t="shared" si="11"/>
        <v>#DIV/0!</v>
      </c>
      <c r="AW47" s="46"/>
      <c r="AX47" s="46"/>
      <c r="AY47" s="47"/>
      <c r="AZ47" s="45" t="e">
        <f t="shared" si="12"/>
        <v>#DIV/0!</v>
      </c>
      <c r="BA47" s="46">
        <f t="shared" si="1"/>
        <v>424115</v>
      </c>
      <c r="BB47" s="46">
        <f t="shared" si="13"/>
        <v>424115</v>
      </c>
      <c r="BC47" s="47">
        <f t="shared" si="17"/>
        <v>1100000</v>
      </c>
      <c r="BD47" s="45">
        <f t="shared" si="2"/>
        <v>0.38555909090909091</v>
      </c>
      <c r="BE47" s="50">
        <f t="shared" si="15"/>
        <v>212057.5</v>
      </c>
    </row>
    <row r="48" spans="1:57" ht="18.75">
      <c r="A48" s="40">
        <v>41</v>
      </c>
      <c r="B48" s="41" t="s">
        <v>254</v>
      </c>
      <c r="C48" s="41" t="s">
        <v>255</v>
      </c>
      <c r="D48" s="42">
        <v>45193</v>
      </c>
      <c r="E48" s="46">
        <v>624300</v>
      </c>
      <c r="F48" s="46">
        <v>634300</v>
      </c>
      <c r="G48" s="44">
        <v>2100000</v>
      </c>
      <c r="H48" s="45">
        <f t="shared" si="0"/>
        <v>0.29728571428571426</v>
      </c>
      <c r="I48" s="46">
        <v>695575</v>
      </c>
      <c r="J48" s="113">
        <v>695575</v>
      </c>
      <c r="K48" s="47">
        <v>1900000</v>
      </c>
      <c r="L48" s="45">
        <v>0.37</v>
      </c>
      <c r="M48" s="43"/>
      <c r="N48" s="43"/>
      <c r="O48" s="48"/>
      <c r="P48" s="49" t="e">
        <f t="shared" si="3"/>
        <v>#DIV/0!</v>
      </c>
      <c r="Q48" s="43"/>
      <c r="R48" s="43"/>
      <c r="S48" s="48"/>
      <c r="T48" s="49" t="e">
        <f t="shared" si="4"/>
        <v>#DIV/0!</v>
      </c>
      <c r="U48" s="43"/>
      <c r="V48" s="43"/>
      <c r="W48" s="48"/>
      <c r="X48" s="49" t="e">
        <f t="shared" si="5"/>
        <v>#DIV/0!</v>
      </c>
      <c r="Y48" s="43"/>
      <c r="Z48" s="43"/>
      <c r="AA48" s="47"/>
      <c r="AB48" s="45" t="e">
        <f t="shared" si="6"/>
        <v>#DIV/0!</v>
      </c>
      <c r="AC48" s="46"/>
      <c r="AD48" s="46"/>
      <c r="AE48" s="47"/>
      <c r="AF48" s="45" t="e">
        <f t="shared" si="7"/>
        <v>#DIV/0!</v>
      </c>
      <c r="AG48" s="46"/>
      <c r="AH48" s="46"/>
      <c r="AI48" s="47"/>
      <c r="AJ48" s="45" t="e">
        <f>AG48/AI48</f>
        <v>#DIV/0!</v>
      </c>
      <c r="AK48" s="46"/>
      <c r="AL48" s="46"/>
      <c r="AM48" s="47"/>
      <c r="AN48" s="45" t="e">
        <f t="shared" si="9"/>
        <v>#DIV/0!</v>
      </c>
      <c r="AO48" s="46"/>
      <c r="AP48" s="46"/>
      <c r="AQ48" s="47"/>
      <c r="AR48" s="45" t="e">
        <f t="shared" si="10"/>
        <v>#DIV/0!</v>
      </c>
      <c r="AS48" s="46"/>
      <c r="AT48" s="46"/>
      <c r="AU48" s="47"/>
      <c r="AV48" s="45" t="e">
        <f t="shared" si="11"/>
        <v>#DIV/0!</v>
      </c>
      <c r="AW48" s="46"/>
      <c r="AX48" s="46"/>
      <c r="AY48" s="47"/>
      <c r="AZ48" s="45" t="e">
        <f t="shared" si="12"/>
        <v>#DIV/0!</v>
      </c>
      <c r="BA48" s="46">
        <f t="shared" si="1"/>
        <v>1319875</v>
      </c>
      <c r="BB48" s="46">
        <f t="shared" si="13"/>
        <v>1329875</v>
      </c>
      <c r="BC48" s="47">
        <f t="shared" si="17"/>
        <v>4000000</v>
      </c>
      <c r="BD48" s="45">
        <f t="shared" si="2"/>
        <v>0.32996874999999998</v>
      </c>
      <c r="BE48" s="50">
        <f t="shared" si="15"/>
        <v>659937.5</v>
      </c>
    </row>
    <row r="49" spans="1:57" s="111" customFormat="1" ht="24.95" customHeight="1">
      <c r="A49" s="108"/>
      <c r="B49" s="57" t="s">
        <v>28</v>
      </c>
      <c r="C49" s="109"/>
      <c r="D49" s="110"/>
      <c r="E49" s="60">
        <f>SUM(E8:E48)</f>
        <v>23480100</v>
      </c>
      <c r="F49" s="60">
        <v>23431220</v>
      </c>
      <c r="G49" s="94">
        <f>SUM(G8:G48)</f>
        <v>30400000</v>
      </c>
      <c r="H49" s="62">
        <f t="shared" si="0"/>
        <v>0.77237171052631581</v>
      </c>
      <c r="I49" s="60">
        <f>SUM(I8:I48)</f>
        <v>20019895</v>
      </c>
      <c r="J49" s="115">
        <f>SUM(J8:J48)</f>
        <v>19962035</v>
      </c>
      <c r="K49" s="61">
        <f>SUM(K8:K48)</f>
        <v>29078571</v>
      </c>
      <c r="L49" s="62">
        <f>I49/K49</f>
        <v>0.68847588830964213</v>
      </c>
      <c r="M49" s="60">
        <f>SUM(M8:M48)</f>
        <v>0</v>
      </c>
      <c r="N49" s="60"/>
      <c r="O49" s="60">
        <f>SUM(O8:O48)</f>
        <v>0</v>
      </c>
      <c r="P49" s="62" t="e">
        <f>M49/O49</f>
        <v>#DIV/0!</v>
      </c>
      <c r="Q49" s="60">
        <f>SUM(Q8:Q48)</f>
        <v>0</v>
      </c>
      <c r="R49" s="60"/>
      <c r="S49" s="60">
        <f>SUM(S8:S48)</f>
        <v>0</v>
      </c>
      <c r="T49" s="62" t="e">
        <f>Q49/S49</f>
        <v>#DIV/0!</v>
      </c>
      <c r="U49" s="60">
        <f>SUM(U8:U48)</f>
        <v>0</v>
      </c>
      <c r="V49" s="60"/>
      <c r="W49" s="60">
        <f>SUM(W8:W48)</f>
        <v>0</v>
      </c>
      <c r="X49" s="62" t="e">
        <f>U49/W49</f>
        <v>#DIV/0!</v>
      </c>
      <c r="Y49" s="60">
        <f>SUM(Y8:Y48)</f>
        <v>0</v>
      </c>
      <c r="Z49" s="60"/>
      <c r="AA49" s="60">
        <f>SUM(AA8:AA48)</f>
        <v>0</v>
      </c>
      <c r="AB49" s="62" t="e">
        <f>Y49/AA49</f>
        <v>#DIV/0!</v>
      </c>
      <c r="AC49" s="60">
        <f>SUM(AC8:AC48)</f>
        <v>0</v>
      </c>
      <c r="AD49" s="60"/>
      <c r="AE49" s="60">
        <f>SUM(AE8:AE48)</f>
        <v>0</v>
      </c>
      <c r="AF49" s="62" t="e">
        <f>AC49/AE49</f>
        <v>#DIV/0!</v>
      </c>
      <c r="AG49" s="60">
        <f>SUM(AG8:AG48)</f>
        <v>0</v>
      </c>
      <c r="AH49" s="60"/>
      <c r="AI49" s="60">
        <f>SUM(AI8:AI48)</f>
        <v>0</v>
      </c>
      <c r="AJ49" s="62" t="e">
        <f>AG49/AI49</f>
        <v>#DIV/0!</v>
      </c>
      <c r="AK49" s="60">
        <f>SUM(AK8:AK48)</f>
        <v>0</v>
      </c>
      <c r="AL49" s="60"/>
      <c r="AM49" s="60">
        <f>SUM(AM8:AM48)</f>
        <v>0</v>
      </c>
      <c r="AN49" s="62" t="e">
        <f>AK49/AM49</f>
        <v>#DIV/0!</v>
      </c>
      <c r="AO49" s="60">
        <f>SUM(AO8:AO48)</f>
        <v>0</v>
      </c>
      <c r="AP49" s="60"/>
      <c r="AQ49" s="60">
        <f>SUM(AQ8:AQ48)</f>
        <v>0</v>
      </c>
      <c r="AR49" s="62" t="e">
        <f>AO49/AQ49</f>
        <v>#DIV/0!</v>
      </c>
      <c r="AS49" s="60">
        <f>SUM(AS8:AS48)</f>
        <v>0</v>
      </c>
      <c r="AT49" s="60"/>
      <c r="AU49" s="60">
        <f>SUM(AU8:AU48)</f>
        <v>0</v>
      </c>
      <c r="AV49" s="62" t="e">
        <f>AS49/AU49</f>
        <v>#DIV/0!</v>
      </c>
      <c r="AW49" s="60">
        <f>SUM(AW8:AW48)</f>
        <v>0</v>
      </c>
      <c r="AX49" s="60"/>
      <c r="AY49" s="60">
        <f>SUM(AY8:AY48)</f>
        <v>0</v>
      </c>
      <c r="AZ49" s="62" t="e">
        <f>AW49/AY49</f>
        <v>#DIV/0!</v>
      </c>
      <c r="BA49" s="60">
        <f t="shared" si="1"/>
        <v>43499995</v>
      </c>
      <c r="BB49" s="60">
        <f>SUM(BB8:BB48)</f>
        <v>43393255</v>
      </c>
      <c r="BC49" s="61">
        <f t="shared" si="16"/>
        <v>59478571</v>
      </c>
      <c r="BD49" s="62">
        <f t="shared" si="2"/>
        <v>0.7313557516370055</v>
      </c>
      <c r="BE49" s="60">
        <f>BA49/2</f>
        <v>21749997.5</v>
      </c>
    </row>
    <row r="51" spans="1:57">
      <c r="E51" s="80"/>
      <c r="F51" s="80"/>
      <c r="G51" s="80"/>
    </row>
    <row r="52" spans="1:57" ht="20.100000000000001" customHeight="1">
      <c r="B52" s="63" t="s">
        <v>29</v>
      </c>
      <c r="D52" s="627" t="s">
        <v>30</v>
      </c>
      <c r="E52" s="627"/>
      <c r="F52" s="100"/>
      <c r="BC52" s="627" t="s">
        <v>30</v>
      </c>
      <c r="BD52" s="627"/>
    </row>
    <row r="53" spans="1:57">
      <c r="B53" s="63"/>
      <c r="D53" s="66"/>
      <c r="E53" s="67"/>
      <c r="F53" s="67"/>
      <c r="BC53" s="68"/>
      <c r="BD53" s="69"/>
    </row>
    <row r="54" spans="1:57" ht="20.100000000000001" customHeight="1">
      <c r="B54" s="70" t="s">
        <v>103</v>
      </c>
      <c r="D54" s="99" t="s">
        <v>31</v>
      </c>
      <c r="E54" s="71"/>
      <c r="F54" s="71"/>
      <c r="BC54" s="625" t="s">
        <v>32</v>
      </c>
      <c r="BD54" s="625"/>
      <c r="BE54" s="625"/>
    </row>
    <row r="55" spans="1:57" ht="20.100000000000001" customHeight="1">
      <c r="B55" s="72" t="s">
        <v>101</v>
      </c>
      <c r="D55" s="100" t="s">
        <v>33</v>
      </c>
      <c r="E55" s="100"/>
      <c r="F55" s="100"/>
      <c r="BC55" s="626" t="s">
        <v>34</v>
      </c>
      <c r="BD55" s="626"/>
      <c r="BE55" s="626"/>
    </row>
  </sheetData>
  <mergeCells count="23">
    <mergeCell ref="BC55:BE55"/>
    <mergeCell ref="AW5:AZ6"/>
    <mergeCell ref="BA5:BD6"/>
    <mergeCell ref="BE5:BE7"/>
    <mergeCell ref="D52:E52"/>
    <mergeCell ref="BC52:BD52"/>
    <mergeCell ref="BC54:BE54"/>
    <mergeCell ref="Y5:AB6"/>
    <mergeCell ref="AC5:AF6"/>
    <mergeCell ref="AG5:AJ6"/>
    <mergeCell ref="AK5:AN6"/>
    <mergeCell ref="AO5:AR6"/>
    <mergeCell ref="AS5:AV6"/>
    <mergeCell ref="BA2:BC2"/>
    <mergeCell ref="B4:C4"/>
    <mergeCell ref="B5:B7"/>
    <mergeCell ref="C5:C7"/>
    <mergeCell ref="D5:D7"/>
    <mergeCell ref="E5:H6"/>
    <mergeCell ref="I5:L6"/>
    <mergeCell ref="M5:P6"/>
    <mergeCell ref="Q5:T6"/>
    <mergeCell ref="U5:X6"/>
  </mergeCells>
  <pageMargins left="0.38" right="0.15748031496062992" top="0.39370078740157483" bottom="0.23622047244094491" header="0.78740157480314965" footer="0.39370078740157483"/>
  <pageSetup paperSize="9" scale="5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7"/>
  </sheetPr>
  <dimension ref="A1:BG57"/>
  <sheetViews>
    <sheetView view="pageBreakPreview" topLeftCell="A38" zoomScale="40" zoomScaleNormal="70" zoomScaleSheetLayoutView="40" workbookViewId="0">
      <selection activeCell="S51" sqref="S51"/>
    </sheetView>
  </sheetViews>
  <sheetFormatPr defaultColWidth="46.85546875" defaultRowHeight="16.5"/>
  <cols>
    <col min="1" max="1" width="8" style="73" bestFit="1" customWidth="1"/>
    <col min="2" max="2" width="12.85546875" style="73" bestFit="1" customWidth="1"/>
    <col min="3" max="3" width="80.140625" style="52" customWidth="1"/>
    <col min="4" max="4" width="65.140625" style="52" customWidth="1"/>
    <col min="5" max="5" width="46.85546875" style="52" customWidth="1"/>
    <col min="6" max="7" width="33" style="52" hidden="1" customWidth="1"/>
    <col min="8" max="8" width="33" style="64" hidden="1" customWidth="1"/>
    <col min="9" max="9" width="14.28515625" style="65" hidden="1" customWidth="1"/>
    <col min="10" max="11" width="33" style="52" hidden="1" customWidth="1"/>
    <col min="12" max="12" width="30.85546875" style="64" hidden="1" customWidth="1"/>
    <col min="13" max="13" width="12" style="52" hidden="1" customWidth="1"/>
    <col min="14" max="15" width="27" style="52" hidden="1" customWidth="1"/>
    <col min="16" max="16" width="27" style="64" hidden="1" customWidth="1"/>
    <col min="17" max="17" width="14.28515625" style="52" hidden="1" customWidth="1"/>
    <col min="18" max="18" width="32" style="52" bestFit="1" customWidth="1"/>
    <col min="19" max="19" width="32" style="64" bestFit="1" customWidth="1"/>
    <col min="20" max="20" width="16.28515625" style="52" customWidth="1"/>
    <col min="21" max="21" width="20.7109375" style="52" hidden="1" customWidth="1"/>
    <col min="22" max="22" width="20.7109375" style="64" hidden="1" customWidth="1"/>
    <col min="23" max="23" width="10.7109375" style="52" hidden="1" customWidth="1"/>
    <col min="24" max="24" width="20.7109375" style="52" hidden="1" customWidth="1"/>
    <col min="25" max="25" width="20.7109375" style="64" hidden="1" customWidth="1"/>
    <col min="26" max="26" width="10.7109375" style="52" hidden="1" customWidth="1"/>
    <col min="27" max="27" width="20.7109375" style="52" hidden="1" customWidth="1"/>
    <col min="28" max="28" width="20.7109375" style="64" hidden="1" customWidth="1"/>
    <col min="29" max="29" width="10.7109375" style="52" hidden="1" customWidth="1"/>
    <col min="30" max="30" width="20.7109375" style="52" hidden="1" customWidth="1"/>
    <col min="31" max="31" width="20.7109375" style="64" hidden="1" customWidth="1"/>
    <col min="32" max="32" width="10.7109375" style="52" hidden="1" customWidth="1"/>
    <col min="33" max="33" width="20.7109375" style="52" hidden="1" customWidth="1"/>
    <col min="34" max="34" width="20.7109375" style="64" hidden="1" customWidth="1"/>
    <col min="35" max="35" width="10.7109375" style="52" hidden="1" customWidth="1"/>
    <col min="36" max="36" width="20.7109375" style="52" hidden="1" customWidth="1"/>
    <col min="37" max="37" width="20.7109375" style="64" hidden="1" customWidth="1"/>
    <col min="38" max="38" width="10.7109375" style="52" hidden="1" customWidth="1"/>
    <col min="39" max="39" width="20.7109375" style="52" hidden="1" customWidth="1"/>
    <col min="40" max="40" width="20.7109375" style="64" hidden="1" customWidth="1"/>
    <col min="41" max="41" width="10.5703125" style="52" hidden="1" customWidth="1"/>
    <col min="42" max="42" width="20.7109375" style="52" hidden="1" customWidth="1"/>
    <col min="43" max="43" width="20.7109375" style="64" hidden="1" customWidth="1"/>
    <col min="44" max="44" width="10.7109375" style="52" hidden="1" customWidth="1"/>
    <col min="45" max="45" width="35.140625" style="52" customWidth="1"/>
    <col min="46" max="46" width="32" style="52" hidden="1" customWidth="1"/>
    <col min="47" max="47" width="32" style="64" customWidth="1"/>
    <col min="48" max="48" width="13.140625" style="52" customWidth="1"/>
    <col min="49" max="49" width="38" style="52" customWidth="1"/>
    <col min="50" max="50" width="44.85546875" style="52" hidden="1" customWidth="1"/>
    <col min="51" max="51" width="37.28515625" style="52" hidden="1" customWidth="1"/>
    <col min="52" max="52" width="19.140625" style="52" hidden="1" customWidth="1"/>
    <col min="53" max="53" width="146.28515625" style="600" bestFit="1" customWidth="1"/>
    <col min="54" max="54" width="39.85546875" style="600" customWidth="1"/>
    <col min="55" max="55" width="102.28515625" style="52" customWidth="1"/>
    <col min="56" max="16384" width="46.85546875" style="52"/>
  </cols>
  <sheetData>
    <row r="1" spans="1:59" s="425" customFormat="1" ht="34.5">
      <c r="A1" s="418"/>
      <c r="B1" s="245" t="s">
        <v>0</v>
      </c>
      <c r="C1" s="246"/>
      <c r="D1" s="246"/>
      <c r="E1" s="419"/>
      <c r="F1" s="584"/>
      <c r="G1" s="584"/>
      <c r="H1" s="421"/>
      <c r="I1" s="422"/>
      <c r="J1" s="584"/>
      <c r="K1" s="584"/>
      <c r="L1" s="421"/>
      <c r="M1" s="584"/>
      <c r="N1" s="584"/>
      <c r="O1" s="584"/>
      <c r="P1" s="421"/>
      <c r="Q1" s="584"/>
      <c r="R1" s="584"/>
      <c r="S1" s="421"/>
      <c r="T1" s="584"/>
      <c r="U1" s="584"/>
      <c r="V1" s="421"/>
      <c r="W1" s="584"/>
      <c r="X1" s="584"/>
      <c r="Y1" s="421"/>
      <c r="Z1" s="584"/>
      <c r="AA1" s="584"/>
      <c r="AB1" s="421"/>
      <c r="AC1" s="584"/>
      <c r="AD1" s="584"/>
      <c r="AE1" s="421"/>
      <c r="AF1" s="584"/>
      <c r="AG1" s="584"/>
      <c r="AH1" s="421"/>
      <c r="AI1" s="584"/>
      <c r="AJ1" s="584"/>
      <c r="AK1" s="421"/>
      <c r="AL1" s="584"/>
      <c r="AM1" s="584"/>
      <c r="AN1" s="421"/>
      <c r="AO1" s="584"/>
      <c r="AP1" s="584"/>
      <c r="AQ1" s="421"/>
      <c r="AR1" s="584"/>
      <c r="AS1" s="584"/>
      <c r="AT1" s="584"/>
      <c r="AU1" s="421"/>
      <c r="AV1" s="584"/>
      <c r="AW1" s="584"/>
      <c r="AX1" s="423"/>
      <c r="AY1" s="424"/>
      <c r="AZ1" s="424"/>
      <c r="BA1" s="5"/>
      <c r="BB1" s="5"/>
      <c r="BG1" s="426"/>
    </row>
    <row r="2" spans="1:59" s="425" customFormat="1" ht="27.75" customHeight="1">
      <c r="A2" s="418"/>
      <c r="B2" s="245" t="s">
        <v>1</v>
      </c>
      <c r="C2" s="246"/>
      <c r="D2" s="246"/>
      <c r="E2" s="419"/>
      <c r="F2" s="584"/>
      <c r="G2" s="584"/>
      <c r="H2" s="421"/>
      <c r="I2" s="422"/>
      <c r="J2" s="584"/>
      <c r="K2" s="584"/>
      <c r="L2" s="421"/>
      <c r="M2" s="584"/>
      <c r="N2" s="584"/>
      <c r="O2" s="584"/>
      <c r="P2" s="421"/>
      <c r="Q2" s="584"/>
      <c r="R2" s="584"/>
      <c r="S2" s="421"/>
      <c r="T2" s="584"/>
      <c r="U2" s="584"/>
      <c r="V2" s="421"/>
      <c r="W2" s="584"/>
      <c r="X2" s="584"/>
      <c r="Y2" s="421"/>
      <c r="Z2" s="584"/>
      <c r="AA2" s="584"/>
      <c r="AB2" s="421"/>
      <c r="AC2" s="584"/>
      <c r="AD2" s="584"/>
      <c r="AE2" s="421"/>
      <c r="AF2" s="584"/>
      <c r="AG2" s="584"/>
      <c r="AH2" s="421"/>
      <c r="AI2" s="584"/>
      <c r="AJ2" s="584"/>
      <c r="AK2" s="421"/>
      <c r="AL2" s="584"/>
      <c r="AM2" s="584"/>
      <c r="AN2" s="421"/>
      <c r="AO2" s="584"/>
      <c r="AP2" s="584"/>
      <c r="AQ2" s="421"/>
      <c r="AR2" s="584"/>
      <c r="AS2" s="641"/>
      <c r="AT2" s="641"/>
      <c r="AU2" s="641"/>
      <c r="AV2" s="584"/>
      <c r="AW2" s="584"/>
      <c r="AX2" s="423"/>
      <c r="AY2" s="424"/>
      <c r="AZ2" s="424"/>
      <c r="BA2" s="5"/>
      <c r="BB2" s="5"/>
      <c r="BG2" s="426"/>
    </row>
    <row r="3" spans="1:59" s="425" customFormat="1" ht="36" customHeight="1">
      <c r="A3" s="418"/>
      <c r="B3" s="247" t="s">
        <v>177</v>
      </c>
      <c r="C3" s="246"/>
      <c r="D3" s="246"/>
      <c r="E3" s="419"/>
      <c r="F3" s="584"/>
      <c r="G3" s="584"/>
      <c r="H3" s="421"/>
      <c r="I3" s="422"/>
      <c r="J3" s="584"/>
      <c r="K3" s="584"/>
      <c r="L3" s="421"/>
      <c r="M3" s="584"/>
      <c r="N3" s="584"/>
      <c r="O3" s="584"/>
      <c r="P3" s="421"/>
      <c r="Q3" s="584"/>
      <c r="R3" s="584"/>
      <c r="S3" s="421"/>
      <c r="T3" s="584"/>
      <c r="U3" s="584"/>
      <c r="V3" s="421"/>
      <c r="W3" s="584"/>
      <c r="X3" s="584"/>
      <c r="Y3" s="421"/>
      <c r="Z3" s="584"/>
      <c r="AA3" s="584"/>
      <c r="AB3" s="421"/>
      <c r="AC3" s="584"/>
      <c r="AD3" s="584"/>
      <c r="AE3" s="421"/>
      <c r="AF3" s="584"/>
      <c r="AG3" s="584"/>
      <c r="AH3" s="421"/>
      <c r="AI3" s="584"/>
      <c r="AJ3" s="584"/>
      <c r="AK3" s="421"/>
      <c r="AL3" s="584"/>
      <c r="AM3" s="584"/>
      <c r="AN3" s="421"/>
      <c r="AO3" s="584"/>
      <c r="AP3" s="584"/>
      <c r="AQ3" s="421"/>
      <c r="AR3" s="584"/>
      <c r="AS3" s="642"/>
      <c r="AT3" s="642"/>
      <c r="AU3" s="642"/>
      <c r="AV3" s="642"/>
      <c r="AW3" s="584"/>
      <c r="AX3" s="423"/>
      <c r="AY3" s="424"/>
      <c r="AZ3" s="424"/>
      <c r="BA3" s="5"/>
      <c r="BB3" s="5"/>
      <c r="BG3" s="426"/>
    </row>
    <row r="4" spans="1:59" s="23" customFormat="1" ht="30" customHeight="1" thickBot="1">
      <c r="A4" s="14"/>
      <c r="B4" s="14"/>
      <c r="C4" s="623"/>
      <c r="D4" s="623"/>
      <c r="E4" s="15"/>
      <c r="F4" s="16"/>
      <c r="G4" s="16"/>
      <c r="H4" s="17"/>
      <c r="I4" s="18"/>
      <c r="J4" s="132"/>
      <c r="K4" s="19"/>
      <c r="L4" s="17"/>
      <c r="M4" s="16"/>
      <c r="N4" s="16"/>
      <c r="O4" s="16"/>
      <c r="P4" s="17"/>
      <c r="Q4" s="16"/>
      <c r="R4" s="16"/>
      <c r="S4" s="17"/>
      <c r="T4" s="16"/>
      <c r="U4" s="16"/>
      <c r="V4" s="17"/>
      <c r="W4" s="16"/>
      <c r="X4" s="16"/>
      <c r="Y4" s="17"/>
      <c r="Z4" s="16"/>
      <c r="AA4" s="16"/>
      <c r="AB4" s="17"/>
      <c r="AC4" s="16"/>
      <c r="AD4" s="16"/>
      <c r="AE4" s="17"/>
      <c r="AF4" s="16"/>
      <c r="AG4" s="16"/>
      <c r="AH4" s="17"/>
      <c r="AI4" s="16"/>
      <c r="AJ4" s="16"/>
      <c r="AK4" s="17"/>
      <c r="AL4" s="16"/>
      <c r="AM4" s="16"/>
      <c r="AN4" s="17"/>
      <c r="AO4" s="16"/>
      <c r="AP4" s="16"/>
      <c r="AQ4" s="17"/>
      <c r="AR4" s="16"/>
      <c r="AS4" s="16" t="s">
        <v>321</v>
      </c>
      <c r="AT4" s="16" t="s">
        <v>321</v>
      </c>
      <c r="AU4" s="17"/>
      <c r="AV4" s="16"/>
      <c r="AW4" s="16"/>
      <c r="AX4" s="20"/>
      <c r="AY4" s="21"/>
      <c r="AZ4" s="22"/>
      <c r="BA4" s="16"/>
      <c r="BB4" s="16"/>
      <c r="BG4" s="24"/>
    </row>
    <row r="5" spans="1:59" s="251" customFormat="1" ht="35.1" customHeight="1">
      <c r="A5" s="248"/>
      <c r="B5" s="643" t="s">
        <v>301</v>
      </c>
      <c r="C5" s="643" t="s">
        <v>2</v>
      </c>
      <c r="D5" s="643" t="s">
        <v>3</v>
      </c>
      <c r="E5" s="644" t="s">
        <v>4</v>
      </c>
      <c r="F5" s="634" t="s">
        <v>5</v>
      </c>
      <c r="G5" s="634"/>
      <c r="H5" s="634"/>
      <c r="I5" s="634"/>
      <c r="J5" s="634" t="s">
        <v>6</v>
      </c>
      <c r="K5" s="634"/>
      <c r="L5" s="635"/>
      <c r="M5" s="635"/>
      <c r="N5" s="634" t="s">
        <v>7</v>
      </c>
      <c r="O5" s="634"/>
      <c r="P5" s="635"/>
      <c r="Q5" s="635"/>
      <c r="R5" s="634" t="s">
        <v>8</v>
      </c>
      <c r="S5" s="635"/>
      <c r="T5" s="635"/>
      <c r="U5" s="634" t="s">
        <v>9</v>
      </c>
      <c r="V5" s="635"/>
      <c r="W5" s="635"/>
      <c r="X5" s="634" t="s">
        <v>10</v>
      </c>
      <c r="Y5" s="635"/>
      <c r="Z5" s="635"/>
      <c r="AA5" s="634" t="s">
        <v>11</v>
      </c>
      <c r="AB5" s="635"/>
      <c r="AC5" s="635"/>
      <c r="AD5" s="634" t="s">
        <v>12</v>
      </c>
      <c r="AE5" s="635"/>
      <c r="AF5" s="635"/>
      <c r="AG5" s="634" t="s">
        <v>13</v>
      </c>
      <c r="AH5" s="635"/>
      <c r="AI5" s="635"/>
      <c r="AJ5" s="634" t="s">
        <v>14</v>
      </c>
      <c r="AK5" s="635"/>
      <c r="AL5" s="635"/>
      <c r="AM5" s="634" t="s">
        <v>15</v>
      </c>
      <c r="AN5" s="635"/>
      <c r="AO5" s="635"/>
      <c r="AP5" s="634" t="s">
        <v>16</v>
      </c>
      <c r="AQ5" s="635"/>
      <c r="AR5" s="635"/>
      <c r="AS5" s="636" t="s">
        <v>17</v>
      </c>
      <c r="AT5" s="636"/>
      <c r="AU5" s="637"/>
      <c r="AV5" s="637"/>
      <c r="AW5" s="638" t="s">
        <v>18</v>
      </c>
      <c r="AX5" s="249" t="s">
        <v>19</v>
      </c>
      <c r="AY5" s="249" t="s">
        <v>18</v>
      </c>
      <c r="AZ5" s="594" t="s">
        <v>20</v>
      </c>
      <c r="BA5" s="648"/>
      <c r="BB5" s="646"/>
      <c r="BG5" s="252"/>
    </row>
    <row r="6" spans="1:59" s="251" customFormat="1" ht="35.1" customHeight="1">
      <c r="A6" s="248"/>
      <c r="B6" s="643"/>
      <c r="C6" s="643"/>
      <c r="D6" s="643"/>
      <c r="E6" s="644"/>
      <c r="F6" s="634"/>
      <c r="G6" s="634"/>
      <c r="H6" s="634"/>
      <c r="I6" s="634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5"/>
      <c r="AD6" s="635"/>
      <c r="AE6" s="635"/>
      <c r="AF6" s="635"/>
      <c r="AG6" s="635"/>
      <c r="AH6" s="635"/>
      <c r="AI6" s="635"/>
      <c r="AJ6" s="635"/>
      <c r="AK6" s="635"/>
      <c r="AL6" s="635"/>
      <c r="AM6" s="635"/>
      <c r="AN6" s="635"/>
      <c r="AO6" s="635"/>
      <c r="AP6" s="635"/>
      <c r="AQ6" s="635"/>
      <c r="AR6" s="635"/>
      <c r="AS6" s="637"/>
      <c r="AT6" s="637"/>
      <c r="AU6" s="637"/>
      <c r="AV6" s="637"/>
      <c r="AW6" s="639"/>
      <c r="AX6" s="253" t="s">
        <v>21</v>
      </c>
      <c r="AY6" s="254" t="s">
        <v>22</v>
      </c>
      <c r="AZ6" s="254">
        <v>2021</v>
      </c>
      <c r="BA6" s="648"/>
      <c r="BB6" s="647"/>
      <c r="BG6" s="252"/>
    </row>
    <row r="7" spans="1:59" s="251" customFormat="1" ht="34.5" customHeight="1" thickBot="1">
      <c r="A7" s="248"/>
      <c r="B7" s="643"/>
      <c r="C7" s="643"/>
      <c r="D7" s="643"/>
      <c r="E7" s="644"/>
      <c r="F7" s="585" t="s">
        <v>23</v>
      </c>
      <c r="G7" s="585" t="s">
        <v>257</v>
      </c>
      <c r="H7" s="257" t="s">
        <v>24</v>
      </c>
      <c r="I7" s="258" t="s">
        <v>25</v>
      </c>
      <c r="J7" s="585" t="s">
        <v>23</v>
      </c>
      <c r="K7" s="585" t="s">
        <v>257</v>
      </c>
      <c r="L7" s="257" t="s">
        <v>24</v>
      </c>
      <c r="M7" s="259" t="s">
        <v>25</v>
      </c>
      <c r="N7" s="585" t="s">
        <v>23</v>
      </c>
      <c r="O7" s="585" t="s">
        <v>257</v>
      </c>
      <c r="P7" s="257" t="s">
        <v>24</v>
      </c>
      <c r="Q7" s="259" t="s">
        <v>25</v>
      </c>
      <c r="R7" s="585" t="s">
        <v>23</v>
      </c>
      <c r="S7" s="257" t="s">
        <v>24</v>
      </c>
      <c r="T7" s="259" t="s">
        <v>25</v>
      </c>
      <c r="U7" s="585" t="s">
        <v>23</v>
      </c>
      <c r="V7" s="257" t="s">
        <v>24</v>
      </c>
      <c r="W7" s="259" t="s">
        <v>25</v>
      </c>
      <c r="X7" s="585" t="s">
        <v>23</v>
      </c>
      <c r="Y7" s="257" t="s">
        <v>24</v>
      </c>
      <c r="Z7" s="259" t="s">
        <v>25</v>
      </c>
      <c r="AA7" s="585" t="s">
        <v>23</v>
      </c>
      <c r="AB7" s="257" t="s">
        <v>24</v>
      </c>
      <c r="AC7" s="259" t="s">
        <v>25</v>
      </c>
      <c r="AD7" s="585" t="s">
        <v>23</v>
      </c>
      <c r="AE7" s="257" t="s">
        <v>24</v>
      </c>
      <c r="AF7" s="259" t="s">
        <v>25</v>
      </c>
      <c r="AG7" s="585" t="s">
        <v>23</v>
      </c>
      <c r="AH7" s="257" t="s">
        <v>24</v>
      </c>
      <c r="AI7" s="259" t="s">
        <v>25</v>
      </c>
      <c r="AJ7" s="585" t="s">
        <v>23</v>
      </c>
      <c r="AK7" s="257" t="s">
        <v>24</v>
      </c>
      <c r="AL7" s="259" t="s">
        <v>25</v>
      </c>
      <c r="AM7" s="585" t="s">
        <v>23</v>
      </c>
      <c r="AN7" s="257" t="s">
        <v>24</v>
      </c>
      <c r="AO7" s="259" t="s">
        <v>25</v>
      </c>
      <c r="AP7" s="585" t="s">
        <v>23</v>
      </c>
      <c r="AQ7" s="257" t="s">
        <v>24</v>
      </c>
      <c r="AR7" s="259" t="s">
        <v>25</v>
      </c>
      <c r="AS7" s="260" t="s">
        <v>23</v>
      </c>
      <c r="AT7" s="260" t="s">
        <v>257</v>
      </c>
      <c r="AU7" s="261" t="s">
        <v>24</v>
      </c>
      <c r="AV7" s="262" t="s">
        <v>25</v>
      </c>
      <c r="AW7" s="639"/>
      <c r="AX7" s="263" t="s">
        <v>26</v>
      </c>
      <c r="AY7" s="264" t="s">
        <v>27</v>
      </c>
      <c r="AZ7" s="264" t="s">
        <v>24</v>
      </c>
      <c r="BA7" s="648"/>
      <c r="BB7" s="647"/>
      <c r="BG7" s="252"/>
    </row>
    <row r="8" spans="1:59" s="244" customFormat="1" ht="45" customHeight="1">
      <c r="A8" s="427">
        <v>1</v>
      </c>
      <c r="B8" s="428" t="s">
        <v>303</v>
      </c>
      <c r="C8" s="429" t="s">
        <v>70</v>
      </c>
      <c r="D8" s="430" t="s">
        <v>104</v>
      </c>
      <c r="E8" s="431" t="s">
        <v>137</v>
      </c>
      <c r="F8" s="432">
        <v>846165</v>
      </c>
      <c r="G8" s="432">
        <v>846165</v>
      </c>
      <c r="H8" s="433">
        <v>600000</v>
      </c>
      <c r="I8" s="434">
        <f t="shared" ref="I8:I13" si="0">F8/H8</f>
        <v>1.4102749999999999</v>
      </c>
      <c r="J8" s="432">
        <v>1147825</v>
      </c>
      <c r="K8" s="432">
        <v>1147825</v>
      </c>
      <c r="L8" s="435">
        <v>600000</v>
      </c>
      <c r="M8" s="434">
        <v>1.9130416666666668</v>
      </c>
      <c r="N8" s="436">
        <v>934740</v>
      </c>
      <c r="O8" s="436">
        <v>934740</v>
      </c>
      <c r="P8" s="437">
        <v>700000</v>
      </c>
      <c r="Q8" s="438">
        <v>1.34</v>
      </c>
      <c r="R8" s="436">
        <v>1171890</v>
      </c>
      <c r="S8" s="437">
        <v>850000</v>
      </c>
      <c r="T8" s="438">
        <v>1.38</v>
      </c>
      <c r="U8" s="432"/>
      <c r="V8" s="439"/>
      <c r="W8" s="438" t="e">
        <f t="shared" ref="W8:W13" si="1">U8/V8</f>
        <v>#DIV/0!</v>
      </c>
      <c r="X8" s="432"/>
      <c r="Y8" s="435"/>
      <c r="Z8" s="434" t="e">
        <f t="shared" ref="Z8:Z13" si="2">X8/Y8</f>
        <v>#DIV/0!</v>
      </c>
      <c r="AA8" s="440"/>
      <c r="AB8" s="435"/>
      <c r="AC8" s="434" t="e">
        <f t="shared" ref="AC8:AC13" si="3">AA8/AB8</f>
        <v>#DIV/0!</v>
      </c>
      <c r="AD8" s="440"/>
      <c r="AE8" s="435"/>
      <c r="AF8" s="434" t="e">
        <f t="shared" ref="AF8:AF13" si="4">AD8/AE8</f>
        <v>#DIV/0!</v>
      </c>
      <c r="AG8" s="440"/>
      <c r="AH8" s="435"/>
      <c r="AI8" s="434" t="e">
        <f t="shared" ref="AI8:AI13" si="5">AG8/AH8</f>
        <v>#DIV/0!</v>
      </c>
      <c r="AJ8" s="440"/>
      <c r="AK8" s="435"/>
      <c r="AL8" s="434" t="e">
        <f t="shared" ref="AL8:AL13" si="6">AJ8/AK8</f>
        <v>#DIV/0!</v>
      </c>
      <c r="AM8" s="440"/>
      <c r="AN8" s="435"/>
      <c r="AO8" s="434" t="e">
        <f t="shared" ref="AO8:AO13" si="7">AM8/AN8</f>
        <v>#DIV/0!</v>
      </c>
      <c r="AP8" s="440"/>
      <c r="AQ8" s="435"/>
      <c r="AR8" s="434" t="e">
        <f t="shared" ref="AR8:AR13" si="8">AP8/AQ8</f>
        <v>#DIV/0!</v>
      </c>
      <c r="AS8" s="440">
        <f t="shared" ref="AS8:AS48" si="9">F8+J8+N8+R8</f>
        <v>4100620</v>
      </c>
      <c r="AT8" s="440">
        <f t="shared" ref="AT8:AT48" si="10">G8+K8+O8</f>
        <v>2928730</v>
      </c>
      <c r="AU8" s="435">
        <f t="shared" ref="AU8:AU48" si="11">H8+L8+P8+S8</f>
        <v>2750000</v>
      </c>
      <c r="AV8" s="434">
        <f t="shared" ref="AV8:AV13" si="12">AS8/AU8</f>
        <v>1.4911345454545455</v>
      </c>
      <c r="AW8" s="441">
        <f>AS8/4</f>
        <v>1025155</v>
      </c>
      <c r="BA8" s="597"/>
      <c r="BB8" s="597"/>
    </row>
    <row r="9" spans="1:59" s="244" customFormat="1" ht="45" customHeight="1">
      <c r="A9" s="427">
        <v>2</v>
      </c>
      <c r="B9" s="428" t="s">
        <v>303</v>
      </c>
      <c r="C9" s="429" t="s">
        <v>71</v>
      </c>
      <c r="D9" s="430" t="s">
        <v>105</v>
      </c>
      <c r="E9" s="431">
        <v>44242</v>
      </c>
      <c r="F9" s="440">
        <v>62990</v>
      </c>
      <c r="G9" s="440">
        <v>62990</v>
      </c>
      <c r="H9" s="433">
        <v>500000</v>
      </c>
      <c r="I9" s="434">
        <f t="shared" si="0"/>
        <v>0.12598000000000001</v>
      </c>
      <c r="J9" s="432">
        <v>29995</v>
      </c>
      <c r="K9" s="432">
        <v>29995</v>
      </c>
      <c r="L9" s="435">
        <v>550000</v>
      </c>
      <c r="M9" s="434">
        <v>5.453636363636364E-2</v>
      </c>
      <c r="N9" s="436">
        <v>107690</v>
      </c>
      <c r="O9" s="436">
        <v>107690</v>
      </c>
      <c r="P9" s="437">
        <v>600000</v>
      </c>
      <c r="Q9" s="438">
        <v>0.18</v>
      </c>
      <c r="R9" s="436">
        <v>603325</v>
      </c>
      <c r="S9" s="437">
        <v>600000</v>
      </c>
      <c r="T9" s="438">
        <v>1.01</v>
      </c>
      <c r="U9" s="432"/>
      <c r="V9" s="439"/>
      <c r="W9" s="438" t="e">
        <f t="shared" si="1"/>
        <v>#DIV/0!</v>
      </c>
      <c r="X9" s="432"/>
      <c r="Y9" s="435"/>
      <c r="Z9" s="434" t="e">
        <f t="shared" si="2"/>
        <v>#DIV/0!</v>
      </c>
      <c r="AA9" s="440"/>
      <c r="AB9" s="435"/>
      <c r="AC9" s="434" t="e">
        <f t="shared" si="3"/>
        <v>#DIV/0!</v>
      </c>
      <c r="AD9" s="440"/>
      <c r="AE9" s="435"/>
      <c r="AF9" s="434" t="e">
        <f t="shared" si="4"/>
        <v>#DIV/0!</v>
      </c>
      <c r="AG9" s="440"/>
      <c r="AH9" s="435"/>
      <c r="AI9" s="434" t="e">
        <f t="shared" si="5"/>
        <v>#DIV/0!</v>
      </c>
      <c r="AJ9" s="440"/>
      <c r="AK9" s="435"/>
      <c r="AL9" s="434" t="e">
        <f t="shared" si="6"/>
        <v>#DIV/0!</v>
      </c>
      <c r="AM9" s="440"/>
      <c r="AN9" s="435"/>
      <c r="AO9" s="434" t="e">
        <f t="shared" si="7"/>
        <v>#DIV/0!</v>
      </c>
      <c r="AP9" s="440"/>
      <c r="AQ9" s="435"/>
      <c r="AR9" s="434" t="e">
        <f t="shared" si="8"/>
        <v>#DIV/0!</v>
      </c>
      <c r="AS9" s="440">
        <f t="shared" si="9"/>
        <v>804000</v>
      </c>
      <c r="AT9" s="440">
        <f t="shared" si="10"/>
        <v>200675</v>
      </c>
      <c r="AU9" s="435">
        <f t="shared" si="11"/>
        <v>2250000</v>
      </c>
      <c r="AV9" s="434">
        <f t="shared" si="12"/>
        <v>0.35733333333333334</v>
      </c>
      <c r="AW9" s="441">
        <f>AS9/4</f>
        <v>201000</v>
      </c>
      <c r="BA9" s="598"/>
      <c r="BB9" s="598"/>
    </row>
    <row r="10" spans="1:59" s="244" customFormat="1" ht="45" customHeight="1">
      <c r="A10" s="427">
        <v>3</v>
      </c>
      <c r="B10" s="428" t="s">
        <v>303</v>
      </c>
      <c r="C10" s="429" t="s">
        <v>72</v>
      </c>
      <c r="D10" s="430" t="s">
        <v>106</v>
      </c>
      <c r="E10" s="431">
        <v>44344</v>
      </c>
      <c r="F10" s="440">
        <v>362430</v>
      </c>
      <c r="G10" s="440">
        <v>362430</v>
      </c>
      <c r="H10" s="433">
        <v>600000</v>
      </c>
      <c r="I10" s="434">
        <f t="shared" si="0"/>
        <v>0.60404999999999998</v>
      </c>
      <c r="J10" s="432">
        <v>863230</v>
      </c>
      <c r="K10" s="432">
        <v>863230</v>
      </c>
      <c r="L10" s="435">
        <v>600000</v>
      </c>
      <c r="M10" s="434">
        <v>1.4387166666666666</v>
      </c>
      <c r="N10" s="436">
        <v>611210</v>
      </c>
      <c r="O10" s="436">
        <v>611210</v>
      </c>
      <c r="P10" s="437">
        <v>600000</v>
      </c>
      <c r="Q10" s="438">
        <v>1.02</v>
      </c>
      <c r="R10" s="436">
        <v>1014745</v>
      </c>
      <c r="S10" s="437">
        <v>700000</v>
      </c>
      <c r="T10" s="438">
        <v>1.45</v>
      </c>
      <c r="U10" s="432"/>
      <c r="V10" s="439"/>
      <c r="W10" s="438" t="e">
        <f t="shared" si="1"/>
        <v>#DIV/0!</v>
      </c>
      <c r="X10" s="432"/>
      <c r="Y10" s="435"/>
      <c r="Z10" s="434" t="e">
        <f t="shared" si="2"/>
        <v>#DIV/0!</v>
      </c>
      <c r="AA10" s="440"/>
      <c r="AB10" s="435"/>
      <c r="AC10" s="434" t="e">
        <f t="shared" si="3"/>
        <v>#DIV/0!</v>
      </c>
      <c r="AD10" s="440"/>
      <c r="AE10" s="435"/>
      <c r="AF10" s="434" t="e">
        <f t="shared" si="4"/>
        <v>#DIV/0!</v>
      </c>
      <c r="AG10" s="440"/>
      <c r="AH10" s="435"/>
      <c r="AI10" s="434" t="e">
        <f t="shared" si="5"/>
        <v>#DIV/0!</v>
      </c>
      <c r="AJ10" s="440"/>
      <c r="AK10" s="435"/>
      <c r="AL10" s="434" t="e">
        <f t="shared" si="6"/>
        <v>#DIV/0!</v>
      </c>
      <c r="AM10" s="440"/>
      <c r="AN10" s="435"/>
      <c r="AO10" s="434" t="e">
        <f t="shared" si="7"/>
        <v>#DIV/0!</v>
      </c>
      <c r="AP10" s="440"/>
      <c r="AQ10" s="435"/>
      <c r="AR10" s="434" t="e">
        <f t="shared" si="8"/>
        <v>#DIV/0!</v>
      </c>
      <c r="AS10" s="440">
        <f t="shared" si="9"/>
        <v>2851615</v>
      </c>
      <c r="AT10" s="440">
        <f t="shared" si="10"/>
        <v>1836870</v>
      </c>
      <c r="AU10" s="435">
        <f t="shared" si="11"/>
        <v>2500000</v>
      </c>
      <c r="AV10" s="434">
        <f t="shared" si="12"/>
        <v>1.140646</v>
      </c>
      <c r="AW10" s="441">
        <f>AS10/4</f>
        <v>712903.75</v>
      </c>
      <c r="BA10" s="598"/>
      <c r="BB10" s="598"/>
    </row>
    <row r="11" spans="1:59" s="244" customFormat="1" ht="45" customHeight="1">
      <c r="A11" s="427">
        <v>4</v>
      </c>
      <c r="B11" s="428" t="s">
        <v>303</v>
      </c>
      <c r="C11" s="429" t="s">
        <v>73</v>
      </c>
      <c r="D11" s="430" t="s">
        <v>107</v>
      </c>
      <c r="E11" s="431">
        <v>45251</v>
      </c>
      <c r="F11" s="440">
        <v>980545</v>
      </c>
      <c r="G11" s="440">
        <v>980545</v>
      </c>
      <c r="H11" s="433">
        <v>750000</v>
      </c>
      <c r="I11" s="434">
        <f t="shared" si="0"/>
        <v>1.3073933333333334</v>
      </c>
      <c r="J11" s="432">
        <v>980045</v>
      </c>
      <c r="K11" s="432">
        <v>980045</v>
      </c>
      <c r="L11" s="435">
        <v>750000</v>
      </c>
      <c r="M11" s="434">
        <v>1.3067266666666666</v>
      </c>
      <c r="N11" s="436">
        <v>1102310</v>
      </c>
      <c r="O11" s="436">
        <v>1102310</v>
      </c>
      <c r="P11" s="437">
        <v>800000</v>
      </c>
      <c r="Q11" s="438">
        <v>1.38</v>
      </c>
      <c r="R11" s="436">
        <v>2125880</v>
      </c>
      <c r="S11" s="437">
        <v>950000</v>
      </c>
      <c r="T11" s="438">
        <v>2.2400000000000002</v>
      </c>
      <c r="U11" s="432"/>
      <c r="V11" s="439"/>
      <c r="W11" s="438" t="e">
        <f t="shared" si="1"/>
        <v>#DIV/0!</v>
      </c>
      <c r="X11" s="432"/>
      <c r="Y11" s="435"/>
      <c r="Z11" s="434" t="e">
        <f t="shared" si="2"/>
        <v>#DIV/0!</v>
      </c>
      <c r="AA11" s="440"/>
      <c r="AB11" s="435"/>
      <c r="AC11" s="434" t="e">
        <f t="shared" si="3"/>
        <v>#DIV/0!</v>
      </c>
      <c r="AD11" s="440"/>
      <c r="AE11" s="435"/>
      <c r="AF11" s="434" t="e">
        <f t="shared" si="4"/>
        <v>#DIV/0!</v>
      </c>
      <c r="AG11" s="440"/>
      <c r="AH11" s="435"/>
      <c r="AI11" s="434" t="e">
        <f t="shared" si="5"/>
        <v>#DIV/0!</v>
      </c>
      <c r="AJ11" s="440"/>
      <c r="AK11" s="435"/>
      <c r="AL11" s="434" t="e">
        <f t="shared" si="6"/>
        <v>#DIV/0!</v>
      </c>
      <c r="AM11" s="440"/>
      <c r="AN11" s="435"/>
      <c r="AO11" s="434" t="e">
        <f t="shared" si="7"/>
        <v>#DIV/0!</v>
      </c>
      <c r="AP11" s="440"/>
      <c r="AQ11" s="435"/>
      <c r="AR11" s="434" t="e">
        <f t="shared" si="8"/>
        <v>#DIV/0!</v>
      </c>
      <c r="AS11" s="440">
        <f t="shared" si="9"/>
        <v>5188780</v>
      </c>
      <c r="AT11" s="440">
        <f t="shared" si="10"/>
        <v>3062900</v>
      </c>
      <c r="AU11" s="435">
        <f t="shared" si="11"/>
        <v>3250000</v>
      </c>
      <c r="AV11" s="434">
        <f t="shared" si="12"/>
        <v>1.5965476923076922</v>
      </c>
      <c r="AW11" s="441">
        <f>AS11/4</f>
        <v>1297195</v>
      </c>
      <c r="BA11" s="599"/>
      <c r="BB11" s="599"/>
    </row>
    <row r="12" spans="1:59" s="454" customFormat="1" ht="45" customHeight="1">
      <c r="A12" s="442">
        <v>5</v>
      </c>
      <c r="B12" s="443" t="s">
        <v>303</v>
      </c>
      <c r="C12" s="444" t="s">
        <v>74</v>
      </c>
      <c r="D12" s="445" t="s">
        <v>109</v>
      </c>
      <c r="E12" s="446">
        <v>45187</v>
      </c>
      <c r="F12" s="447">
        <v>254080</v>
      </c>
      <c r="G12" s="447">
        <v>254080</v>
      </c>
      <c r="H12" s="448">
        <v>550000</v>
      </c>
      <c r="I12" s="449">
        <f t="shared" si="0"/>
        <v>0.46196363636363635</v>
      </c>
      <c r="J12" s="447">
        <v>303050</v>
      </c>
      <c r="K12" s="447">
        <v>303050</v>
      </c>
      <c r="L12" s="447">
        <v>550000</v>
      </c>
      <c r="M12" s="449">
        <v>0.55100000000000005</v>
      </c>
      <c r="N12" s="450">
        <v>796370</v>
      </c>
      <c r="O12" s="450">
        <v>648385</v>
      </c>
      <c r="P12" s="450">
        <v>550000</v>
      </c>
      <c r="Q12" s="449">
        <v>1.45</v>
      </c>
      <c r="R12" s="450">
        <v>711210</v>
      </c>
      <c r="S12" s="451">
        <v>600000</v>
      </c>
      <c r="T12" s="449">
        <v>1.19</v>
      </c>
      <c r="U12" s="447"/>
      <c r="V12" s="447"/>
      <c r="W12" s="449" t="e">
        <f t="shared" si="1"/>
        <v>#DIV/0!</v>
      </c>
      <c r="X12" s="447"/>
      <c r="Y12" s="447"/>
      <c r="Z12" s="449" t="e">
        <f t="shared" si="2"/>
        <v>#DIV/0!</v>
      </c>
      <c r="AA12" s="447"/>
      <c r="AB12" s="447"/>
      <c r="AC12" s="449" t="e">
        <f t="shared" si="3"/>
        <v>#DIV/0!</v>
      </c>
      <c r="AD12" s="447"/>
      <c r="AE12" s="447"/>
      <c r="AF12" s="449" t="e">
        <f t="shared" si="4"/>
        <v>#DIV/0!</v>
      </c>
      <c r="AG12" s="447"/>
      <c r="AH12" s="447"/>
      <c r="AI12" s="449" t="e">
        <f t="shared" si="5"/>
        <v>#DIV/0!</v>
      </c>
      <c r="AJ12" s="447"/>
      <c r="AK12" s="447"/>
      <c r="AL12" s="449" t="e">
        <f t="shared" si="6"/>
        <v>#DIV/0!</v>
      </c>
      <c r="AM12" s="447"/>
      <c r="AN12" s="447"/>
      <c r="AO12" s="449" t="e">
        <f t="shared" si="7"/>
        <v>#DIV/0!</v>
      </c>
      <c r="AP12" s="447"/>
      <c r="AQ12" s="447"/>
      <c r="AR12" s="449" t="e">
        <f t="shared" si="8"/>
        <v>#DIV/0!</v>
      </c>
      <c r="AS12" s="440">
        <f t="shared" si="9"/>
        <v>2064710</v>
      </c>
      <c r="AT12" s="447">
        <f t="shared" si="10"/>
        <v>1205515</v>
      </c>
      <c r="AU12" s="452">
        <f t="shared" si="11"/>
        <v>2250000</v>
      </c>
      <c r="AV12" s="449">
        <f t="shared" si="12"/>
        <v>0.91764888888888885</v>
      </c>
      <c r="AW12" s="453">
        <f>AS12/4</f>
        <v>516177.5</v>
      </c>
      <c r="BA12" s="599"/>
      <c r="BB12" s="599"/>
      <c r="BC12" s="588"/>
    </row>
    <row r="13" spans="1:59" s="463" customFormat="1" ht="45" hidden="1" customHeight="1">
      <c r="A13" s="455">
        <v>6</v>
      </c>
      <c r="B13" s="456" t="s">
        <v>303</v>
      </c>
      <c r="C13" s="457" t="s">
        <v>75</v>
      </c>
      <c r="D13" s="458" t="s">
        <v>110</v>
      </c>
      <c r="E13" s="459">
        <v>45355</v>
      </c>
      <c r="F13" s="452">
        <v>189970</v>
      </c>
      <c r="G13" s="452">
        <v>189970</v>
      </c>
      <c r="H13" s="460">
        <v>550000</v>
      </c>
      <c r="I13" s="461">
        <f t="shared" si="0"/>
        <v>0.34539999999999998</v>
      </c>
      <c r="J13" s="452">
        <v>0</v>
      </c>
      <c r="K13" s="452">
        <v>0</v>
      </c>
      <c r="L13" s="452">
        <v>0</v>
      </c>
      <c r="M13" s="461">
        <v>0</v>
      </c>
      <c r="N13" s="452"/>
      <c r="O13" s="452"/>
      <c r="P13" s="452"/>
      <c r="Q13" s="461"/>
      <c r="R13" s="452"/>
      <c r="S13" s="452"/>
      <c r="T13" s="461" t="e">
        <f>R13/S13</f>
        <v>#DIV/0!</v>
      </c>
      <c r="U13" s="452"/>
      <c r="V13" s="452"/>
      <c r="W13" s="461" t="e">
        <f t="shared" si="1"/>
        <v>#DIV/0!</v>
      </c>
      <c r="X13" s="452"/>
      <c r="Y13" s="452"/>
      <c r="Z13" s="461" t="e">
        <f t="shared" si="2"/>
        <v>#DIV/0!</v>
      </c>
      <c r="AA13" s="452"/>
      <c r="AB13" s="452"/>
      <c r="AC13" s="461" t="e">
        <f t="shared" si="3"/>
        <v>#DIV/0!</v>
      </c>
      <c r="AD13" s="452"/>
      <c r="AE13" s="452"/>
      <c r="AF13" s="461" t="e">
        <f t="shared" si="4"/>
        <v>#DIV/0!</v>
      </c>
      <c r="AG13" s="452"/>
      <c r="AH13" s="452"/>
      <c r="AI13" s="461" t="e">
        <f t="shared" si="5"/>
        <v>#DIV/0!</v>
      </c>
      <c r="AJ13" s="452"/>
      <c r="AK13" s="452"/>
      <c r="AL13" s="461" t="e">
        <f t="shared" si="6"/>
        <v>#DIV/0!</v>
      </c>
      <c r="AM13" s="452"/>
      <c r="AN13" s="452"/>
      <c r="AO13" s="461" t="e">
        <f t="shared" si="7"/>
        <v>#DIV/0!</v>
      </c>
      <c r="AP13" s="452"/>
      <c r="AQ13" s="452"/>
      <c r="AR13" s="461" t="e">
        <f t="shared" si="8"/>
        <v>#DIV/0!</v>
      </c>
      <c r="AS13" s="440">
        <f t="shared" si="9"/>
        <v>189970</v>
      </c>
      <c r="AT13" s="440">
        <f t="shared" si="10"/>
        <v>189970</v>
      </c>
      <c r="AU13" s="435">
        <f t="shared" si="11"/>
        <v>550000</v>
      </c>
      <c r="AV13" s="461">
        <f t="shared" si="12"/>
        <v>0.34539999999999998</v>
      </c>
      <c r="AW13" s="462">
        <f>AS13/1</f>
        <v>189970</v>
      </c>
      <c r="BA13" s="599"/>
      <c r="BB13" s="599"/>
      <c r="BC13" s="589"/>
    </row>
    <row r="14" spans="1:59" s="470" customFormat="1" ht="45" customHeight="1">
      <c r="A14" s="464">
        <v>6</v>
      </c>
      <c r="B14" s="465" t="s">
        <v>303</v>
      </c>
      <c r="C14" s="466" t="s">
        <v>75</v>
      </c>
      <c r="D14" s="467" t="s">
        <v>305</v>
      </c>
      <c r="E14" s="468" t="s">
        <v>306</v>
      </c>
      <c r="F14" s="447"/>
      <c r="G14" s="447"/>
      <c r="H14" s="460"/>
      <c r="I14" s="469"/>
      <c r="J14" s="447"/>
      <c r="K14" s="447"/>
      <c r="L14" s="452"/>
      <c r="M14" s="469"/>
      <c r="N14" s="447"/>
      <c r="O14" s="447"/>
      <c r="P14" s="469"/>
      <c r="Q14" s="447"/>
      <c r="R14" s="450">
        <v>553515</v>
      </c>
      <c r="S14" s="451">
        <v>274999</v>
      </c>
      <c r="T14" s="469">
        <v>2.0099999999999998</v>
      </c>
      <c r="U14" s="447"/>
      <c r="V14" s="469"/>
      <c r="W14" s="447"/>
      <c r="X14" s="447"/>
      <c r="Y14" s="469"/>
      <c r="Z14" s="447"/>
      <c r="AA14" s="447"/>
      <c r="AB14" s="469"/>
      <c r="AC14" s="447"/>
      <c r="AD14" s="447"/>
      <c r="AE14" s="469"/>
      <c r="AF14" s="447"/>
      <c r="AG14" s="447"/>
      <c r="AH14" s="469"/>
      <c r="AI14" s="447"/>
      <c r="AJ14" s="447"/>
      <c r="AK14" s="469"/>
      <c r="AL14" s="447"/>
      <c r="AM14" s="447"/>
      <c r="AN14" s="469"/>
      <c r="AO14" s="447"/>
      <c r="AP14" s="447"/>
      <c r="AQ14" s="469"/>
      <c r="AR14" s="432"/>
      <c r="AS14" s="440">
        <f t="shared" si="9"/>
        <v>553515</v>
      </c>
      <c r="AT14" s="432">
        <f t="shared" si="10"/>
        <v>0</v>
      </c>
      <c r="AU14" s="439">
        <f t="shared" si="11"/>
        <v>274999</v>
      </c>
      <c r="AV14" s="453"/>
      <c r="AW14" s="447">
        <f>AS14/1</f>
        <v>553515</v>
      </c>
      <c r="AZ14" s="595"/>
      <c r="BA14" s="599"/>
      <c r="BB14" s="599"/>
      <c r="BC14" s="590"/>
    </row>
    <row r="15" spans="1:59" s="473" customFormat="1" ht="45" hidden="1" customHeight="1">
      <c r="A15" s="455">
        <v>8</v>
      </c>
      <c r="B15" s="456" t="s">
        <v>303</v>
      </c>
      <c r="C15" s="457" t="s">
        <v>76</v>
      </c>
      <c r="D15" s="458" t="s">
        <v>111</v>
      </c>
      <c r="E15" s="459">
        <v>45559</v>
      </c>
      <c r="F15" s="471">
        <v>10695</v>
      </c>
      <c r="G15" s="471">
        <v>10695</v>
      </c>
      <c r="H15" s="460">
        <v>550000</v>
      </c>
      <c r="I15" s="472">
        <f t="shared" ref="I15:I22" si="13">F15/H15</f>
        <v>1.9445454545454547E-2</v>
      </c>
      <c r="J15" s="471">
        <v>58990</v>
      </c>
      <c r="K15" s="471">
        <v>58990</v>
      </c>
      <c r="L15" s="452">
        <v>550000</v>
      </c>
      <c r="M15" s="472">
        <v>0.10725454545454545</v>
      </c>
      <c r="N15" s="452"/>
      <c r="O15" s="452"/>
      <c r="P15" s="452"/>
      <c r="Q15" s="461"/>
      <c r="R15" s="452"/>
      <c r="S15" s="452"/>
      <c r="T15" s="461" t="e">
        <f>R15/S15</f>
        <v>#DIV/0!</v>
      </c>
      <c r="U15" s="452"/>
      <c r="V15" s="452"/>
      <c r="W15" s="461" t="e">
        <f>U15/V15</f>
        <v>#DIV/0!</v>
      </c>
      <c r="X15" s="452"/>
      <c r="Y15" s="471"/>
      <c r="Z15" s="472" t="e">
        <f>X15/Y15</f>
        <v>#DIV/0!</v>
      </c>
      <c r="AA15" s="471"/>
      <c r="AB15" s="471"/>
      <c r="AC15" s="472" t="e">
        <f>AA15/AB15</f>
        <v>#DIV/0!</v>
      </c>
      <c r="AD15" s="471"/>
      <c r="AE15" s="471"/>
      <c r="AF15" s="472" t="e">
        <f>AD15/AE15</f>
        <v>#DIV/0!</v>
      </c>
      <c r="AG15" s="471"/>
      <c r="AH15" s="471"/>
      <c r="AI15" s="472" t="e">
        <f>AG15/AH15</f>
        <v>#DIV/0!</v>
      </c>
      <c r="AJ15" s="471"/>
      <c r="AK15" s="471"/>
      <c r="AL15" s="472" t="e">
        <f>AJ15/AK15</f>
        <v>#DIV/0!</v>
      </c>
      <c r="AM15" s="471"/>
      <c r="AN15" s="471"/>
      <c r="AO15" s="472" t="e">
        <f>AM15/AN15</f>
        <v>#DIV/0!</v>
      </c>
      <c r="AP15" s="471"/>
      <c r="AQ15" s="471"/>
      <c r="AR15" s="472" t="e">
        <f>AP15/AQ15</f>
        <v>#DIV/0!</v>
      </c>
      <c r="AS15" s="440">
        <f t="shared" si="9"/>
        <v>69685</v>
      </c>
      <c r="AT15" s="440">
        <f t="shared" si="10"/>
        <v>69685</v>
      </c>
      <c r="AU15" s="435">
        <f t="shared" si="11"/>
        <v>1100000</v>
      </c>
      <c r="AV15" s="472">
        <f t="shared" ref="AV15:AV26" si="14">AS15/AU15</f>
        <v>6.3350000000000004E-2</v>
      </c>
      <c r="AW15" s="462">
        <f>AS15/2</f>
        <v>34842.5</v>
      </c>
      <c r="BA15" s="599"/>
      <c r="BB15" s="599"/>
      <c r="BC15" s="591"/>
    </row>
    <row r="16" spans="1:59" s="463" customFormat="1" ht="45" hidden="1" customHeight="1">
      <c r="A16" s="455">
        <v>9</v>
      </c>
      <c r="B16" s="456" t="s">
        <v>303</v>
      </c>
      <c r="C16" s="457" t="s">
        <v>258</v>
      </c>
      <c r="D16" s="458" t="s">
        <v>112</v>
      </c>
      <c r="E16" s="459">
        <v>45509</v>
      </c>
      <c r="F16" s="452">
        <v>43690</v>
      </c>
      <c r="G16" s="452">
        <v>43690</v>
      </c>
      <c r="H16" s="460">
        <v>500000</v>
      </c>
      <c r="I16" s="461">
        <f t="shared" si="13"/>
        <v>8.7379999999999999E-2</v>
      </c>
      <c r="J16" s="452">
        <v>0</v>
      </c>
      <c r="K16" s="452">
        <v>0</v>
      </c>
      <c r="L16" s="452">
        <v>0</v>
      </c>
      <c r="M16" s="461">
        <v>0</v>
      </c>
      <c r="N16" s="452"/>
      <c r="O16" s="452"/>
      <c r="P16" s="452"/>
      <c r="Q16" s="461"/>
      <c r="R16" s="452"/>
      <c r="S16" s="452"/>
      <c r="T16" s="461" t="e">
        <f>R16/S16</f>
        <v>#DIV/0!</v>
      </c>
      <c r="U16" s="452"/>
      <c r="V16" s="452"/>
      <c r="W16" s="461" t="e">
        <f>U16/V16</f>
        <v>#DIV/0!</v>
      </c>
      <c r="X16" s="452"/>
      <c r="Y16" s="452"/>
      <c r="Z16" s="461" t="e">
        <f>X16/Y16</f>
        <v>#DIV/0!</v>
      </c>
      <c r="AA16" s="452"/>
      <c r="AB16" s="452"/>
      <c r="AC16" s="461" t="e">
        <f>AA16/AB16</f>
        <v>#DIV/0!</v>
      </c>
      <c r="AD16" s="452"/>
      <c r="AE16" s="452"/>
      <c r="AF16" s="461" t="e">
        <f>AD16/AE16</f>
        <v>#DIV/0!</v>
      </c>
      <c r="AG16" s="452"/>
      <c r="AH16" s="452"/>
      <c r="AI16" s="461" t="e">
        <f>AG16/AH16</f>
        <v>#DIV/0!</v>
      </c>
      <c r="AJ16" s="452"/>
      <c r="AK16" s="452"/>
      <c r="AL16" s="461" t="e">
        <f>AJ16/AK16</f>
        <v>#DIV/0!</v>
      </c>
      <c r="AM16" s="452"/>
      <c r="AN16" s="452"/>
      <c r="AO16" s="461" t="e">
        <f>AM16/AN16</f>
        <v>#DIV/0!</v>
      </c>
      <c r="AP16" s="452"/>
      <c r="AQ16" s="452"/>
      <c r="AR16" s="461" t="e">
        <f>AP16/AQ16</f>
        <v>#DIV/0!</v>
      </c>
      <c r="AS16" s="440">
        <f t="shared" si="9"/>
        <v>43690</v>
      </c>
      <c r="AT16" s="440">
        <f t="shared" si="10"/>
        <v>43690</v>
      </c>
      <c r="AU16" s="435">
        <f t="shared" si="11"/>
        <v>500000</v>
      </c>
      <c r="AV16" s="461">
        <f t="shared" si="14"/>
        <v>8.7379999999999999E-2</v>
      </c>
      <c r="AW16" s="462">
        <f>AS16/1</f>
        <v>43690</v>
      </c>
      <c r="BA16" s="599"/>
      <c r="BB16" s="599"/>
      <c r="BC16" s="589"/>
    </row>
    <row r="17" spans="1:55" s="474" customFormat="1" ht="45" customHeight="1">
      <c r="A17" s="427">
        <v>7</v>
      </c>
      <c r="B17" s="428" t="s">
        <v>303</v>
      </c>
      <c r="C17" s="429" t="s">
        <v>258</v>
      </c>
      <c r="D17" s="430" t="s">
        <v>259</v>
      </c>
      <c r="E17" s="431" t="s">
        <v>260</v>
      </c>
      <c r="F17" s="432">
        <v>0</v>
      </c>
      <c r="G17" s="432">
        <v>0</v>
      </c>
      <c r="H17" s="433">
        <v>0</v>
      </c>
      <c r="I17" s="438" t="e">
        <f t="shared" si="13"/>
        <v>#DIV/0!</v>
      </c>
      <c r="J17" s="432">
        <v>0</v>
      </c>
      <c r="K17" s="432">
        <v>0</v>
      </c>
      <c r="L17" s="439">
        <v>235714</v>
      </c>
      <c r="M17" s="438">
        <v>0</v>
      </c>
      <c r="N17" s="436">
        <v>376635</v>
      </c>
      <c r="O17" s="436">
        <v>376635</v>
      </c>
      <c r="P17" s="437">
        <v>550000</v>
      </c>
      <c r="Q17" s="438">
        <v>0.68</v>
      </c>
      <c r="R17" s="436">
        <v>565310</v>
      </c>
      <c r="S17" s="437">
        <v>550000</v>
      </c>
      <c r="T17" s="438">
        <v>1.03</v>
      </c>
      <c r="U17" s="432"/>
      <c r="V17" s="439"/>
      <c r="W17" s="438"/>
      <c r="X17" s="432"/>
      <c r="Y17" s="439"/>
      <c r="Z17" s="438"/>
      <c r="AA17" s="432"/>
      <c r="AB17" s="439"/>
      <c r="AC17" s="438"/>
      <c r="AD17" s="432"/>
      <c r="AE17" s="439"/>
      <c r="AF17" s="438"/>
      <c r="AG17" s="432"/>
      <c r="AH17" s="439"/>
      <c r="AI17" s="438"/>
      <c r="AJ17" s="432"/>
      <c r="AK17" s="439"/>
      <c r="AL17" s="438"/>
      <c r="AM17" s="432"/>
      <c r="AN17" s="439"/>
      <c r="AO17" s="438"/>
      <c r="AP17" s="432"/>
      <c r="AQ17" s="439"/>
      <c r="AR17" s="438"/>
      <c r="AS17" s="440">
        <f t="shared" si="9"/>
        <v>941945</v>
      </c>
      <c r="AT17" s="440">
        <f t="shared" si="10"/>
        <v>376635</v>
      </c>
      <c r="AU17" s="435">
        <f t="shared" si="11"/>
        <v>1335714</v>
      </c>
      <c r="AV17" s="438">
        <f t="shared" si="14"/>
        <v>0.70519961608547943</v>
      </c>
      <c r="AW17" s="441">
        <f>AS17/3</f>
        <v>313981.66666666669</v>
      </c>
      <c r="BA17" s="599"/>
      <c r="BB17" s="599"/>
      <c r="BC17" s="592"/>
    </row>
    <row r="18" spans="1:55" s="244" customFormat="1" ht="45" customHeight="1">
      <c r="A18" s="427">
        <v>8</v>
      </c>
      <c r="B18" s="428" t="s">
        <v>303</v>
      </c>
      <c r="C18" s="429" t="s">
        <v>77</v>
      </c>
      <c r="D18" s="430" t="s">
        <v>113</v>
      </c>
      <c r="E18" s="431">
        <v>45324</v>
      </c>
      <c r="F18" s="440">
        <v>365640</v>
      </c>
      <c r="G18" s="440">
        <v>365640</v>
      </c>
      <c r="H18" s="433">
        <v>550000</v>
      </c>
      <c r="I18" s="434">
        <f t="shared" si="13"/>
        <v>0.66479999999999995</v>
      </c>
      <c r="J18" s="440">
        <v>133275</v>
      </c>
      <c r="K18" s="440">
        <v>133275</v>
      </c>
      <c r="L18" s="435">
        <v>550000</v>
      </c>
      <c r="M18" s="434">
        <f>J18/L18</f>
        <v>0.24231818181818182</v>
      </c>
      <c r="N18" s="432">
        <v>724285</v>
      </c>
      <c r="O18" s="432">
        <v>724285</v>
      </c>
      <c r="P18" s="439">
        <v>550000</v>
      </c>
      <c r="Q18" s="438">
        <v>1.32</v>
      </c>
      <c r="R18" s="436">
        <v>1204695</v>
      </c>
      <c r="S18" s="437">
        <v>650000</v>
      </c>
      <c r="T18" s="438">
        <v>1.85</v>
      </c>
      <c r="U18" s="432"/>
      <c r="V18" s="439"/>
      <c r="W18" s="438" t="e">
        <f>U18/V18</f>
        <v>#DIV/0!</v>
      </c>
      <c r="X18" s="432"/>
      <c r="Y18" s="435"/>
      <c r="Z18" s="434" t="e">
        <f>X18/Y18</f>
        <v>#DIV/0!</v>
      </c>
      <c r="AA18" s="440"/>
      <c r="AB18" s="435"/>
      <c r="AC18" s="434" t="e">
        <f>AA18/AB18</f>
        <v>#DIV/0!</v>
      </c>
      <c r="AD18" s="440"/>
      <c r="AE18" s="435"/>
      <c r="AF18" s="434" t="e">
        <f>AD18/AE18</f>
        <v>#DIV/0!</v>
      </c>
      <c r="AG18" s="440"/>
      <c r="AH18" s="435"/>
      <c r="AI18" s="434" t="e">
        <f>AG18/AH18</f>
        <v>#DIV/0!</v>
      </c>
      <c r="AJ18" s="440"/>
      <c r="AK18" s="435"/>
      <c r="AL18" s="434" t="e">
        <f>AJ18/AK18</f>
        <v>#DIV/0!</v>
      </c>
      <c r="AM18" s="440"/>
      <c r="AN18" s="435"/>
      <c r="AO18" s="434" t="e">
        <f>AM18/AN18</f>
        <v>#DIV/0!</v>
      </c>
      <c r="AP18" s="440"/>
      <c r="AQ18" s="435"/>
      <c r="AR18" s="434" t="e">
        <f>AP18/AQ18</f>
        <v>#DIV/0!</v>
      </c>
      <c r="AS18" s="440">
        <f t="shared" si="9"/>
        <v>2427895</v>
      </c>
      <c r="AT18" s="440">
        <f t="shared" si="10"/>
        <v>1223200</v>
      </c>
      <c r="AU18" s="435">
        <f t="shared" si="11"/>
        <v>2300000</v>
      </c>
      <c r="AV18" s="434">
        <f t="shared" si="14"/>
        <v>1.0556065217391304</v>
      </c>
      <c r="AW18" s="441">
        <f>AS18/4</f>
        <v>606973.75</v>
      </c>
      <c r="BA18" s="599"/>
      <c r="BB18" s="599"/>
      <c r="BC18" s="593"/>
    </row>
    <row r="19" spans="1:55" s="244" customFormat="1" ht="45" customHeight="1">
      <c r="A19" s="427">
        <v>9</v>
      </c>
      <c r="B19" s="428" t="s">
        <v>303</v>
      </c>
      <c r="C19" s="429" t="s">
        <v>78</v>
      </c>
      <c r="D19" s="430" t="s">
        <v>114</v>
      </c>
      <c r="E19" s="431">
        <v>45352</v>
      </c>
      <c r="F19" s="440">
        <v>669400</v>
      </c>
      <c r="G19" s="440">
        <v>669400</v>
      </c>
      <c r="H19" s="433">
        <v>600000</v>
      </c>
      <c r="I19" s="434">
        <f t="shared" si="13"/>
        <v>1.1156666666666666</v>
      </c>
      <c r="J19" s="440">
        <v>437330</v>
      </c>
      <c r="K19" s="440">
        <v>437330</v>
      </c>
      <c r="L19" s="435">
        <v>600000</v>
      </c>
      <c r="M19" s="434">
        <f>J19/L19</f>
        <v>0.72888333333333333</v>
      </c>
      <c r="N19" s="475">
        <v>1055025</v>
      </c>
      <c r="O19" s="475">
        <v>1055025</v>
      </c>
      <c r="P19" s="476">
        <v>600000</v>
      </c>
      <c r="Q19" s="438">
        <v>1.76</v>
      </c>
      <c r="R19" s="475">
        <v>2173580</v>
      </c>
      <c r="S19" s="476">
        <v>700000</v>
      </c>
      <c r="T19" s="438">
        <v>3.11</v>
      </c>
      <c r="U19" s="440"/>
      <c r="V19" s="435"/>
      <c r="W19" s="438" t="e">
        <f>U19/V19</f>
        <v>#DIV/0!</v>
      </c>
      <c r="X19" s="440"/>
      <c r="Y19" s="435"/>
      <c r="Z19" s="434" t="e">
        <f>X19/Y19</f>
        <v>#DIV/0!</v>
      </c>
      <c r="AA19" s="440"/>
      <c r="AB19" s="435"/>
      <c r="AC19" s="434" t="e">
        <f>AA19/AB19</f>
        <v>#DIV/0!</v>
      </c>
      <c r="AD19" s="440"/>
      <c r="AE19" s="435"/>
      <c r="AF19" s="434" t="e">
        <f>AD19/AE19</f>
        <v>#DIV/0!</v>
      </c>
      <c r="AG19" s="440"/>
      <c r="AH19" s="435"/>
      <c r="AI19" s="434" t="e">
        <f>AG19/AH19</f>
        <v>#DIV/0!</v>
      </c>
      <c r="AJ19" s="440"/>
      <c r="AK19" s="435"/>
      <c r="AL19" s="434" t="e">
        <f>AJ19/AK19</f>
        <v>#DIV/0!</v>
      </c>
      <c r="AM19" s="440"/>
      <c r="AN19" s="435"/>
      <c r="AO19" s="434" t="e">
        <f>AM19/AN19</f>
        <v>#DIV/0!</v>
      </c>
      <c r="AP19" s="440"/>
      <c r="AQ19" s="435"/>
      <c r="AR19" s="434" t="e">
        <f>AP19/AQ19</f>
        <v>#DIV/0!</v>
      </c>
      <c r="AS19" s="440">
        <f t="shared" si="9"/>
        <v>4335335</v>
      </c>
      <c r="AT19" s="440">
        <f t="shared" si="10"/>
        <v>2161755</v>
      </c>
      <c r="AU19" s="435">
        <f t="shared" si="11"/>
        <v>2500000</v>
      </c>
      <c r="AV19" s="434">
        <f t="shared" si="14"/>
        <v>1.7341340000000001</v>
      </c>
      <c r="AW19" s="441">
        <f>AS19/4</f>
        <v>1083833.75</v>
      </c>
      <c r="BA19" s="599"/>
      <c r="BB19" s="599"/>
      <c r="BC19" s="593"/>
    </row>
    <row r="20" spans="1:55" s="474" customFormat="1" ht="45" customHeight="1">
      <c r="A20" s="427">
        <v>10</v>
      </c>
      <c r="B20" s="428" t="s">
        <v>303</v>
      </c>
      <c r="C20" s="429" t="s">
        <v>79</v>
      </c>
      <c r="D20" s="430" t="s">
        <v>115</v>
      </c>
      <c r="E20" s="477">
        <v>44715</v>
      </c>
      <c r="F20" s="432">
        <v>118180</v>
      </c>
      <c r="G20" s="432">
        <v>118180</v>
      </c>
      <c r="H20" s="433">
        <v>550000</v>
      </c>
      <c r="I20" s="438">
        <f t="shared" si="13"/>
        <v>0.21487272727272727</v>
      </c>
      <c r="J20" s="432">
        <v>570990</v>
      </c>
      <c r="K20" s="432">
        <v>570990</v>
      </c>
      <c r="L20" s="439">
        <v>550000</v>
      </c>
      <c r="M20" s="438">
        <f>J20/L20</f>
        <v>1.0381636363636364</v>
      </c>
      <c r="N20" s="432">
        <v>801455</v>
      </c>
      <c r="O20" s="432">
        <v>801455</v>
      </c>
      <c r="P20" s="439">
        <v>550000</v>
      </c>
      <c r="Q20" s="438">
        <v>1.46</v>
      </c>
      <c r="R20" s="436">
        <v>1728120</v>
      </c>
      <c r="S20" s="437">
        <v>600000</v>
      </c>
      <c r="T20" s="438">
        <v>2.88</v>
      </c>
      <c r="U20" s="432"/>
      <c r="V20" s="439"/>
      <c r="W20" s="438" t="e">
        <f>U20/V20</f>
        <v>#DIV/0!</v>
      </c>
      <c r="X20" s="478"/>
      <c r="Y20" s="479"/>
      <c r="Z20" s="438" t="e">
        <f>X20/Y20</f>
        <v>#DIV/0!</v>
      </c>
      <c r="AA20" s="432"/>
      <c r="AB20" s="439"/>
      <c r="AC20" s="438" t="e">
        <f>AA20/AB20</f>
        <v>#DIV/0!</v>
      </c>
      <c r="AD20" s="432"/>
      <c r="AE20" s="439"/>
      <c r="AF20" s="438" t="e">
        <f>AD20/AE20</f>
        <v>#DIV/0!</v>
      </c>
      <c r="AG20" s="432"/>
      <c r="AH20" s="439"/>
      <c r="AI20" s="438" t="e">
        <f>AG20/AH20</f>
        <v>#DIV/0!</v>
      </c>
      <c r="AJ20" s="432"/>
      <c r="AK20" s="439"/>
      <c r="AL20" s="438" t="e">
        <f>AJ20/AK20</f>
        <v>#DIV/0!</v>
      </c>
      <c r="AM20" s="432"/>
      <c r="AN20" s="439"/>
      <c r="AO20" s="438" t="e">
        <f>AM20/AN20</f>
        <v>#DIV/0!</v>
      </c>
      <c r="AP20" s="432"/>
      <c r="AQ20" s="439"/>
      <c r="AR20" s="438" t="e">
        <f>AP20/AQ20</f>
        <v>#DIV/0!</v>
      </c>
      <c r="AS20" s="440">
        <f t="shared" si="9"/>
        <v>3218745</v>
      </c>
      <c r="AT20" s="440">
        <f t="shared" si="10"/>
        <v>1490625</v>
      </c>
      <c r="AU20" s="435">
        <f t="shared" si="11"/>
        <v>2250000</v>
      </c>
      <c r="AV20" s="434">
        <f t="shared" si="14"/>
        <v>1.4305533333333333</v>
      </c>
      <c r="AW20" s="441">
        <f>AS20/4</f>
        <v>804686.25</v>
      </c>
      <c r="BA20" s="599"/>
      <c r="BB20" s="599"/>
      <c r="BC20" s="592"/>
    </row>
    <row r="21" spans="1:55" s="463" customFormat="1" ht="45" hidden="1" customHeight="1">
      <c r="A21" s="455">
        <v>14</v>
      </c>
      <c r="B21" s="456" t="s">
        <v>303</v>
      </c>
      <c r="C21" s="457" t="s">
        <v>80</v>
      </c>
      <c r="D21" s="458" t="s">
        <v>116</v>
      </c>
      <c r="E21" s="480">
        <v>44872</v>
      </c>
      <c r="F21" s="452">
        <v>0</v>
      </c>
      <c r="G21" s="452">
        <v>0</v>
      </c>
      <c r="H21" s="460">
        <v>550000</v>
      </c>
      <c r="I21" s="461">
        <f t="shared" si="13"/>
        <v>0</v>
      </c>
      <c r="J21" s="452">
        <v>0</v>
      </c>
      <c r="K21" s="452"/>
      <c r="L21" s="452">
        <v>0</v>
      </c>
      <c r="M21" s="461">
        <v>0</v>
      </c>
      <c r="N21" s="452"/>
      <c r="O21" s="452"/>
      <c r="P21" s="452"/>
      <c r="Q21" s="461" t="e">
        <f>N21/P21</f>
        <v>#DIV/0!</v>
      </c>
      <c r="R21" s="452"/>
      <c r="S21" s="452"/>
      <c r="T21" s="461" t="e">
        <f>R21/S21</f>
        <v>#DIV/0!</v>
      </c>
      <c r="U21" s="452"/>
      <c r="V21" s="452"/>
      <c r="W21" s="461" t="e">
        <f>U21/V21</f>
        <v>#DIV/0!</v>
      </c>
      <c r="X21" s="481"/>
      <c r="Y21" s="481"/>
      <c r="Z21" s="461" t="e">
        <f>X21/Y21</f>
        <v>#DIV/0!</v>
      </c>
      <c r="AA21" s="452"/>
      <c r="AB21" s="452"/>
      <c r="AC21" s="461" t="e">
        <f>AA21/AB21</f>
        <v>#DIV/0!</v>
      </c>
      <c r="AD21" s="452"/>
      <c r="AE21" s="452"/>
      <c r="AF21" s="461" t="e">
        <f>AD21/AE21</f>
        <v>#DIV/0!</v>
      </c>
      <c r="AG21" s="452"/>
      <c r="AH21" s="452"/>
      <c r="AI21" s="461" t="e">
        <f>AG21/AH21</f>
        <v>#DIV/0!</v>
      </c>
      <c r="AJ21" s="452"/>
      <c r="AK21" s="452"/>
      <c r="AL21" s="461" t="e">
        <f>AJ21/AK21</f>
        <v>#DIV/0!</v>
      </c>
      <c r="AM21" s="452"/>
      <c r="AN21" s="452"/>
      <c r="AO21" s="461" t="e">
        <f>AM21/AN21</f>
        <v>#DIV/0!</v>
      </c>
      <c r="AP21" s="452"/>
      <c r="AQ21" s="452"/>
      <c r="AR21" s="461" t="e">
        <f>AP21/AQ21</f>
        <v>#DIV/0!</v>
      </c>
      <c r="AS21" s="440">
        <f t="shared" si="9"/>
        <v>0</v>
      </c>
      <c r="AT21" s="440">
        <f t="shared" si="10"/>
        <v>0</v>
      </c>
      <c r="AU21" s="435">
        <f t="shared" si="11"/>
        <v>550000</v>
      </c>
      <c r="AV21" s="461">
        <f t="shared" si="14"/>
        <v>0</v>
      </c>
      <c r="AW21" s="462">
        <f>AS21/1</f>
        <v>0</v>
      </c>
      <c r="BA21" s="599"/>
      <c r="BB21" s="599"/>
      <c r="BC21" s="589"/>
    </row>
    <row r="22" spans="1:55" s="244" customFormat="1" ht="45" customHeight="1">
      <c r="A22" s="427">
        <v>11</v>
      </c>
      <c r="B22" s="428" t="s">
        <v>303</v>
      </c>
      <c r="C22" s="429" t="s">
        <v>81</v>
      </c>
      <c r="D22" s="430" t="s">
        <v>117</v>
      </c>
      <c r="E22" s="431">
        <v>44583</v>
      </c>
      <c r="F22" s="440">
        <v>508830</v>
      </c>
      <c r="G22" s="440">
        <v>508830</v>
      </c>
      <c r="H22" s="433">
        <v>550000</v>
      </c>
      <c r="I22" s="434">
        <f t="shared" si="13"/>
        <v>0.92514545454545449</v>
      </c>
      <c r="J22" s="440">
        <v>653785</v>
      </c>
      <c r="K22" s="440">
        <v>620790</v>
      </c>
      <c r="L22" s="435">
        <v>550000</v>
      </c>
      <c r="M22" s="434">
        <f>J22/L22</f>
        <v>1.1887000000000001</v>
      </c>
      <c r="N22" s="436">
        <v>1004215</v>
      </c>
      <c r="O22" s="436">
        <v>1004215</v>
      </c>
      <c r="P22" s="437">
        <v>550000</v>
      </c>
      <c r="Q22" s="438">
        <v>1.83</v>
      </c>
      <c r="R22" s="436">
        <v>978805</v>
      </c>
      <c r="S22" s="437">
        <v>700000</v>
      </c>
      <c r="T22" s="438">
        <v>1.4</v>
      </c>
      <c r="U22" s="432"/>
      <c r="V22" s="439"/>
      <c r="W22" s="438" t="e">
        <f>U22/V22</f>
        <v>#DIV/0!</v>
      </c>
      <c r="X22" s="432"/>
      <c r="Y22" s="435"/>
      <c r="Z22" s="434" t="e">
        <f>X22/Y22</f>
        <v>#DIV/0!</v>
      </c>
      <c r="AA22" s="440"/>
      <c r="AB22" s="435"/>
      <c r="AC22" s="434" t="e">
        <f>AA22/AB22</f>
        <v>#DIV/0!</v>
      </c>
      <c r="AD22" s="440"/>
      <c r="AE22" s="435"/>
      <c r="AF22" s="434" t="e">
        <f>AD22/AE22</f>
        <v>#DIV/0!</v>
      </c>
      <c r="AG22" s="440"/>
      <c r="AH22" s="435"/>
      <c r="AI22" s="434" t="e">
        <f>AG22/AH22</f>
        <v>#DIV/0!</v>
      </c>
      <c r="AJ22" s="440"/>
      <c r="AK22" s="435"/>
      <c r="AL22" s="434" t="e">
        <f>AJ22/AK22</f>
        <v>#DIV/0!</v>
      </c>
      <c r="AM22" s="440"/>
      <c r="AN22" s="435"/>
      <c r="AO22" s="434" t="e">
        <f>AM22/AN22</f>
        <v>#DIV/0!</v>
      </c>
      <c r="AP22" s="440"/>
      <c r="AQ22" s="435"/>
      <c r="AR22" s="434" t="e">
        <f>AP22/AQ22</f>
        <v>#DIV/0!</v>
      </c>
      <c r="AS22" s="440">
        <f t="shared" si="9"/>
        <v>3145635</v>
      </c>
      <c r="AT22" s="440">
        <f t="shared" si="10"/>
        <v>2133835</v>
      </c>
      <c r="AU22" s="435">
        <f t="shared" si="11"/>
        <v>2350000</v>
      </c>
      <c r="AV22" s="434">
        <f t="shared" si="14"/>
        <v>1.338568085106383</v>
      </c>
      <c r="AW22" s="441">
        <f>AS22/4</f>
        <v>786408.75</v>
      </c>
      <c r="BA22" s="599"/>
      <c r="BB22" s="599"/>
      <c r="BC22" s="593"/>
    </row>
    <row r="23" spans="1:55" s="474" customFormat="1" ht="45" customHeight="1">
      <c r="A23" s="427">
        <v>12</v>
      </c>
      <c r="B23" s="443" t="s">
        <v>304</v>
      </c>
      <c r="C23" s="429" t="s">
        <v>261</v>
      </c>
      <c r="D23" s="430" t="s">
        <v>262</v>
      </c>
      <c r="E23" s="431">
        <v>45694</v>
      </c>
      <c r="F23" s="432">
        <v>0</v>
      </c>
      <c r="G23" s="432">
        <v>0</v>
      </c>
      <c r="H23" s="433">
        <v>0</v>
      </c>
      <c r="I23" s="438">
        <v>0</v>
      </c>
      <c r="J23" s="432">
        <v>93685</v>
      </c>
      <c r="K23" s="432">
        <v>93685</v>
      </c>
      <c r="L23" s="439">
        <v>451785</v>
      </c>
      <c r="M23" s="438">
        <f>J23/L23</f>
        <v>0.20736633575705257</v>
      </c>
      <c r="N23" s="436">
        <v>396150</v>
      </c>
      <c r="O23" s="436">
        <v>396150</v>
      </c>
      <c r="P23" s="437">
        <v>550000</v>
      </c>
      <c r="Q23" s="438">
        <v>0.72</v>
      </c>
      <c r="R23" s="436">
        <v>809570</v>
      </c>
      <c r="S23" s="437">
        <v>550000</v>
      </c>
      <c r="T23" s="438">
        <v>1.47</v>
      </c>
      <c r="U23" s="432"/>
      <c r="V23" s="439"/>
      <c r="W23" s="438"/>
      <c r="X23" s="432"/>
      <c r="Y23" s="439"/>
      <c r="Z23" s="438"/>
      <c r="AA23" s="432"/>
      <c r="AB23" s="439"/>
      <c r="AC23" s="438"/>
      <c r="AD23" s="432"/>
      <c r="AE23" s="439"/>
      <c r="AF23" s="438"/>
      <c r="AG23" s="432"/>
      <c r="AH23" s="439"/>
      <c r="AI23" s="438"/>
      <c r="AJ23" s="432"/>
      <c r="AK23" s="439"/>
      <c r="AL23" s="438"/>
      <c r="AM23" s="432"/>
      <c r="AN23" s="439"/>
      <c r="AO23" s="438"/>
      <c r="AP23" s="432"/>
      <c r="AQ23" s="439"/>
      <c r="AR23" s="438"/>
      <c r="AS23" s="440">
        <f t="shared" si="9"/>
        <v>1299405</v>
      </c>
      <c r="AT23" s="440">
        <f t="shared" si="10"/>
        <v>489835</v>
      </c>
      <c r="AU23" s="435">
        <f t="shared" si="11"/>
        <v>1551785</v>
      </c>
      <c r="AV23" s="438">
        <f t="shared" si="14"/>
        <v>0.83736149015488615</v>
      </c>
      <c r="AW23" s="664">
        <f>AS23/3</f>
        <v>433135</v>
      </c>
      <c r="BA23" s="599"/>
      <c r="BB23" s="599"/>
      <c r="BC23" s="592"/>
    </row>
    <row r="24" spans="1:55" s="244" customFormat="1" ht="45" customHeight="1">
      <c r="A24" s="427">
        <v>13</v>
      </c>
      <c r="B24" s="482" t="s">
        <v>302</v>
      </c>
      <c r="C24" s="429" t="s">
        <v>82</v>
      </c>
      <c r="D24" s="430" t="s">
        <v>118</v>
      </c>
      <c r="E24" s="431">
        <v>45267</v>
      </c>
      <c r="F24" s="440">
        <v>1667105</v>
      </c>
      <c r="G24" s="440">
        <v>1667105</v>
      </c>
      <c r="H24" s="433">
        <v>1150000</v>
      </c>
      <c r="I24" s="434">
        <f>F24/H24</f>
        <v>1.4496565217391304</v>
      </c>
      <c r="J24" s="440">
        <v>799485</v>
      </c>
      <c r="K24" s="440">
        <v>799485</v>
      </c>
      <c r="L24" s="435">
        <v>1200000</v>
      </c>
      <c r="M24" s="434">
        <f>J24/L24</f>
        <v>0.66623750000000004</v>
      </c>
      <c r="N24" s="436">
        <v>3456085</v>
      </c>
      <c r="O24" s="436">
        <v>3456085</v>
      </c>
      <c r="P24" s="437">
        <v>1200000</v>
      </c>
      <c r="Q24" s="438">
        <v>2.88</v>
      </c>
      <c r="R24" s="436">
        <v>2683220</v>
      </c>
      <c r="S24" s="437">
        <v>1450000</v>
      </c>
      <c r="T24" s="438">
        <v>1.85</v>
      </c>
      <c r="U24" s="432"/>
      <c r="V24" s="439"/>
      <c r="W24" s="438" t="e">
        <f>U24/V24</f>
        <v>#DIV/0!</v>
      </c>
      <c r="X24" s="432"/>
      <c r="Y24" s="435"/>
      <c r="Z24" s="434" t="e">
        <f>X24/Y24</f>
        <v>#DIV/0!</v>
      </c>
      <c r="AA24" s="440"/>
      <c r="AB24" s="435"/>
      <c r="AC24" s="434" t="e">
        <f>AA24/AB24</f>
        <v>#DIV/0!</v>
      </c>
      <c r="AD24" s="440"/>
      <c r="AE24" s="435"/>
      <c r="AF24" s="434" t="e">
        <f>AD24/AE24</f>
        <v>#DIV/0!</v>
      </c>
      <c r="AG24" s="440"/>
      <c r="AH24" s="435"/>
      <c r="AI24" s="434" t="e">
        <f>AG24/AH24</f>
        <v>#DIV/0!</v>
      </c>
      <c r="AJ24" s="440"/>
      <c r="AK24" s="435"/>
      <c r="AL24" s="434" t="e">
        <f>AJ24/AK24</f>
        <v>#DIV/0!</v>
      </c>
      <c r="AM24" s="440"/>
      <c r="AN24" s="435"/>
      <c r="AO24" s="434" t="e">
        <f>AM24/AN24</f>
        <v>#DIV/0!</v>
      </c>
      <c r="AP24" s="440"/>
      <c r="AQ24" s="435"/>
      <c r="AR24" s="434" t="e">
        <f>AP24/AQ24</f>
        <v>#DIV/0!</v>
      </c>
      <c r="AS24" s="440">
        <f t="shared" si="9"/>
        <v>8605895</v>
      </c>
      <c r="AT24" s="440">
        <f t="shared" si="10"/>
        <v>5922675</v>
      </c>
      <c r="AU24" s="435">
        <f t="shared" si="11"/>
        <v>5000000</v>
      </c>
      <c r="AV24" s="434">
        <f t="shared" si="14"/>
        <v>1.721179</v>
      </c>
      <c r="AW24" s="441">
        <f>AS24/4</f>
        <v>2151473.75</v>
      </c>
      <c r="BA24" s="599"/>
      <c r="BB24" s="599"/>
      <c r="BC24" s="593"/>
    </row>
    <row r="25" spans="1:55" s="244" customFormat="1" ht="45" customHeight="1">
      <c r="A25" s="427">
        <v>14</v>
      </c>
      <c r="B25" s="482" t="s">
        <v>303</v>
      </c>
      <c r="C25" s="429" t="s">
        <v>83</v>
      </c>
      <c r="D25" s="430" t="s">
        <v>119</v>
      </c>
      <c r="E25" s="431">
        <v>43717</v>
      </c>
      <c r="F25" s="440">
        <v>976050</v>
      </c>
      <c r="G25" s="440">
        <v>976050</v>
      </c>
      <c r="H25" s="433">
        <v>550000</v>
      </c>
      <c r="I25" s="434">
        <f>F25/H25</f>
        <v>1.7746363636363636</v>
      </c>
      <c r="J25" s="440">
        <v>439315</v>
      </c>
      <c r="K25" s="440">
        <v>439315</v>
      </c>
      <c r="L25" s="435">
        <v>600000</v>
      </c>
      <c r="M25" s="434">
        <f>J25/L25</f>
        <v>0.73219166666666669</v>
      </c>
      <c r="N25" s="436">
        <v>823860</v>
      </c>
      <c r="O25" s="436">
        <v>823860</v>
      </c>
      <c r="P25" s="437">
        <v>600000</v>
      </c>
      <c r="Q25" s="438">
        <v>1.37</v>
      </c>
      <c r="R25" s="436">
        <v>918425</v>
      </c>
      <c r="S25" s="437">
        <v>650000</v>
      </c>
      <c r="T25" s="438">
        <v>1.41</v>
      </c>
      <c r="U25" s="432"/>
      <c r="V25" s="439"/>
      <c r="W25" s="438" t="e">
        <f>U25/V25</f>
        <v>#DIV/0!</v>
      </c>
      <c r="X25" s="432"/>
      <c r="Y25" s="435"/>
      <c r="Z25" s="434" t="e">
        <f>X25/Y25</f>
        <v>#DIV/0!</v>
      </c>
      <c r="AA25" s="440"/>
      <c r="AB25" s="435"/>
      <c r="AC25" s="434" t="e">
        <f>AA25/AB25</f>
        <v>#DIV/0!</v>
      </c>
      <c r="AD25" s="440"/>
      <c r="AE25" s="435"/>
      <c r="AF25" s="434" t="e">
        <f>AD25/AE25</f>
        <v>#DIV/0!</v>
      </c>
      <c r="AG25" s="440"/>
      <c r="AH25" s="435"/>
      <c r="AI25" s="434" t="e">
        <f>AG25/AH25</f>
        <v>#DIV/0!</v>
      </c>
      <c r="AJ25" s="440"/>
      <c r="AK25" s="435"/>
      <c r="AL25" s="434" t="e">
        <f>AJ25/AK25</f>
        <v>#DIV/0!</v>
      </c>
      <c r="AM25" s="440"/>
      <c r="AN25" s="435"/>
      <c r="AO25" s="434" t="e">
        <f>AM25/AN25</f>
        <v>#DIV/0!</v>
      </c>
      <c r="AP25" s="440"/>
      <c r="AQ25" s="435"/>
      <c r="AR25" s="434" t="e">
        <f>AP25/AQ25</f>
        <v>#DIV/0!</v>
      </c>
      <c r="AS25" s="440">
        <f t="shared" si="9"/>
        <v>3157650</v>
      </c>
      <c r="AT25" s="440">
        <f t="shared" si="10"/>
        <v>2239225</v>
      </c>
      <c r="AU25" s="435">
        <f t="shared" si="11"/>
        <v>2400000</v>
      </c>
      <c r="AV25" s="434">
        <f t="shared" si="14"/>
        <v>1.3156874999999999</v>
      </c>
      <c r="AW25" s="441">
        <f>AS25/4</f>
        <v>789412.5</v>
      </c>
      <c r="BA25" s="599"/>
      <c r="BB25" s="599"/>
      <c r="BC25" s="593"/>
    </row>
    <row r="26" spans="1:55" s="244" customFormat="1" ht="45" customHeight="1">
      <c r="A26" s="427">
        <v>15</v>
      </c>
      <c r="B26" s="482" t="s">
        <v>303</v>
      </c>
      <c r="C26" s="429" t="s">
        <v>84</v>
      </c>
      <c r="D26" s="430" t="s">
        <v>120</v>
      </c>
      <c r="E26" s="431">
        <v>45020</v>
      </c>
      <c r="F26" s="440">
        <v>468210</v>
      </c>
      <c r="G26" s="440">
        <v>468210</v>
      </c>
      <c r="H26" s="433">
        <v>550000</v>
      </c>
      <c r="I26" s="434">
        <f>F26/H26</f>
        <v>0.8512909090909091</v>
      </c>
      <c r="J26" s="440">
        <v>571220</v>
      </c>
      <c r="K26" s="440">
        <v>571220</v>
      </c>
      <c r="L26" s="435">
        <v>550000</v>
      </c>
      <c r="M26" s="434">
        <f>J26/L26</f>
        <v>1.0385818181818183</v>
      </c>
      <c r="N26" s="475">
        <v>719050</v>
      </c>
      <c r="O26" s="475">
        <v>719050</v>
      </c>
      <c r="P26" s="476">
        <v>600000</v>
      </c>
      <c r="Q26" s="438">
        <v>1.2</v>
      </c>
      <c r="R26" s="475">
        <v>1793225</v>
      </c>
      <c r="S26" s="476">
        <v>600000</v>
      </c>
      <c r="T26" s="438">
        <v>2.99</v>
      </c>
      <c r="U26" s="440"/>
      <c r="V26" s="435"/>
      <c r="W26" s="438" t="e">
        <f>U26/V26</f>
        <v>#DIV/0!</v>
      </c>
      <c r="X26" s="440"/>
      <c r="Y26" s="435"/>
      <c r="Z26" s="434" t="e">
        <f>X26/Y26</f>
        <v>#DIV/0!</v>
      </c>
      <c r="AA26" s="440"/>
      <c r="AB26" s="435"/>
      <c r="AC26" s="434" t="e">
        <f>AA26/AB26</f>
        <v>#DIV/0!</v>
      </c>
      <c r="AD26" s="440"/>
      <c r="AE26" s="435"/>
      <c r="AF26" s="434" t="e">
        <f>AD26/AE26</f>
        <v>#DIV/0!</v>
      </c>
      <c r="AG26" s="440"/>
      <c r="AH26" s="435"/>
      <c r="AI26" s="434" t="e">
        <f>AG26/AH26</f>
        <v>#DIV/0!</v>
      </c>
      <c r="AJ26" s="440"/>
      <c r="AK26" s="435"/>
      <c r="AL26" s="434" t="e">
        <f>AJ26/AK26</f>
        <v>#DIV/0!</v>
      </c>
      <c r="AM26" s="440"/>
      <c r="AN26" s="435"/>
      <c r="AO26" s="434" t="e">
        <f>AM26/AN26</f>
        <v>#DIV/0!</v>
      </c>
      <c r="AP26" s="440"/>
      <c r="AQ26" s="435"/>
      <c r="AR26" s="434" t="e">
        <f>AP26/AQ26</f>
        <v>#DIV/0!</v>
      </c>
      <c r="AS26" s="440">
        <f t="shared" si="9"/>
        <v>3551705</v>
      </c>
      <c r="AT26" s="440">
        <f t="shared" si="10"/>
        <v>1758480</v>
      </c>
      <c r="AU26" s="435">
        <f t="shared" si="11"/>
        <v>2300000</v>
      </c>
      <c r="AV26" s="434">
        <f t="shared" si="14"/>
        <v>1.5442195652173913</v>
      </c>
      <c r="AW26" s="441">
        <f>AS26/4</f>
        <v>887926.25</v>
      </c>
      <c r="BA26" s="599"/>
      <c r="BB26" s="599"/>
      <c r="BC26" s="593"/>
    </row>
    <row r="27" spans="1:55" s="487" customFormat="1" ht="45" customHeight="1">
      <c r="A27" s="464">
        <v>16</v>
      </c>
      <c r="B27" s="465" t="s">
        <v>303</v>
      </c>
      <c r="C27" s="483" t="s">
        <v>307</v>
      </c>
      <c r="D27" s="484" t="s">
        <v>316</v>
      </c>
      <c r="E27" s="485" t="s">
        <v>317</v>
      </c>
      <c r="F27" s="432"/>
      <c r="G27" s="432"/>
      <c r="H27" s="433"/>
      <c r="I27" s="486"/>
      <c r="J27" s="432"/>
      <c r="K27" s="432"/>
      <c r="L27" s="439"/>
      <c r="M27" s="486"/>
      <c r="N27" s="436"/>
      <c r="O27" s="437"/>
      <c r="P27" s="486"/>
      <c r="Q27" s="432"/>
      <c r="R27" s="450">
        <v>225450</v>
      </c>
      <c r="S27" s="451">
        <v>421666</v>
      </c>
      <c r="T27" s="486">
        <f>R27/S27</f>
        <v>0.5346648769405169</v>
      </c>
      <c r="U27" s="439"/>
      <c r="V27" s="486"/>
      <c r="W27" s="432"/>
      <c r="X27" s="439"/>
      <c r="Y27" s="486"/>
      <c r="Z27" s="432"/>
      <c r="AA27" s="439"/>
      <c r="AB27" s="486"/>
      <c r="AC27" s="432"/>
      <c r="AD27" s="439"/>
      <c r="AE27" s="486"/>
      <c r="AF27" s="432"/>
      <c r="AG27" s="439"/>
      <c r="AH27" s="486"/>
      <c r="AI27" s="432"/>
      <c r="AJ27" s="439"/>
      <c r="AK27" s="486"/>
      <c r="AL27" s="432"/>
      <c r="AM27" s="439"/>
      <c r="AN27" s="486"/>
      <c r="AO27" s="432"/>
      <c r="AP27" s="439"/>
      <c r="AQ27" s="486"/>
      <c r="AR27" s="432"/>
      <c r="AS27" s="440">
        <f t="shared" si="9"/>
        <v>225450</v>
      </c>
      <c r="AT27" s="432">
        <f t="shared" si="10"/>
        <v>0</v>
      </c>
      <c r="AU27" s="439">
        <f t="shared" si="11"/>
        <v>421666</v>
      </c>
      <c r="AV27" s="453"/>
      <c r="AW27" s="432">
        <f>AS27/1</f>
        <v>225450</v>
      </c>
      <c r="AZ27" s="596"/>
      <c r="BA27" s="599"/>
      <c r="BB27" s="599"/>
      <c r="BC27" s="579"/>
    </row>
    <row r="28" spans="1:55" s="244" customFormat="1" ht="45" customHeight="1">
      <c r="A28" s="427">
        <v>17</v>
      </c>
      <c r="B28" s="482" t="s">
        <v>303</v>
      </c>
      <c r="C28" s="429" t="s">
        <v>85</v>
      </c>
      <c r="D28" s="430" t="s">
        <v>121</v>
      </c>
      <c r="E28" s="477">
        <v>43519</v>
      </c>
      <c r="F28" s="440">
        <v>1503430</v>
      </c>
      <c r="G28" s="440">
        <v>1503430</v>
      </c>
      <c r="H28" s="433">
        <v>1500000</v>
      </c>
      <c r="I28" s="434">
        <f t="shared" ref="I28:I33" si="15">F28/H28</f>
        <v>1.0022866666666668</v>
      </c>
      <c r="J28" s="440">
        <v>1011460</v>
      </c>
      <c r="K28" s="440">
        <v>1011460</v>
      </c>
      <c r="L28" s="435">
        <v>1500000</v>
      </c>
      <c r="M28" s="434">
        <f t="shared" ref="M28:M34" si="16">J28/L28</f>
        <v>0.67430666666666672</v>
      </c>
      <c r="N28" s="475">
        <v>2840710</v>
      </c>
      <c r="O28" s="475">
        <v>2840710</v>
      </c>
      <c r="P28" s="476">
        <v>1400000</v>
      </c>
      <c r="Q28" s="438">
        <v>2.0299999999999998</v>
      </c>
      <c r="R28" s="475">
        <v>4057210</v>
      </c>
      <c r="S28" s="476">
        <v>1650000</v>
      </c>
      <c r="T28" s="438">
        <v>2.46</v>
      </c>
      <c r="U28" s="440"/>
      <c r="V28" s="435"/>
      <c r="W28" s="438" t="e">
        <f t="shared" ref="W28:W33" si="17">U28/V28</f>
        <v>#DIV/0!</v>
      </c>
      <c r="X28" s="489"/>
      <c r="Y28" s="490"/>
      <c r="Z28" s="434" t="e">
        <f t="shared" ref="Z28:Z33" si="18">X28/Y28</f>
        <v>#DIV/0!</v>
      </c>
      <c r="AA28" s="440"/>
      <c r="AB28" s="435"/>
      <c r="AC28" s="434" t="e">
        <f t="shared" ref="AC28:AC33" si="19">AA28/AB28</f>
        <v>#DIV/0!</v>
      </c>
      <c r="AD28" s="440"/>
      <c r="AE28" s="435"/>
      <c r="AF28" s="434" t="e">
        <f t="shared" ref="AF28:AF33" si="20">AD28/AE28</f>
        <v>#DIV/0!</v>
      </c>
      <c r="AG28" s="440"/>
      <c r="AH28" s="435"/>
      <c r="AI28" s="434" t="e">
        <f t="shared" ref="AI28:AI33" si="21">AG28/AH28</f>
        <v>#DIV/0!</v>
      </c>
      <c r="AJ28" s="440"/>
      <c r="AK28" s="435"/>
      <c r="AL28" s="434" t="e">
        <f t="shared" ref="AL28:AL33" si="22">AJ28/AK28</f>
        <v>#DIV/0!</v>
      </c>
      <c r="AM28" s="440"/>
      <c r="AN28" s="435"/>
      <c r="AO28" s="434" t="e">
        <f t="shared" ref="AO28:AO33" si="23">AM28/AN28</f>
        <v>#DIV/0!</v>
      </c>
      <c r="AP28" s="440"/>
      <c r="AQ28" s="435"/>
      <c r="AR28" s="434" t="e">
        <f t="shared" ref="AR28:AR33" si="24">AP28/AQ28</f>
        <v>#DIV/0!</v>
      </c>
      <c r="AS28" s="440">
        <f t="shared" si="9"/>
        <v>9412810</v>
      </c>
      <c r="AT28" s="440">
        <f t="shared" si="10"/>
        <v>5355600</v>
      </c>
      <c r="AU28" s="435">
        <f t="shared" si="11"/>
        <v>6050000</v>
      </c>
      <c r="AV28" s="434">
        <f t="shared" ref="AV28:AV48" si="25">AS28/AU28</f>
        <v>1.5558363636363637</v>
      </c>
      <c r="AW28" s="441">
        <f t="shared" ref="AW28:AW33" si="26">AS28/4</f>
        <v>2353202.5</v>
      </c>
      <c r="BA28" s="599"/>
      <c r="BB28" s="599"/>
      <c r="BC28" s="593"/>
    </row>
    <row r="29" spans="1:55" s="244" customFormat="1" ht="45" customHeight="1">
      <c r="A29" s="427">
        <v>18</v>
      </c>
      <c r="B29" s="482" t="s">
        <v>303</v>
      </c>
      <c r="C29" s="429" t="s">
        <v>86</v>
      </c>
      <c r="D29" s="430" t="s">
        <v>122</v>
      </c>
      <c r="E29" s="431">
        <v>45404</v>
      </c>
      <c r="F29" s="440">
        <v>555110</v>
      </c>
      <c r="G29" s="440">
        <v>555110</v>
      </c>
      <c r="H29" s="433">
        <v>550000</v>
      </c>
      <c r="I29" s="434">
        <f t="shared" si="15"/>
        <v>1.009290909090909</v>
      </c>
      <c r="J29" s="440">
        <v>553105</v>
      </c>
      <c r="K29" s="440">
        <v>553105</v>
      </c>
      <c r="L29" s="435">
        <v>550000</v>
      </c>
      <c r="M29" s="434">
        <f t="shared" si="16"/>
        <v>1.0056454545454545</v>
      </c>
      <c r="N29" s="436">
        <v>730440</v>
      </c>
      <c r="O29" s="436">
        <v>688445</v>
      </c>
      <c r="P29" s="437">
        <v>550000</v>
      </c>
      <c r="Q29" s="438">
        <v>1.33</v>
      </c>
      <c r="R29" s="436">
        <v>1660125</v>
      </c>
      <c r="S29" s="437">
        <v>550000</v>
      </c>
      <c r="T29" s="438">
        <v>3.02</v>
      </c>
      <c r="U29" s="432"/>
      <c r="V29" s="439"/>
      <c r="W29" s="438" t="e">
        <f t="shared" si="17"/>
        <v>#DIV/0!</v>
      </c>
      <c r="X29" s="432"/>
      <c r="Y29" s="435"/>
      <c r="Z29" s="434" t="e">
        <f t="shared" si="18"/>
        <v>#DIV/0!</v>
      </c>
      <c r="AA29" s="440"/>
      <c r="AB29" s="435"/>
      <c r="AC29" s="434" t="e">
        <f t="shared" si="19"/>
        <v>#DIV/0!</v>
      </c>
      <c r="AD29" s="440"/>
      <c r="AE29" s="435"/>
      <c r="AF29" s="434" t="e">
        <f t="shared" si="20"/>
        <v>#DIV/0!</v>
      </c>
      <c r="AG29" s="440"/>
      <c r="AH29" s="435"/>
      <c r="AI29" s="434" t="e">
        <f t="shared" si="21"/>
        <v>#DIV/0!</v>
      </c>
      <c r="AJ29" s="440"/>
      <c r="AK29" s="435"/>
      <c r="AL29" s="434" t="e">
        <f t="shared" si="22"/>
        <v>#DIV/0!</v>
      </c>
      <c r="AM29" s="440"/>
      <c r="AN29" s="435"/>
      <c r="AO29" s="434" t="e">
        <f t="shared" si="23"/>
        <v>#DIV/0!</v>
      </c>
      <c r="AP29" s="440"/>
      <c r="AQ29" s="435"/>
      <c r="AR29" s="434" t="e">
        <f t="shared" si="24"/>
        <v>#DIV/0!</v>
      </c>
      <c r="AS29" s="440">
        <f t="shared" si="9"/>
        <v>3498780</v>
      </c>
      <c r="AT29" s="440">
        <f t="shared" si="10"/>
        <v>1796660</v>
      </c>
      <c r="AU29" s="435">
        <f t="shared" si="11"/>
        <v>2200000</v>
      </c>
      <c r="AV29" s="434">
        <f t="shared" si="25"/>
        <v>1.5903545454545454</v>
      </c>
      <c r="AW29" s="441">
        <f t="shared" si="26"/>
        <v>874695</v>
      </c>
      <c r="BA29" s="599"/>
      <c r="BB29" s="599"/>
    </row>
    <row r="30" spans="1:55" s="244" customFormat="1" ht="45" customHeight="1">
      <c r="A30" s="427">
        <v>19</v>
      </c>
      <c r="B30" s="482" t="s">
        <v>303</v>
      </c>
      <c r="C30" s="429" t="s">
        <v>87</v>
      </c>
      <c r="D30" s="430" t="s">
        <v>123</v>
      </c>
      <c r="E30" s="431">
        <v>44693</v>
      </c>
      <c r="F30" s="440">
        <v>582115</v>
      </c>
      <c r="G30" s="440">
        <v>582115</v>
      </c>
      <c r="H30" s="433">
        <v>550000</v>
      </c>
      <c r="I30" s="434">
        <f t="shared" si="15"/>
        <v>1.0583909090909092</v>
      </c>
      <c r="J30" s="440">
        <v>176465</v>
      </c>
      <c r="K30" s="440">
        <v>176465</v>
      </c>
      <c r="L30" s="435">
        <v>550000</v>
      </c>
      <c r="M30" s="434">
        <f t="shared" si="16"/>
        <v>0.32084545454545454</v>
      </c>
      <c r="N30" s="436">
        <v>851250</v>
      </c>
      <c r="O30" s="436">
        <v>851250</v>
      </c>
      <c r="P30" s="437">
        <v>550000</v>
      </c>
      <c r="Q30" s="438">
        <v>1.55</v>
      </c>
      <c r="R30" s="436">
        <v>973125</v>
      </c>
      <c r="S30" s="437">
        <v>600000</v>
      </c>
      <c r="T30" s="438">
        <v>1.62</v>
      </c>
      <c r="U30" s="432"/>
      <c r="V30" s="439"/>
      <c r="W30" s="438" t="e">
        <f t="shared" si="17"/>
        <v>#DIV/0!</v>
      </c>
      <c r="X30" s="432"/>
      <c r="Y30" s="435"/>
      <c r="Z30" s="434" t="e">
        <f t="shared" si="18"/>
        <v>#DIV/0!</v>
      </c>
      <c r="AA30" s="440"/>
      <c r="AB30" s="435"/>
      <c r="AC30" s="434" t="e">
        <f t="shared" si="19"/>
        <v>#DIV/0!</v>
      </c>
      <c r="AD30" s="440"/>
      <c r="AE30" s="435"/>
      <c r="AF30" s="434" t="e">
        <f t="shared" si="20"/>
        <v>#DIV/0!</v>
      </c>
      <c r="AG30" s="440"/>
      <c r="AH30" s="435"/>
      <c r="AI30" s="434" t="e">
        <f t="shared" si="21"/>
        <v>#DIV/0!</v>
      </c>
      <c r="AJ30" s="440"/>
      <c r="AK30" s="435"/>
      <c r="AL30" s="434" t="e">
        <f t="shared" si="22"/>
        <v>#DIV/0!</v>
      </c>
      <c r="AM30" s="440"/>
      <c r="AN30" s="435"/>
      <c r="AO30" s="434" t="e">
        <f t="shared" si="23"/>
        <v>#DIV/0!</v>
      </c>
      <c r="AP30" s="440"/>
      <c r="AQ30" s="435"/>
      <c r="AR30" s="434" t="e">
        <f t="shared" si="24"/>
        <v>#DIV/0!</v>
      </c>
      <c r="AS30" s="440">
        <f t="shared" si="9"/>
        <v>2582955</v>
      </c>
      <c r="AT30" s="440">
        <f t="shared" si="10"/>
        <v>1609830</v>
      </c>
      <c r="AU30" s="435">
        <f t="shared" si="11"/>
        <v>2250000</v>
      </c>
      <c r="AV30" s="434">
        <f t="shared" si="25"/>
        <v>1.14798</v>
      </c>
      <c r="AW30" s="441">
        <f t="shared" si="26"/>
        <v>645738.75</v>
      </c>
      <c r="BA30" s="599"/>
      <c r="BB30" s="599"/>
    </row>
    <row r="31" spans="1:55" s="244" customFormat="1" ht="45" customHeight="1">
      <c r="A31" s="427">
        <v>20</v>
      </c>
      <c r="B31" s="482" t="s">
        <v>303</v>
      </c>
      <c r="C31" s="429" t="s">
        <v>88</v>
      </c>
      <c r="D31" s="430" t="s">
        <v>124</v>
      </c>
      <c r="E31" s="431">
        <v>44552</v>
      </c>
      <c r="F31" s="440">
        <v>328255</v>
      </c>
      <c r="G31" s="440">
        <v>328255</v>
      </c>
      <c r="H31" s="433">
        <v>550000</v>
      </c>
      <c r="I31" s="434">
        <f t="shared" si="15"/>
        <v>0.59682727272727276</v>
      </c>
      <c r="J31" s="440">
        <v>58990</v>
      </c>
      <c r="K31" s="440">
        <v>58990</v>
      </c>
      <c r="L31" s="435">
        <v>550000</v>
      </c>
      <c r="M31" s="434">
        <f t="shared" si="16"/>
        <v>0.10725454545454545</v>
      </c>
      <c r="N31" s="436">
        <v>952745</v>
      </c>
      <c r="O31" s="436">
        <v>904050</v>
      </c>
      <c r="P31" s="437">
        <v>550000</v>
      </c>
      <c r="Q31" s="438">
        <v>1.73</v>
      </c>
      <c r="R31" s="436">
        <v>1152005</v>
      </c>
      <c r="S31" s="437">
        <v>600000</v>
      </c>
      <c r="T31" s="438">
        <v>1.92</v>
      </c>
      <c r="U31" s="432"/>
      <c r="V31" s="439"/>
      <c r="W31" s="438" t="e">
        <f t="shared" si="17"/>
        <v>#DIV/0!</v>
      </c>
      <c r="X31" s="432"/>
      <c r="Y31" s="435"/>
      <c r="Z31" s="434" t="e">
        <f t="shared" si="18"/>
        <v>#DIV/0!</v>
      </c>
      <c r="AA31" s="440"/>
      <c r="AB31" s="435"/>
      <c r="AC31" s="434" t="e">
        <f t="shared" si="19"/>
        <v>#DIV/0!</v>
      </c>
      <c r="AD31" s="440"/>
      <c r="AE31" s="435"/>
      <c r="AF31" s="434" t="e">
        <f t="shared" si="20"/>
        <v>#DIV/0!</v>
      </c>
      <c r="AG31" s="440"/>
      <c r="AH31" s="435"/>
      <c r="AI31" s="434" t="e">
        <f t="shared" si="21"/>
        <v>#DIV/0!</v>
      </c>
      <c r="AJ31" s="440"/>
      <c r="AK31" s="435"/>
      <c r="AL31" s="434" t="e">
        <f t="shared" si="22"/>
        <v>#DIV/0!</v>
      </c>
      <c r="AM31" s="440"/>
      <c r="AN31" s="435"/>
      <c r="AO31" s="434" t="e">
        <f t="shared" si="23"/>
        <v>#DIV/0!</v>
      </c>
      <c r="AP31" s="440"/>
      <c r="AQ31" s="435"/>
      <c r="AR31" s="434" t="e">
        <f t="shared" si="24"/>
        <v>#DIV/0!</v>
      </c>
      <c r="AS31" s="440">
        <f t="shared" si="9"/>
        <v>2491995</v>
      </c>
      <c r="AT31" s="440">
        <f t="shared" si="10"/>
        <v>1291295</v>
      </c>
      <c r="AU31" s="435">
        <f t="shared" si="11"/>
        <v>2250000</v>
      </c>
      <c r="AV31" s="434">
        <f t="shared" si="25"/>
        <v>1.1075533333333334</v>
      </c>
      <c r="AW31" s="441">
        <f t="shared" si="26"/>
        <v>622998.75</v>
      </c>
      <c r="BA31" s="599"/>
      <c r="BB31" s="599"/>
    </row>
    <row r="32" spans="1:55" s="244" customFormat="1" ht="45" customHeight="1">
      <c r="A32" s="427">
        <v>21</v>
      </c>
      <c r="B32" s="482" t="s">
        <v>308</v>
      </c>
      <c r="C32" s="429" t="s">
        <v>89</v>
      </c>
      <c r="D32" s="430" t="s">
        <v>125</v>
      </c>
      <c r="E32" s="491">
        <v>44733</v>
      </c>
      <c r="F32" s="440">
        <v>4065645</v>
      </c>
      <c r="G32" s="440">
        <v>4065645</v>
      </c>
      <c r="H32" s="433">
        <v>1500000</v>
      </c>
      <c r="I32" s="434">
        <f t="shared" si="15"/>
        <v>2.7104300000000001</v>
      </c>
      <c r="J32" s="440">
        <v>1823670</v>
      </c>
      <c r="K32" s="440">
        <v>1823670</v>
      </c>
      <c r="L32" s="435">
        <v>1650000</v>
      </c>
      <c r="M32" s="434">
        <f t="shared" si="16"/>
        <v>1.1052545454545455</v>
      </c>
      <c r="N32" s="475">
        <v>1881440</v>
      </c>
      <c r="O32" s="475">
        <v>1881440</v>
      </c>
      <c r="P32" s="476">
        <v>1650000</v>
      </c>
      <c r="Q32" s="438">
        <v>1.1399999999999999</v>
      </c>
      <c r="R32" s="475">
        <v>4519750</v>
      </c>
      <c r="S32" s="476">
        <v>1850000</v>
      </c>
      <c r="T32" s="438">
        <v>2.44</v>
      </c>
      <c r="U32" s="440"/>
      <c r="V32" s="435"/>
      <c r="W32" s="438" t="e">
        <f t="shared" si="17"/>
        <v>#DIV/0!</v>
      </c>
      <c r="X32" s="489"/>
      <c r="Y32" s="490"/>
      <c r="Z32" s="434" t="e">
        <f t="shared" si="18"/>
        <v>#DIV/0!</v>
      </c>
      <c r="AA32" s="440"/>
      <c r="AB32" s="435"/>
      <c r="AC32" s="434" t="e">
        <f t="shared" si="19"/>
        <v>#DIV/0!</v>
      </c>
      <c r="AD32" s="440"/>
      <c r="AE32" s="435"/>
      <c r="AF32" s="434" t="e">
        <f t="shared" si="20"/>
        <v>#DIV/0!</v>
      </c>
      <c r="AG32" s="440"/>
      <c r="AH32" s="435"/>
      <c r="AI32" s="434" t="e">
        <f t="shared" si="21"/>
        <v>#DIV/0!</v>
      </c>
      <c r="AJ32" s="440"/>
      <c r="AK32" s="435"/>
      <c r="AL32" s="434" t="e">
        <f t="shared" si="22"/>
        <v>#DIV/0!</v>
      </c>
      <c r="AM32" s="440"/>
      <c r="AN32" s="435"/>
      <c r="AO32" s="434" t="e">
        <f t="shared" si="23"/>
        <v>#DIV/0!</v>
      </c>
      <c r="AP32" s="440"/>
      <c r="AQ32" s="435"/>
      <c r="AR32" s="434" t="e">
        <f t="shared" si="24"/>
        <v>#DIV/0!</v>
      </c>
      <c r="AS32" s="440">
        <f t="shared" si="9"/>
        <v>12290505</v>
      </c>
      <c r="AT32" s="440">
        <f t="shared" si="10"/>
        <v>7770755</v>
      </c>
      <c r="AU32" s="435">
        <f t="shared" si="11"/>
        <v>6650000</v>
      </c>
      <c r="AV32" s="434">
        <f t="shared" si="25"/>
        <v>1.8481962406015038</v>
      </c>
      <c r="AW32" s="441">
        <f t="shared" si="26"/>
        <v>3072626.25</v>
      </c>
      <c r="BA32" s="599"/>
      <c r="BB32" s="599"/>
    </row>
    <row r="33" spans="1:54" s="244" customFormat="1" ht="45" customHeight="1">
      <c r="A33" s="427">
        <v>22</v>
      </c>
      <c r="B33" s="482" t="s">
        <v>304</v>
      </c>
      <c r="C33" s="429" t="s">
        <v>90</v>
      </c>
      <c r="D33" s="430" t="s">
        <v>126</v>
      </c>
      <c r="E33" s="431">
        <v>45301</v>
      </c>
      <c r="F33" s="440">
        <v>103680</v>
      </c>
      <c r="G33" s="440">
        <v>103680</v>
      </c>
      <c r="H33" s="433">
        <v>550000</v>
      </c>
      <c r="I33" s="434">
        <f t="shared" si="15"/>
        <v>0.1885090909090909</v>
      </c>
      <c r="J33" s="440">
        <v>59990</v>
      </c>
      <c r="K33" s="440">
        <v>59990</v>
      </c>
      <c r="L33" s="435">
        <v>550000</v>
      </c>
      <c r="M33" s="434">
        <f t="shared" si="16"/>
        <v>0.10907272727272728</v>
      </c>
      <c r="N33" s="436">
        <v>693295</v>
      </c>
      <c r="O33" s="436">
        <v>693295</v>
      </c>
      <c r="P33" s="437">
        <v>550000</v>
      </c>
      <c r="Q33" s="438">
        <v>1.26</v>
      </c>
      <c r="R33" s="436">
        <v>885165</v>
      </c>
      <c r="S33" s="437">
        <v>600000</v>
      </c>
      <c r="T33" s="438">
        <v>1.48</v>
      </c>
      <c r="U33" s="432"/>
      <c r="V33" s="439"/>
      <c r="W33" s="438" t="e">
        <f t="shared" si="17"/>
        <v>#DIV/0!</v>
      </c>
      <c r="X33" s="432"/>
      <c r="Y33" s="435"/>
      <c r="Z33" s="434" t="e">
        <f t="shared" si="18"/>
        <v>#DIV/0!</v>
      </c>
      <c r="AA33" s="440"/>
      <c r="AB33" s="435"/>
      <c r="AC33" s="434" t="e">
        <f t="shared" si="19"/>
        <v>#DIV/0!</v>
      </c>
      <c r="AD33" s="440"/>
      <c r="AE33" s="435"/>
      <c r="AF33" s="434" t="e">
        <f t="shared" si="20"/>
        <v>#DIV/0!</v>
      </c>
      <c r="AG33" s="440"/>
      <c r="AH33" s="435"/>
      <c r="AI33" s="434" t="e">
        <f t="shared" si="21"/>
        <v>#DIV/0!</v>
      </c>
      <c r="AJ33" s="440"/>
      <c r="AK33" s="435"/>
      <c r="AL33" s="434" t="e">
        <f t="shared" si="22"/>
        <v>#DIV/0!</v>
      </c>
      <c r="AM33" s="440"/>
      <c r="AN33" s="435"/>
      <c r="AO33" s="434" t="e">
        <f t="shared" si="23"/>
        <v>#DIV/0!</v>
      </c>
      <c r="AP33" s="440"/>
      <c r="AQ33" s="435"/>
      <c r="AR33" s="434" t="e">
        <f t="shared" si="24"/>
        <v>#DIV/0!</v>
      </c>
      <c r="AS33" s="440">
        <f t="shared" si="9"/>
        <v>1742130</v>
      </c>
      <c r="AT33" s="440">
        <f t="shared" si="10"/>
        <v>856965</v>
      </c>
      <c r="AU33" s="435">
        <f t="shared" si="11"/>
        <v>2250000</v>
      </c>
      <c r="AV33" s="434">
        <f t="shared" si="25"/>
        <v>0.77427999999999997</v>
      </c>
      <c r="AW33" s="441">
        <f t="shared" si="26"/>
        <v>435532.5</v>
      </c>
      <c r="BA33" s="599"/>
      <c r="BB33" s="599"/>
    </row>
    <row r="34" spans="1:54" s="474" customFormat="1" ht="45" customHeight="1">
      <c r="A34" s="427">
        <v>23</v>
      </c>
      <c r="B34" s="482" t="s">
        <v>303</v>
      </c>
      <c r="C34" s="429" t="s">
        <v>263</v>
      </c>
      <c r="D34" s="430" t="s">
        <v>264</v>
      </c>
      <c r="E34" s="431" t="s">
        <v>265</v>
      </c>
      <c r="F34" s="432">
        <v>0</v>
      </c>
      <c r="G34" s="432">
        <v>0</v>
      </c>
      <c r="H34" s="433">
        <v>0</v>
      </c>
      <c r="I34" s="438">
        <v>0</v>
      </c>
      <c r="J34" s="432">
        <v>120875</v>
      </c>
      <c r="K34" s="432">
        <v>120875</v>
      </c>
      <c r="L34" s="439">
        <v>294642</v>
      </c>
      <c r="M34" s="438">
        <f t="shared" si="16"/>
        <v>0.41024361767840295</v>
      </c>
      <c r="N34" s="432">
        <v>438025</v>
      </c>
      <c r="O34" s="432">
        <v>438025</v>
      </c>
      <c r="P34" s="439">
        <v>550000</v>
      </c>
      <c r="Q34" s="438">
        <v>0.8</v>
      </c>
      <c r="R34" s="436">
        <v>882955</v>
      </c>
      <c r="S34" s="437">
        <v>550000</v>
      </c>
      <c r="T34" s="438">
        <v>1.61</v>
      </c>
      <c r="U34" s="432"/>
      <c r="V34" s="439"/>
      <c r="W34" s="438"/>
      <c r="X34" s="432"/>
      <c r="Y34" s="439"/>
      <c r="Z34" s="438"/>
      <c r="AA34" s="432"/>
      <c r="AB34" s="439"/>
      <c r="AC34" s="438"/>
      <c r="AD34" s="432"/>
      <c r="AE34" s="439"/>
      <c r="AF34" s="438"/>
      <c r="AG34" s="432"/>
      <c r="AH34" s="439"/>
      <c r="AI34" s="438"/>
      <c r="AJ34" s="432"/>
      <c r="AK34" s="439"/>
      <c r="AL34" s="438"/>
      <c r="AM34" s="432"/>
      <c r="AN34" s="439"/>
      <c r="AO34" s="438"/>
      <c r="AP34" s="432"/>
      <c r="AQ34" s="439"/>
      <c r="AR34" s="438"/>
      <c r="AS34" s="440">
        <f t="shared" si="9"/>
        <v>1441855</v>
      </c>
      <c r="AT34" s="432">
        <f t="shared" si="10"/>
        <v>558900</v>
      </c>
      <c r="AU34" s="439">
        <f t="shared" si="11"/>
        <v>1394642</v>
      </c>
      <c r="AV34" s="438">
        <f t="shared" si="25"/>
        <v>1.0338531322016689</v>
      </c>
      <c r="AW34" s="453">
        <f>AS34/3</f>
        <v>480618.33333333331</v>
      </c>
      <c r="BA34" s="599"/>
      <c r="BB34" s="599"/>
    </row>
    <row r="35" spans="1:54" s="474" customFormat="1" ht="45" customHeight="1">
      <c r="A35" s="427">
        <v>24</v>
      </c>
      <c r="B35" s="482" t="s">
        <v>308</v>
      </c>
      <c r="C35" s="429" t="s">
        <v>285</v>
      </c>
      <c r="D35" s="430" t="s">
        <v>286</v>
      </c>
      <c r="E35" s="431" t="s">
        <v>287</v>
      </c>
      <c r="F35" s="478"/>
      <c r="G35" s="478"/>
      <c r="H35" s="492"/>
      <c r="I35" s="438"/>
      <c r="J35" s="478"/>
      <c r="K35" s="478"/>
      <c r="L35" s="479"/>
      <c r="M35" s="438"/>
      <c r="N35" s="493">
        <v>109980</v>
      </c>
      <c r="O35" s="493">
        <v>109980</v>
      </c>
      <c r="P35" s="494">
        <v>390322</v>
      </c>
      <c r="Q35" s="438">
        <v>0.28176736130681845</v>
      </c>
      <c r="R35" s="436">
        <v>760865</v>
      </c>
      <c r="S35" s="437">
        <v>550000</v>
      </c>
      <c r="T35" s="486">
        <f>R35/S35</f>
        <v>1.3833909090909091</v>
      </c>
      <c r="U35" s="432"/>
      <c r="V35" s="439"/>
      <c r="W35" s="486"/>
      <c r="X35" s="432"/>
      <c r="Y35" s="439"/>
      <c r="Z35" s="486"/>
      <c r="AA35" s="432"/>
      <c r="AB35" s="439"/>
      <c r="AC35" s="486"/>
      <c r="AD35" s="432"/>
      <c r="AE35" s="439"/>
      <c r="AF35" s="486"/>
      <c r="AG35" s="432"/>
      <c r="AH35" s="439"/>
      <c r="AI35" s="486"/>
      <c r="AJ35" s="432"/>
      <c r="AK35" s="439"/>
      <c r="AL35" s="486"/>
      <c r="AM35" s="432"/>
      <c r="AN35" s="439"/>
      <c r="AO35" s="486"/>
      <c r="AP35" s="432"/>
      <c r="AQ35" s="439"/>
      <c r="AR35" s="486"/>
      <c r="AS35" s="440">
        <f t="shared" si="9"/>
        <v>870845</v>
      </c>
      <c r="AT35" s="440">
        <f t="shared" si="10"/>
        <v>109980</v>
      </c>
      <c r="AU35" s="435">
        <f t="shared" si="11"/>
        <v>940322</v>
      </c>
      <c r="AV35" s="486">
        <f t="shared" si="25"/>
        <v>0.92611360789176478</v>
      </c>
      <c r="AW35" s="453">
        <f>AS35/2</f>
        <v>435422.5</v>
      </c>
      <c r="BA35" s="599"/>
      <c r="BB35" s="599"/>
    </row>
    <row r="36" spans="1:54" s="473" customFormat="1" ht="45" hidden="1" customHeight="1">
      <c r="A36" s="455">
        <v>29</v>
      </c>
      <c r="B36" s="495" t="s">
        <v>308</v>
      </c>
      <c r="C36" s="457" t="s">
        <v>91</v>
      </c>
      <c r="D36" s="458" t="s">
        <v>127</v>
      </c>
      <c r="E36" s="459">
        <v>45320</v>
      </c>
      <c r="F36" s="496">
        <v>220960</v>
      </c>
      <c r="G36" s="496">
        <v>220960</v>
      </c>
      <c r="H36" s="497">
        <v>550000</v>
      </c>
      <c r="I36" s="472">
        <f>F36/H36</f>
        <v>0.40174545454545457</v>
      </c>
      <c r="J36" s="496">
        <v>161275</v>
      </c>
      <c r="K36" s="496">
        <v>161275</v>
      </c>
      <c r="L36" s="496">
        <v>550000</v>
      </c>
      <c r="M36" s="472">
        <f>J36/L36</f>
        <v>0.29322727272727273</v>
      </c>
      <c r="N36" s="498"/>
      <c r="O36" s="498"/>
      <c r="P36" s="498"/>
      <c r="Q36" s="461"/>
      <c r="R36" s="452"/>
      <c r="S36" s="452"/>
      <c r="T36" s="499" t="e">
        <f>R36/S36</f>
        <v>#DIV/0!</v>
      </c>
      <c r="U36" s="452"/>
      <c r="V36" s="452"/>
      <c r="W36" s="499" t="e">
        <f>U36/V36</f>
        <v>#DIV/0!</v>
      </c>
      <c r="X36" s="452"/>
      <c r="Y36" s="471"/>
      <c r="Z36" s="500" t="e">
        <f>X36/Y36</f>
        <v>#DIV/0!</v>
      </c>
      <c r="AA36" s="471"/>
      <c r="AB36" s="471"/>
      <c r="AC36" s="500" t="e">
        <f>AA36/AB36</f>
        <v>#DIV/0!</v>
      </c>
      <c r="AD36" s="471"/>
      <c r="AE36" s="471"/>
      <c r="AF36" s="500" t="e">
        <f>AD36/AE36</f>
        <v>#DIV/0!</v>
      </c>
      <c r="AG36" s="471"/>
      <c r="AH36" s="471"/>
      <c r="AI36" s="500" t="e">
        <f>AG36/AH36</f>
        <v>#DIV/0!</v>
      </c>
      <c r="AJ36" s="471"/>
      <c r="AK36" s="471"/>
      <c r="AL36" s="500" t="e">
        <f>AJ36/AK36</f>
        <v>#DIV/0!</v>
      </c>
      <c r="AM36" s="471"/>
      <c r="AN36" s="471"/>
      <c r="AO36" s="500" t="e">
        <f>AM36/AN36</f>
        <v>#DIV/0!</v>
      </c>
      <c r="AP36" s="471"/>
      <c r="AQ36" s="471"/>
      <c r="AR36" s="500" t="e">
        <f>AP36/AQ36</f>
        <v>#DIV/0!</v>
      </c>
      <c r="AS36" s="440">
        <f t="shared" si="9"/>
        <v>382235</v>
      </c>
      <c r="AT36" s="440">
        <f t="shared" si="10"/>
        <v>382235</v>
      </c>
      <c r="AU36" s="435">
        <f t="shared" si="11"/>
        <v>1100000</v>
      </c>
      <c r="AV36" s="500">
        <f t="shared" si="25"/>
        <v>0.34748636363636365</v>
      </c>
      <c r="AW36" s="462">
        <f>AS36/2</f>
        <v>191117.5</v>
      </c>
      <c r="BA36" s="599"/>
      <c r="BB36" s="599"/>
    </row>
    <row r="37" spans="1:54" s="244" customFormat="1" ht="45" customHeight="1">
      <c r="A37" s="427">
        <v>25</v>
      </c>
      <c r="B37" s="482" t="s">
        <v>303</v>
      </c>
      <c r="C37" s="429" t="s">
        <v>91</v>
      </c>
      <c r="D37" s="430" t="s">
        <v>297</v>
      </c>
      <c r="E37" s="431" t="s">
        <v>291</v>
      </c>
      <c r="F37" s="489"/>
      <c r="G37" s="489"/>
      <c r="H37" s="492"/>
      <c r="I37" s="434"/>
      <c r="J37" s="489"/>
      <c r="K37" s="489"/>
      <c r="L37" s="490"/>
      <c r="M37" s="434"/>
      <c r="N37" s="493">
        <v>42390</v>
      </c>
      <c r="O37" s="493">
        <v>42390</v>
      </c>
      <c r="P37" s="494">
        <v>212903</v>
      </c>
      <c r="Q37" s="438">
        <v>0.2</v>
      </c>
      <c r="R37" s="436">
        <v>547895</v>
      </c>
      <c r="S37" s="437">
        <v>550000</v>
      </c>
      <c r="T37" s="486">
        <v>1</v>
      </c>
      <c r="U37" s="432"/>
      <c r="V37" s="439"/>
      <c r="W37" s="486"/>
      <c r="X37" s="432"/>
      <c r="Y37" s="435"/>
      <c r="Z37" s="501"/>
      <c r="AA37" s="440"/>
      <c r="AB37" s="435"/>
      <c r="AC37" s="501"/>
      <c r="AD37" s="440"/>
      <c r="AE37" s="435"/>
      <c r="AF37" s="501"/>
      <c r="AG37" s="440"/>
      <c r="AH37" s="435"/>
      <c r="AI37" s="501"/>
      <c r="AJ37" s="440"/>
      <c r="AK37" s="435"/>
      <c r="AL37" s="501"/>
      <c r="AM37" s="440"/>
      <c r="AN37" s="435"/>
      <c r="AO37" s="501"/>
      <c r="AP37" s="440"/>
      <c r="AQ37" s="435"/>
      <c r="AR37" s="501"/>
      <c r="AS37" s="440">
        <f t="shared" si="9"/>
        <v>590285</v>
      </c>
      <c r="AT37" s="440">
        <f t="shared" si="10"/>
        <v>42390</v>
      </c>
      <c r="AU37" s="435">
        <f t="shared" si="11"/>
        <v>762903</v>
      </c>
      <c r="AV37" s="501">
        <f t="shared" si="25"/>
        <v>0.77373532414999024</v>
      </c>
      <c r="AW37" s="441">
        <f>AS37/2</f>
        <v>295142.5</v>
      </c>
      <c r="BA37" s="599"/>
      <c r="BB37" s="599"/>
    </row>
    <row r="38" spans="1:54" s="244" customFormat="1" ht="45" customHeight="1">
      <c r="A38" s="427">
        <v>26</v>
      </c>
      <c r="B38" s="482" t="s">
        <v>303</v>
      </c>
      <c r="C38" s="429" t="s">
        <v>92</v>
      </c>
      <c r="D38" s="430" t="s">
        <v>128</v>
      </c>
      <c r="E38" s="491">
        <v>45008</v>
      </c>
      <c r="F38" s="440">
        <v>112785</v>
      </c>
      <c r="G38" s="440">
        <v>112785</v>
      </c>
      <c r="H38" s="433">
        <v>550000</v>
      </c>
      <c r="I38" s="434">
        <f t="shared" ref="I38:I46" si="27">F38/H38</f>
        <v>0.20506363636363636</v>
      </c>
      <c r="J38" s="440">
        <v>155580</v>
      </c>
      <c r="K38" s="440">
        <v>155580</v>
      </c>
      <c r="L38" s="435">
        <v>550000</v>
      </c>
      <c r="M38" s="434">
        <f t="shared" ref="M38:M46" si="28">J38/L38</f>
        <v>0.28287272727272728</v>
      </c>
      <c r="N38" s="475">
        <v>211355</v>
      </c>
      <c r="O38" s="475">
        <v>211355</v>
      </c>
      <c r="P38" s="476">
        <v>550000</v>
      </c>
      <c r="Q38" s="438">
        <v>0.38</v>
      </c>
      <c r="R38" s="475">
        <v>559790</v>
      </c>
      <c r="S38" s="476">
        <v>550000</v>
      </c>
      <c r="T38" s="438">
        <v>1.02</v>
      </c>
      <c r="U38" s="440"/>
      <c r="V38" s="435"/>
      <c r="W38" s="438" t="e">
        <f t="shared" ref="W38:W46" si="29">U38/V38</f>
        <v>#DIV/0!</v>
      </c>
      <c r="X38" s="489"/>
      <c r="Y38" s="490"/>
      <c r="Z38" s="434" t="e">
        <f t="shared" ref="Z38:Z46" si="30">X38/Y38</f>
        <v>#DIV/0!</v>
      </c>
      <c r="AA38" s="440"/>
      <c r="AB38" s="435"/>
      <c r="AC38" s="434" t="e">
        <f t="shared" ref="AC38:AC46" si="31">AA38/AB38</f>
        <v>#DIV/0!</v>
      </c>
      <c r="AD38" s="440"/>
      <c r="AE38" s="435"/>
      <c r="AF38" s="434" t="e">
        <f t="shared" ref="AF38:AF46" si="32">AD38/AE38</f>
        <v>#DIV/0!</v>
      </c>
      <c r="AG38" s="440"/>
      <c r="AH38" s="435"/>
      <c r="AI38" s="434" t="e">
        <f t="shared" ref="AI38:AI46" si="33">AG38/AH38</f>
        <v>#DIV/0!</v>
      </c>
      <c r="AJ38" s="440"/>
      <c r="AK38" s="435"/>
      <c r="AL38" s="434" t="e">
        <f t="shared" ref="AL38:AL46" si="34">AJ38/AK38</f>
        <v>#DIV/0!</v>
      </c>
      <c r="AM38" s="440"/>
      <c r="AN38" s="435"/>
      <c r="AO38" s="434" t="e">
        <f t="shared" ref="AO38:AO46" si="35">AM38/AN38</f>
        <v>#DIV/0!</v>
      </c>
      <c r="AP38" s="440"/>
      <c r="AQ38" s="435"/>
      <c r="AR38" s="434" t="e">
        <f t="shared" ref="AR38:AR46" si="36">AP38/AQ38</f>
        <v>#DIV/0!</v>
      </c>
      <c r="AS38" s="440">
        <f t="shared" si="9"/>
        <v>1039510</v>
      </c>
      <c r="AT38" s="440">
        <f t="shared" si="10"/>
        <v>479720</v>
      </c>
      <c r="AU38" s="435">
        <f t="shared" si="11"/>
        <v>2200000</v>
      </c>
      <c r="AV38" s="434">
        <f t="shared" si="25"/>
        <v>0.47250454545454545</v>
      </c>
      <c r="AW38" s="441">
        <f t="shared" ref="AW38:AW46" si="37">AS38/4</f>
        <v>259877.5</v>
      </c>
      <c r="BA38" s="599"/>
      <c r="BB38" s="599"/>
    </row>
    <row r="39" spans="1:54" s="244" customFormat="1" ht="45" customHeight="1">
      <c r="A39" s="427">
        <v>27</v>
      </c>
      <c r="B39" s="502" t="s">
        <v>303</v>
      </c>
      <c r="C39" s="429" t="s">
        <v>93</v>
      </c>
      <c r="D39" s="430" t="s">
        <v>129</v>
      </c>
      <c r="E39" s="431">
        <v>44853</v>
      </c>
      <c r="F39" s="440">
        <v>108470</v>
      </c>
      <c r="G39" s="440">
        <v>108470</v>
      </c>
      <c r="H39" s="433">
        <v>550000</v>
      </c>
      <c r="I39" s="434">
        <f t="shared" si="27"/>
        <v>0.19721818181818182</v>
      </c>
      <c r="J39" s="440">
        <v>337430</v>
      </c>
      <c r="K39" s="440">
        <v>337430</v>
      </c>
      <c r="L39" s="435">
        <v>550000</v>
      </c>
      <c r="M39" s="434">
        <f t="shared" si="28"/>
        <v>0.61350909090909089</v>
      </c>
      <c r="N39" s="436">
        <v>735250</v>
      </c>
      <c r="O39" s="436">
        <v>735250</v>
      </c>
      <c r="P39" s="437">
        <v>550000</v>
      </c>
      <c r="Q39" s="438">
        <v>1.34</v>
      </c>
      <c r="R39" s="436">
        <v>1804690</v>
      </c>
      <c r="S39" s="437">
        <v>600000</v>
      </c>
      <c r="T39" s="438">
        <v>3.01</v>
      </c>
      <c r="U39" s="432"/>
      <c r="V39" s="439"/>
      <c r="W39" s="438" t="e">
        <f t="shared" si="29"/>
        <v>#DIV/0!</v>
      </c>
      <c r="X39" s="432"/>
      <c r="Y39" s="435"/>
      <c r="Z39" s="434" t="e">
        <f t="shared" si="30"/>
        <v>#DIV/0!</v>
      </c>
      <c r="AA39" s="440"/>
      <c r="AB39" s="435"/>
      <c r="AC39" s="434" t="e">
        <f t="shared" si="31"/>
        <v>#DIV/0!</v>
      </c>
      <c r="AD39" s="440"/>
      <c r="AE39" s="435"/>
      <c r="AF39" s="434" t="e">
        <f t="shared" si="32"/>
        <v>#DIV/0!</v>
      </c>
      <c r="AG39" s="440"/>
      <c r="AH39" s="435"/>
      <c r="AI39" s="434" t="e">
        <f t="shared" si="33"/>
        <v>#DIV/0!</v>
      </c>
      <c r="AJ39" s="440"/>
      <c r="AK39" s="435"/>
      <c r="AL39" s="434" t="e">
        <f t="shared" si="34"/>
        <v>#DIV/0!</v>
      </c>
      <c r="AM39" s="440"/>
      <c r="AN39" s="435"/>
      <c r="AO39" s="434" t="e">
        <f t="shared" si="35"/>
        <v>#DIV/0!</v>
      </c>
      <c r="AP39" s="440"/>
      <c r="AQ39" s="435"/>
      <c r="AR39" s="434" t="e">
        <f t="shared" si="36"/>
        <v>#DIV/0!</v>
      </c>
      <c r="AS39" s="440">
        <f t="shared" si="9"/>
        <v>2985840</v>
      </c>
      <c r="AT39" s="440">
        <f t="shared" si="10"/>
        <v>1181150</v>
      </c>
      <c r="AU39" s="435">
        <f t="shared" si="11"/>
        <v>2250000</v>
      </c>
      <c r="AV39" s="434">
        <f t="shared" si="25"/>
        <v>1.32704</v>
      </c>
      <c r="AW39" s="441">
        <f t="shared" si="37"/>
        <v>746460</v>
      </c>
      <c r="BA39" s="599"/>
      <c r="BB39" s="599"/>
    </row>
    <row r="40" spans="1:54" s="244" customFormat="1" ht="45" customHeight="1">
      <c r="A40" s="427">
        <v>28</v>
      </c>
      <c r="B40" s="482" t="s">
        <v>303</v>
      </c>
      <c r="C40" s="429" t="s">
        <v>94</v>
      </c>
      <c r="D40" s="430" t="s">
        <v>130</v>
      </c>
      <c r="E40" s="431">
        <v>45104</v>
      </c>
      <c r="F40" s="440">
        <v>46685</v>
      </c>
      <c r="G40" s="440">
        <v>46685</v>
      </c>
      <c r="H40" s="433">
        <v>550000</v>
      </c>
      <c r="I40" s="434">
        <f t="shared" si="27"/>
        <v>8.4881818181818183E-2</v>
      </c>
      <c r="J40" s="440">
        <v>1052075</v>
      </c>
      <c r="K40" s="440">
        <v>1052075</v>
      </c>
      <c r="L40" s="435">
        <v>550000</v>
      </c>
      <c r="M40" s="434">
        <f t="shared" si="28"/>
        <v>1.9128636363636364</v>
      </c>
      <c r="N40" s="436">
        <v>1219120</v>
      </c>
      <c r="O40" s="436">
        <v>1219120</v>
      </c>
      <c r="P40" s="437">
        <v>600000</v>
      </c>
      <c r="Q40" s="438">
        <v>2.0299999999999998</v>
      </c>
      <c r="R40" s="436">
        <v>1357310</v>
      </c>
      <c r="S40" s="437">
        <v>900000</v>
      </c>
      <c r="T40" s="438">
        <v>1.51</v>
      </c>
      <c r="U40" s="432"/>
      <c r="V40" s="439"/>
      <c r="W40" s="438" t="e">
        <f t="shared" si="29"/>
        <v>#DIV/0!</v>
      </c>
      <c r="X40" s="432"/>
      <c r="Y40" s="435"/>
      <c r="Z40" s="434" t="e">
        <f t="shared" si="30"/>
        <v>#DIV/0!</v>
      </c>
      <c r="AA40" s="440"/>
      <c r="AB40" s="435"/>
      <c r="AC40" s="434" t="e">
        <f t="shared" si="31"/>
        <v>#DIV/0!</v>
      </c>
      <c r="AD40" s="440"/>
      <c r="AE40" s="435"/>
      <c r="AF40" s="434" t="e">
        <f t="shared" si="32"/>
        <v>#DIV/0!</v>
      </c>
      <c r="AG40" s="440"/>
      <c r="AH40" s="435"/>
      <c r="AI40" s="434" t="e">
        <f t="shared" si="33"/>
        <v>#DIV/0!</v>
      </c>
      <c r="AJ40" s="440"/>
      <c r="AK40" s="435"/>
      <c r="AL40" s="434" t="e">
        <f t="shared" si="34"/>
        <v>#DIV/0!</v>
      </c>
      <c r="AM40" s="440"/>
      <c r="AN40" s="435"/>
      <c r="AO40" s="434" t="e">
        <f t="shared" si="35"/>
        <v>#DIV/0!</v>
      </c>
      <c r="AP40" s="440"/>
      <c r="AQ40" s="435"/>
      <c r="AR40" s="434" t="e">
        <f t="shared" si="36"/>
        <v>#DIV/0!</v>
      </c>
      <c r="AS40" s="440">
        <f t="shared" si="9"/>
        <v>3675190</v>
      </c>
      <c r="AT40" s="440">
        <f t="shared" si="10"/>
        <v>2317880</v>
      </c>
      <c r="AU40" s="435">
        <f t="shared" si="11"/>
        <v>2600000</v>
      </c>
      <c r="AV40" s="434">
        <f t="shared" si="25"/>
        <v>1.4135346153846153</v>
      </c>
      <c r="AW40" s="441">
        <f t="shared" si="37"/>
        <v>918797.5</v>
      </c>
      <c r="BA40" s="599"/>
      <c r="BB40" s="599"/>
    </row>
    <row r="41" spans="1:54" s="244" customFormat="1" ht="45" customHeight="1">
      <c r="A41" s="427">
        <v>29</v>
      </c>
      <c r="B41" s="482" t="s">
        <v>303</v>
      </c>
      <c r="C41" s="429" t="s">
        <v>95</v>
      </c>
      <c r="D41" s="430" t="s">
        <v>131</v>
      </c>
      <c r="E41" s="491">
        <v>43530</v>
      </c>
      <c r="F41" s="440">
        <v>10695</v>
      </c>
      <c r="G41" s="440">
        <v>10695</v>
      </c>
      <c r="H41" s="433">
        <v>550000</v>
      </c>
      <c r="I41" s="434">
        <f t="shared" si="27"/>
        <v>1.9445454545454547E-2</v>
      </c>
      <c r="J41" s="440">
        <v>395235</v>
      </c>
      <c r="K41" s="440">
        <v>395235</v>
      </c>
      <c r="L41" s="435">
        <v>550000</v>
      </c>
      <c r="M41" s="434">
        <f t="shared" si="28"/>
        <v>0.71860909090909086</v>
      </c>
      <c r="N41" s="475">
        <v>472900</v>
      </c>
      <c r="O41" s="475">
        <v>472900</v>
      </c>
      <c r="P41" s="476">
        <v>550000</v>
      </c>
      <c r="Q41" s="438">
        <v>0.86</v>
      </c>
      <c r="R41" s="475">
        <v>803925</v>
      </c>
      <c r="S41" s="476">
        <v>550000</v>
      </c>
      <c r="T41" s="438">
        <v>1.46</v>
      </c>
      <c r="U41" s="440"/>
      <c r="V41" s="435"/>
      <c r="W41" s="438" t="e">
        <f t="shared" si="29"/>
        <v>#DIV/0!</v>
      </c>
      <c r="X41" s="489"/>
      <c r="Y41" s="490"/>
      <c r="Z41" s="434" t="e">
        <f t="shared" si="30"/>
        <v>#DIV/0!</v>
      </c>
      <c r="AA41" s="440"/>
      <c r="AB41" s="435"/>
      <c r="AC41" s="434" t="e">
        <f t="shared" si="31"/>
        <v>#DIV/0!</v>
      </c>
      <c r="AD41" s="440"/>
      <c r="AE41" s="435"/>
      <c r="AF41" s="434" t="e">
        <f t="shared" si="32"/>
        <v>#DIV/0!</v>
      </c>
      <c r="AG41" s="440"/>
      <c r="AH41" s="435"/>
      <c r="AI41" s="434" t="e">
        <f t="shared" si="33"/>
        <v>#DIV/0!</v>
      </c>
      <c r="AJ41" s="440"/>
      <c r="AK41" s="435"/>
      <c r="AL41" s="434" t="e">
        <f t="shared" si="34"/>
        <v>#DIV/0!</v>
      </c>
      <c r="AM41" s="440"/>
      <c r="AN41" s="435"/>
      <c r="AO41" s="434" t="e">
        <f t="shared" si="35"/>
        <v>#DIV/0!</v>
      </c>
      <c r="AP41" s="440"/>
      <c r="AQ41" s="435"/>
      <c r="AR41" s="434" t="e">
        <f t="shared" si="36"/>
        <v>#DIV/0!</v>
      </c>
      <c r="AS41" s="440">
        <f t="shared" si="9"/>
        <v>1682755</v>
      </c>
      <c r="AT41" s="440">
        <f t="shared" si="10"/>
        <v>878830</v>
      </c>
      <c r="AU41" s="435">
        <f t="shared" si="11"/>
        <v>2200000</v>
      </c>
      <c r="AV41" s="434">
        <f t="shared" si="25"/>
        <v>0.76488863636363635</v>
      </c>
      <c r="AW41" s="441">
        <f t="shared" si="37"/>
        <v>420688.75</v>
      </c>
      <c r="BA41" s="599"/>
      <c r="BB41" s="599"/>
    </row>
    <row r="42" spans="1:54" s="244" customFormat="1" ht="45" customHeight="1">
      <c r="A42" s="427">
        <v>30</v>
      </c>
      <c r="B42" s="482" t="s">
        <v>303</v>
      </c>
      <c r="C42" s="429" t="s">
        <v>96</v>
      </c>
      <c r="D42" s="430" t="s">
        <v>132</v>
      </c>
      <c r="E42" s="431">
        <v>44636</v>
      </c>
      <c r="F42" s="440">
        <v>141175</v>
      </c>
      <c r="G42" s="440">
        <v>141175</v>
      </c>
      <c r="H42" s="433">
        <v>550000</v>
      </c>
      <c r="I42" s="434">
        <f t="shared" si="27"/>
        <v>0.25668181818181818</v>
      </c>
      <c r="J42" s="440">
        <v>58990</v>
      </c>
      <c r="K42" s="440">
        <v>58990</v>
      </c>
      <c r="L42" s="435">
        <v>550000</v>
      </c>
      <c r="M42" s="434">
        <f t="shared" si="28"/>
        <v>0.10725454545454545</v>
      </c>
      <c r="N42" s="436">
        <v>670580</v>
      </c>
      <c r="O42" s="436">
        <v>670580</v>
      </c>
      <c r="P42" s="437">
        <v>550000</v>
      </c>
      <c r="Q42" s="438">
        <v>1.22</v>
      </c>
      <c r="R42" s="436">
        <v>891820</v>
      </c>
      <c r="S42" s="437">
        <v>650000</v>
      </c>
      <c r="T42" s="438">
        <v>1.37</v>
      </c>
      <c r="U42" s="432"/>
      <c r="V42" s="439"/>
      <c r="W42" s="438" t="e">
        <f t="shared" si="29"/>
        <v>#DIV/0!</v>
      </c>
      <c r="X42" s="432"/>
      <c r="Y42" s="435"/>
      <c r="Z42" s="434" t="e">
        <f t="shared" si="30"/>
        <v>#DIV/0!</v>
      </c>
      <c r="AA42" s="440"/>
      <c r="AB42" s="435"/>
      <c r="AC42" s="434" t="e">
        <f t="shared" si="31"/>
        <v>#DIV/0!</v>
      </c>
      <c r="AD42" s="440"/>
      <c r="AE42" s="435"/>
      <c r="AF42" s="434" t="e">
        <f t="shared" si="32"/>
        <v>#DIV/0!</v>
      </c>
      <c r="AG42" s="440"/>
      <c r="AH42" s="435"/>
      <c r="AI42" s="434" t="e">
        <f t="shared" si="33"/>
        <v>#DIV/0!</v>
      </c>
      <c r="AJ42" s="440"/>
      <c r="AK42" s="435"/>
      <c r="AL42" s="434" t="e">
        <f t="shared" si="34"/>
        <v>#DIV/0!</v>
      </c>
      <c r="AM42" s="440"/>
      <c r="AN42" s="435"/>
      <c r="AO42" s="434" t="e">
        <f t="shared" si="35"/>
        <v>#DIV/0!</v>
      </c>
      <c r="AP42" s="440"/>
      <c r="AQ42" s="435"/>
      <c r="AR42" s="434" t="e">
        <f t="shared" si="36"/>
        <v>#DIV/0!</v>
      </c>
      <c r="AS42" s="440">
        <f t="shared" si="9"/>
        <v>1762565</v>
      </c>
      <c r="AT42" s="440">
        <f t="shared" si="10"/>
        <v>870745</v>
      </c>
      <c r="AU42" s="435">
        <f t="shared" si="11"/>
        <v>2300000</v>
      </c>
      <c r="AV42" s="434">
        <f t="shared" si="25"/>
        <v>0.76633260869565223</v>
      </c>
      <c r="AW42" s="441">
        <f t="shared" si="37"/>
        <v>440641.25</v>
      </c>
      <c r="BA42" s="599"/>
      <c r="BB42" s="599"/>
    </row>
    <row r="43" spans="1:54" s="244" customFormat="1" ht="45" customHeight="1">
      <c r="A43" s="427">
        <v>31</v>
      </c>
      <c r="B43" s="482" t="s">
        <v>303</v>
      </c>
      <c r="C43" s="429" t="s">
        <v>97</v>
      </c>
      <c r="D43" s="430" t="s">
        <v>133</v>
      </c>
      <c r="E43" s="431">
        <v>44691</v>
      </c>
      <c r="F43" s="440">
        <v>1294135</v>
      </c>
      <c r="G43" s="440">
        <v>1294135</v>
      </c>
      <c r="H43" s="433">
        <v>1100000</v>
      </c>
      <c r="I43" s="434">
        <f t="shared" si="27"/>
        <v>1.1764863636363636</v>
      </c>
      <c r="J43" s="440">
        <v>1365100</v>
      </c>
      <c r="K43" s="440">
        <v>1365100</v>
      </c>
      <c r="L43" s="435">
        <v>1100000</v>
      </c>
      <c r="M43" s="434">
        <f t="shared" si="28"/>
        <v>1.2410000000000001</v>
      </c>
      <c r="N43" s="436">
        <v>1699830</v>
      </c>
      <c r="O43" s="436">
        <v>1699830</v>
      </c>
      <c r="P43" s="437">
        <v>1200000</v>
      </c>
      <c r="Q43" s="438">
        <v>1.42</v>
      </c>
      <c r="R43" s="436">
        <v>2707580</v>
      </c>
      <c r="S43" s="437">
        <v>1300000</v>
      </c>
      <c r="T43" s="438">
        <v>2.08</v>
      </c>
      <c r="U43" s="432"/>
      <c r="V43" s="439"/>
      <c r="W43" s="438" t="e">
        <f t="shared" si="29"/>
        <v>#DIV/0!</v>
      </c>
      <c r="X43" s="432"/>
      <c r="Y43" s="435"/>
      <c r="Z43" s="434" t="e">
        <f t="shared" si="30"/>
        <v>#DIV/0!</v>
      </c>
      <c r="AA43" s="440"/>
      <c r="AB43" s="435"/>
      <c r="AC43" s="434" t="e">
        <f t="shared" si="31"/>
        <v>#DIV/0!</v>
      </c>
      <c r="AD43" s="440"/>
      <c r="AE43" s="435"/>
      <c r="AF43" s="434" t="e">
        <f t="shared" si="32"/>
        <v>#DIV/0!</v>
      </c>
      <c r="AG43" s="440"/>
      <c r="AH43" s="435"/>
      <c r="AI43" s="434" t="e">
        <f t="shared" si="33"/>
        <v>#DIV/0!</v>
      </c>
      <c r="AJ43" s="440"/>
      <c r="AK43" s="435"/>
      <c r="AL43" s="434" t="e">
        <f t="shared" si="34"/>
        <v>#DIV/0!</v>
      </c>
      <c r="AM43" s="440"/>
      <c r="AN43" s="435"/>
      <c r="AO43" s="434" t="e">
        <f t="shared" si="35"/>
        <v>#DIV/0!</v>
      </c>
      <c r="AP43" s="440"/>
      <c r="AQ43" s="435"/>
      <c r="AR43" s="434" t="e">
        <f t="shared" si="36"/>
        <v>#DIV/0!</v>
      </c>
      <c r="AS43" s="440">
        <f t="shared" si="9"/>
        <v>7066645</v>
      </c>
      <c r="AT43" s="440">
        <f t="shared" si="10"/>
        <v>4359065</v>
      </c>
      <c r="AU43" s="435">
        <f t="shared" si="11"/>
        <v>4700000</v>
      </c>
      <c r="AV43" s="434">
        <f t="shared" si="25"/>
        <v>1.5035414893617021</v>
      </c>
      <c r="AW43" s="441">
        <f t="shared" si="37"/>
        <v>1766661.25</v>
      </c>
      <c r="BA43" s="599"/>
      <c r="BB43" s="599"/>
    </row>
    <row r="44" spans="1:54" s="244" customFormat="1" ht="45" customHeight="1">
      <c r="A44" s="427">
        <v>32</v>
      </c>
      <c r="B44" s="482" t="s">
        <v>304</v>
      </c>
      <c r="C44" s="429" t="s">
        <v>98</v>
      </c>
      <c r="D44" s="430" t="s">
        <v>134</v>
      </c>
      <c r="E44" s="431">
        <v>44823</v>
      </c>
      <c r="F44" s="440">
        <v>341830</v>
      </c>
      <c r="G44" s="440">
        <v>341830</v>
      </c>
      <c r="H44" s="433">
        <v>900000</v>
      </c>
      <c r="I44" s="434">
        <f t="shared" si="27"/>
        <v>0.3798111111111111</v>
      </c>
      <c r="J44" s="440">
        <v>638705</v>
      </c>
      <c r="K44" s="440">
        <v>638705</v>
      </c>
      <c r="L44" s="435">
        <v>900000</v>
      </c>
      <c r="M44" s="434">
        <f t="shared" si="28"/>
        <v>0.70967222222222226</v>
      </c>
      <c r="N44" s="436">
        <v>1042770</v>
      </c>
      <c r="O44" s="436">
        <v>1042770</v>
      </c>
      <c r="P44" s="437">
        <v>1000000</v>
      </c>
      <c r="Q44" s="438">
        <v>1.04</v>
      </c>
      <c r="R44" s="436">
        <v>1481100</v>
      </c>
      <c r="S44" s="437">
        <v>1100000</v>
      </c>
      <c r="T44" s="438">
        <v>1.35</v>
      </c>
      <c r="U44" s="432"/>
      <c r="V44" s="439"/>
      <c r="W44" s="438" t="e">
        <f t="shared" si="29"/>
        <v>#DIV/0!</v>
      </c>
      <c r="X44" s="432"/>
      <c r="Y44" s="435"/>
      <c r="Z44" s="434" t="e">
        <f t="shared" si="30"/>
        <v>#DIV/0!</v>
      </c>
      <c r="AA44" s="440"/>
      <c r="AB44" s="435"/>
      <c r="AC44" s="434" t="e">
        <f t="shared" si="31"/>
        <v>#DIV/0!</v>
      </c>
      <c r="AD44" s="440"/>
      <c r="AE44" s="435"/>
      <c r="AF44" s="434" t="e">
        <f t="shared" si="32"/>
        <v>#DIV/0!</v>
      </c>
      <c r="AG44" s="440"/>
      <c r="AH44" s="435"/>
      <c r="AI44" s="434" t="e">
        <f t="shared" si="33"/>
        <v>#DIV/0!</v>
      </c>
      <c r="AJ44" s="440"/>
      <c r="AK44" s="435"/>
      <c r="AL44" s="434" t="e">
        <f t="shared" si="34"/>
        <v>#DIV/0!</v>
      </c>
      <c r="AM44" s="440"/>
      <c r="AN44" s="435"/>
      <c r="AO44" s="434" t="e">
        <f t="shared" si="35"/>
        <v>#DIV/0!</v>
      </c>
      <c r="AP44" s="440"/>
      <c r="AQ44" s="435"/>
      <c r="AR44" s="434" t="e">
        <f t="shared" si="36"/>
        <v>#DIV/0!</v>
      </c>
      <c r="AS44" s="440">
        <f t="shared" si="9"/>
        <v>3504405</v>
      </c>
      <c r="AT44" s="440">
        <f t="shared" si="10"/>
        <v>2023305</v>
      </c>
      <c r="AU44" s="435">
        <f t="shared" si="11"/>
        <v>3900000</v>
      </c>
      <c r="AV44" s="434">
        <f t="shared" si="25"/>
        <v>0.8985653846153846</v>
      </c>
      <c r="AW44" s="441">
        <f t="shared" si="37"/>
        <v>876101.25</v>
      </c>
      <c r="BA44" s="599"/>
      <c r="BB44" s="599"/>
    </row>
    <row r="45" spans="1:54" s="244" customFormat="1" ht="45" customHeight="1">
      <c r="A45" s="427">
        <v>33</v>
      </c>
      <c r="B45" s="482" t="s">
        <v>302</v>
      </c>
      <c r="C45" s="429" t="s">
        <v>99</v>
      </c>
      <c r="D45" s="430" t="s">
        <v>135</v>
      </c>
      <c r="E45" s="431">
        <v>44903</v>
      </c>
      <c r="F45" s="440">
        <v>306165</v>
      </c>
      <c r="G45" s="440">
        <v>306165</v>
      </c>
      <c r="H45" s="433">
        <v>550000</v>
      </c>
      <c r="I45" s="434">
        <f t="shared" si="27"/>
        <v>0.55666363636363636</v>
      </c>
      <c r="J45" s="440">
        <v>130780</v>
      </c>
      <c r="K45" s="440">
        <v>130780</v>
      </c>
      <c r="L45" s="435">
        <v>550000</v>
      </c>
      <c r="M45" s="434">
        <f t="shared" si="28"/>
        <v>0.23778181818181818</v>
      </c>
      <c r="N45" s="475">
        <v>1326715</v>
      </c>
      <c r="O45" s="475">
        <v>1326715</v>
      </c>
      <c r="P45" s="476">
        <v>550000</v>
      </c>
      <c r="Q45" s="438">
        <v>2.41</v>
      </c>
      <c r="R45" s="475">
        <v>382140</v>
      </c>
      <c r="S45" s="476">
        <v>550000</v>
      </c>
      <c r="T45" s="438">
        <v>0.69</v>
      </c>
      <c r="U45" s="440"/>
      <c r="V45" s="435"/>
      <c r="W45" s="438" t="e">
        <f t="shared" si="29"/>
        <v>#DIV/0!</v>
      </c>
      <c r="X45" s="440"/>
      <c r="Y45" s="435"/>
      <c r="Z45" s="434" t="e">
        <f t="shared" si="30"/>
        <v>#DIV/0!</v>
      </c>
      <c r="AA45" s="440"/>
      <c r="AB45" s="435"/>
      <c r="AC45" s="434" t="e">
        <f t="shared" si="31"/>
        <v>#DIV/0!</v>
      </c>
      <c r="AD45" s="440"/>
      <c r="AE45" s="435"/>
      <c r="AF45" s="434" t="e">
        <f t="shared" si="32"/>
        <v>#DIV/0!</v>
      </c>
      <c r="AG45" s="440"/>
      <c r="AH45" s="435"/>
      <c r="AI45" s="434" t="e">
        <f t="shared" si="33"/>
        <v>#DIV/0!</v>
      </c>
      <c r="AJ45" s="440"/>
      <c r="AK45" s="435"/>
      <c r="AL45" s="434" t="e">
        <f t="shared" si="34"/>
        <v>#DIV/0!</v>
      </c>
      <c r="AM45" s="440"/>
      <c r="AN45" s="435"/>
      <c r="AO45" s="434" t="e">
        <f t="shared" si="35"/>
        <v>#DIV/0!</v>
      </c>
      <c r="AP45" s="440"/>
      <c r="AQ45" s="435"/>
      <c r="AR45" s="434" t="e">
        <f t="shared" si="36"/>
        <v>#DIV/0!</v>
      </c>
      <c r="AS45" s="440">
        <f t="shared" si="9"/>
        <v>2145800</v>
      </c>
      <c r="AT45" s="440">
        <f t="shared" si="10"/>
        <v>1763660</v>
      </c>
      <c r="AU45" s="435">
        <f t="shared" si="11"/>
        <v>2200000</v>
      </c>
      <c r="AV45" s="434">
        <f t="shared" si="25"/>
        <v>0.97536363636363632</v>
      </c>
      <c r="AW45" s="441">
        <f t="shared" si="37"/>
        <v>536450</v>
      </c>
      <c r="BA45" s="599"/>
      <c r="BB45" s="599"/>
    </row>
    <row r="46" spans="1:54" s="244" customFormat="1" ht="45" customHeight="1">
      <c r="A46" s="427">
        <v>34</v>
      </c>
      <c r="B46" s="482" t="s">
        <v>308</v>
      </c>
      <c r="C46" s="429" t="s">
        <v>100</v>
      </c>
      <c r="D46" s="430" t="s">
        <v>136</v>
      </c>
      <c r="E46" s="431">
        <v>45121</v>
      </c>
      <c r="F46" s="440">
        <v>494515</v>
      </c>
      <c r="G46" s="440">
        <v>494515</v>
      </c>
      <c r="H46" s="433">
        <v>750000</v>
      </c>
      <c r="I46" s="434">
        <f t="shared" si="27"/>
        <v>0.65935333333333335</v>
      </c>
      <c r="J46" s="440">
        <v>508915</v>
      </c>
      <c r="K46" s="440">
        <v>508915</v>
      </c>
      <c r="L46" s="435">
        <v>750000</v>
      </c>
      <c r="M46" s="434">
        <f t="shared" si="28"/>
        <v>0.67855333333333334</v>
      </c>
      <c r="N46" s="475">
        <v>358140</v>
      </c>
      <c r="O46" s="475">
        <v>358140</v>
      </c>
      <c r="P46" s="476">
        <v>750000</v>
      </c>
      <c r="Q46" s="438">
        <v>0.48</v>
      </c>
      <c r="R46" s="475">
        <v>1086515</v>
      </c>
      <c r="S46" s="476">
        <v>750000</v>
      </c>
      <c r="T46" s="438">
        <v>1.45</v>
      </c>
      <c r="U46" s="440"/>
      <c r="V46" s="435"/>
      <c r="W46" s="438" t="e">
        <f t="shared" si="29"/>
        <v>#DIV/0!</v>
      </c>
      <c r="X46" s="440"/>
      <c r="Y46" s="435"/>
      <c r="Z46" s="434" t="e">
        <f t="shared" si="30"/>
        <v>#DIV/0!</v>
      </c>
      <c r="AA46" s="440"/>
      <c r="AB46" s="435"/>
      <c r="AC46" s="434" t="e">
        <f t="shared" si="31"/>
        <v>#DIV/0!</v>
      </c>
      <c r="AD46" s="440"/>
      <c r="AE46" s="435"/>
      <c r="AF46" s="434" t="e">
        <f t="shared" si="32"/>
        <v>#DIV/0!</v>
      </c>
      <c r="AG46" s="440"/>
      <c r="AH46" s="435"/>
      <c r="AI46" s="434" t="e">
        <f t="shared" si="33"/>
        <v>#DIV/0!</v>
      </c>
      <c r="AJ46" s="440"/>
      <c r="AK46" s="435"/>
      <c r="AL46" s="434" t="e">
        <f t="shared" si="34"/>
        <v>#DIV/0!</v>
      </c>
      <c r="AM46" s="440"/>
      <c r="AN46" s="435"/>
      <c r="AO46" s="434" t="e">
        <f t="shared" si="35"/>
        <v>#DIV/0!</v>
      </c>
      <c r="AP46" s="440"/>
      <c r="AQ46" s="435"/>
      <c r="AR46" s="434" t="e">
        <f t="shared" si="36"/>
        <v>#DIV/0!</v>
      </c>
      <c r="AS46" s="440">
        <f t="shared" si="9"/>
        <v>2448085</v>
      </c>
      <c r="AT46" s="440">
        <f t="shared" si="10"/>
        <v>1361570</v>
      </c>
      <c r="AU46" s="435">
        <f t="shared" si="11"/>
        <v>3000000</v>
      </c>
      <c r="AV46" s="434">
        <f t="shared" si="25"/>
        <v>0.81602833333333336</v>
      </c>
      <c r="AW46" s="441">
        <f t="shared" si="37"/>
        <v>612021.25</v>
      </c>
      <c r="BA46" s="599"/>
      <c r="BB46" s="599"/>
    </row>
    <row r="47" spans="1:54" s="244" customFormat="1" ht="45" customHeight="1">
      <c r="A47" s="427">
        <v>35</v>
      </c>
      <c r="B47" s="482" t="s">
        <v>302</v>
      </c>
      <c r="C47" s="429" t="s">
        <v>288</v>
      </c>
      <c r="D47" s="430" t="s">
        <v>289</v>
      </c>
      <c r="E47" s="431" t="s">
        <v>290</v>
      </c>
      <c r="F47" s="440"/>
      <c r="G47" s="440"/>
      <c r="H47" s="433"/>
      <c r="I47" s="501"/>
      <c r="J47" s="440"/>
      <c r="K47" s="440"/>
      <c r="L47" s="435"/>
      <c r="M47" s="501"/>
      <c r="N47" s="475">
        <v>333500</v>
      </c>
      <c r="O47" s="475">
        <v>317655</v>
      </c>
      <c r="P47" s="476">
        <v>425806</v>
      </c>
      <c r="Q47" s="486">
        <v>0.78</v>
      </c>
      <c r="R47" s="475">
        <v>119575</v>
      </c>
      <c r="S47" s="476">
        <v>550000</v>
      </c>
      <c r="T47" s="486">
        <v>0.22</v>
      </c>
      <c r="U47" s="440"/>
      <c r="V47" s="435"/>
      <c r="W47" s="486"/>
      <c r="X47" s="440"/>
      <c r="Y47" s="435"/>
      <c r="Z47" s="501"/>
      <c r="AA47" s="440"/>
      <c r="AB47" s="435"/>
      <c r="AC47" s="501"/>
      <c r="AD47" s="440"/>
      <c r="AE47" s="435"/>
      <c r="AF47" s="501"/>
      <c r="AG47" s="440"/>
      <c r="AH47" s="435"/>
      <c r="AI47" s="501"/>
      <c r="AJ47" s="440"/>
      <c r="AK47" s="435"/>
      <c r="AL47" s="501"/>
      <c r="AM47" s="440"/>
      <c r="AN47" s="435"/>
      <c r="AO47" s="501"/>
      <c r="AP47" s="440"/>
      <c r="AQ47" s="435"/>
      <c r="AR47" s="501"/>
      <c r="AS47" s="440">
        <f t="shared" si="9"/>
        <v>453075</v>
      </c>
      <c r="AT47" s="440">
        <f t="shared" si="10"/>
        <v>317655</v>
      </c>
      <c r="AU47" s="435">
        <f t="shared" si="11"/>
        <v>975806</v>
      </c>
      <c r="AV47" s="501">
        <f t="shared" si="25"/>
        <v>0.46430847934937886</v>
      </c>
      <c r="AW47" s="441">
        <f>AS47/2</f>
        <v>226537.5</v>
      </c>
      <c r="BA47" s="599"/>
      <c r="BB47" s="599"/>
    </row>
    <row r="48" spans="1:54" s="508" customFormat="1" ht="45" customHeight="1">
      <c r="A48" s="464"/>
      <c r="B48" s="640" t="s">
        <v>28</v>
      </c>
      <c r="C48" s="640"/>
      <c r="D48" s="640"/>
      <c r="E48" s="640"/>
      <c r="F48" s="503">
        <f>SUM(F8:F46)</f>
        <v>17739630</v>
      </c>
      <c r="G48" s="503">
        <v>17739630</v>
      </c>
      <c r="H48" s="504">
        <f>SUM(H8:H46)</f>
        <v>21450000</v>
      </c>
      <c r="I48" s="505">
        <f>F48/H48</f>
        <v>0.82702237762237762</v>
      </c>
      <c r="J48" s="503">
        <f>SUM(J8:J46)</f>
        <v>15690860</v>
      </c>
      <c r="K48" s="503">
        <v>15657865</v>
      </c>
      <c r="L48" s="504">
        <f>SUM(L8:L46)</f>
        <v>21132141</v>
      </c>
      <c r="M48" s="505">
        <f>J48/L48</f>
        <v>0.74251160826534335</v>
      </c>
      <c r="N48" s="506">
        <f>SUM(N8:N47)</f>
        <v>29519515</v>
      </c>
      <c r="O48" s="506">
        <f>SUM(O8:O47)</f>
        <v>29264995</v>
      </c>
      <c r="P48" s="507">
        <f>SUM(P8:P47)</f>
        <v>22129031</v>
      </c>
      <c r="Q48" s="505">
        <v>0.78</v>
      </c>
      <c r="R48" s="503">
        <f>SUM(R8:R47)</f>
        <v>45894505</v>
      </c>
      <c r="S48" s="503">
        <f>SUM(S8:S47)</f>
        <v>25846665</v>
      </c>
      <c r="T48" s="505">
        <f>R48/S48</f>
        <v>1.7756451364228227</v>
      </c>
      <c r="U48" s="503">
        <f>SUM(U8:U46)</f>
        <v>0</v>
      </c>
      <c r="V48" s="503">
        <f>SUM(V8:V46)</f>
        <v>0</v>
      </c>
      <c r="W48" s="505" t="e">
        <f>U48/V48</f>
        <v>#DIV/0!</v>
      </c>
      <c r="X48" s="503">
        <f>SUM(X8:X46)</f>
        <v>0</v>
      </c>
      <c r="Y48" s="503">
        <f>SUM(Y8:Y46)</f>
        <v>0</v>
      </c>
      <c r="Z48" s="505" t="e">
        <f>X48/Y48</f>
        <v>#DIV/0!</v>
      </c>
      <c r="AA48" s="503">
        <f>SUM(AA8:AA46)</f>
        <v>0</v>
      </c>
      <c r="AB48" s="503">
        <f>SUM(AB8:AB46)</f>
        <v>0</v>
      </c>
      <c r="AC48" s="505" t="e">
        <f>AA48/AB48</f>
        <v>#DIV/0!</v>
      </c>
      <c r="AD48" s="503">
        <f>SUM(AD8:AD46)</f>
        <v>0</v>
      </c>
      <c r="AE48" s="503">
        <f>SUM(AE8:AE46)</f>
        <v>0</v>
      </c>
      <c r="AF48" s="505" t="e">
        <f>AD48/AE48</f>
        <v>#DIV/0!</v>
      </c>
      <c r="AG48" s="503">
        <f>SUM(AG8:AG46)</f>
        <v>0</v>
      </c>
      <c r="AH48" s="503">
        <f>SUM(AH8:AH46)</f>
        <v>0</v>
      </c>
      <c r="AI48" s="505" t="e">
        <f>AG48/AH48</f>
        <v>#DIV/0!</v>
      </c>
      <c r="AJ48" s="503">
        <f>SUM(AJ8:AJ46)</f>
        <v>0</v>
      </c>
      <c r="AK48" s="503">
        <f>SUM(AK8:AK46)</f>
        <v>0</v>
      </c>
      <c r="AL48" s="505" t="e">
        <f>AJ48/AK48</f>
        <v>#DIV/0!</v>
      </c>
      <c r="AM48" s="503">
        <f>SUM(AM8:AM46)</f>
        <v>0</v>
      </c>
      <c r="AN48" s="503">
        <f>SUM(AN8:AN46)</f>
        <v>0</v>
      </c>
      <c r="AO48" s="505" t="e">
        <f>AM48/AN48</f>
        <v>#DIV/0!</v>
      </c>
      <c r="AP48" s="503">
        <f>SUM(AP8:AP46)</f>
        <v>0</v>
      </c>
      <c r="AQ48" s="503">
        <f>SUM(AQ8:AQ46)</f>
        <v>0</v>
      </c>
      <c r="AR48" s="505" t="e">
        <f>AP48/AQ48</f>
        <v>#DIV/0!</v>
      </c>
      <c r="AS48" s="503">
        <f t="shared" si="9"/>
        <v>108844510</v>
      </c>
      <c r="AT48" s="503">
        <f t="shared" si="10"/>
        <v>62662490</v>
      </c>
      <c r="AU48" s="504">
        <f t="shared" si="11"/>
        <v>90557837</v>
      </c>
      <c r="AV48" s="505">
        <f t="shared" si="25"/>
        <v>1.2019336327567101</v>
      </c>
      <c r="AW48" s="503">
        <f>AS48/4</f>
        <v>27211127.5</v>
      </c>
      <c r="BA48" s="600"/>
      <c r="BB48" s="600"/>
    </row>
    <row r="49" spans="2:54" s="52" customFormat="1" ht="18.75">
      <c r="B49" s="40"/>
      <c r="H49" s="64"/>
      <c r="I49" s="65"/>
      <c r="L49" s="64"/>
      <c r="P49" s="64"/>
      <c r="S49" s="64"/>
      <c r="V49" s="64"/>
      <c r="Y49" s="64"/>
      <c r="AB49" s="64"/>
      <c r="AE49" s="64"/>
      <c r="AH49" s="64"/>
      <c r="AK49" s="64"/>
      <c r="AN49" s="64"/>
      <c r="AQ49" s="64"/>
      <c r="AU49" s="64"/>
      <c r="BA49" s="600"/>
      <c r="BB49" s="600"/>
    </row>
    <row r="50" spans="2:54" s="52" customFormat="1" ht="24">
      <c r="B50" s="14"/>
      <c r="C50" s="240"/>
      <c r="D50" s="240"/>
      <c r="E50" s="240"/>
      <c r="F50" s="241"/>
      <c r="G50" s="241"/>
      <c r="H50" s="241"/>
      <c r="I50" s="242"/>
      <c r="J50" s="240"/>
      <c r="K50" s="240"/>
      <c r="L50" s="243"/>
      <c r="M50" s="240"/>
      <c r="N50" s="240"/>
      <c r="O50" s="240"/>
      <c r="P50" s="243"/>
      <c r="Q50" s="240"/>
      <c r="R50" s="574"/>
      <c r="S50" s="243"/>
      <c r="T50" s="240"/>
      <c r="U50" s="240"/>
      <c r="V50" s="243"/>
      <c r="W50" s="240"/>
      <c r="X50" s="240"/>
      <c r="Y50" s="243"/>
      <c r="Z50" s="240"/>
      <c r="AA50" s="240"/>
      <c r="AB50" s="243"/>
      <c r="AC50" s="240"/>
      <c r="AD50" s="240"/>
      <c r="AE50" s="243"/>
      <c r="AF50" s="240"/>
      <c r="AG50" s="240"/>
      <c r="AH50" s="243"/>
      <c r="AI50" s="240"/>
      <c r="AJ50" s="240"/>
      <c r="AK50" s="243"/>
      <c r="AL50" s="240"/>
      <c r="AM50" s="240"/>
      <c r="AN50" s="243"/>
      <c r="AO50" s="240"/>
      <c r="AP50" s="240"/>
      <c r="AQ50" s="243"/>
      <c r="AR50" s="240"/>
      <c r="AS50" s="240"/>
      <c r="AT50" s="240"/>
      <c r="AU50" s="243"/>
      <c r="AV50" s="240"/>
      <c r="BA50" s="600"/>
      <c r="BB50" s="600"/>
    </row>
    <row r="51" spans="2:54" s="415" customFormat="1" ht="51.75" customHeight="1">
      <c r="B51" s="562" t="s">
        <v>29</v>
      </c>
      <c r="C51" s="562"/>
      <c r="E51" s="632" t="s">
        <v>30</v>
      </c>
      <c r="F51" s="632"/>
      <c r="G51" s="586"/>
      <c r="H51" s="416"/>
      <c r="I51" s="417"/>
      <c r="L51" s="416"/>
      <c r="P51" s="416"/>
      <c r="S51" s="416"/>
      <c r="V51" s="416"/>
      <c r="Y51" s="416"/>
      <c r="AB51" s="416"/>
      <c r="AE51" s="416"/>
      <c r="AH51" s="416"/>
      <c r="AK51" s="416"/>
      <c r="AN51" s="416"/>
      <c r="AQ51" s="416"/>
      <c r="AU51" s="632" t="s">
        <v>30</v>
      </c>
      <c r="AV51" s="632"/>
      <c r="AW51" s="669"/>
      <c r="BA51" s="600"/>
      <c r="BB51" s="600"/>
    </row>
    <row r="52" spans="2:54" s="52" customFormat="1" ht="20.25" customHeight="1">
      <c r="B52" s="63"/>
      <c r="C52" s="63"/>
      <c r="E52" s="66"/>
      <c r="F52" s="67"/>
      <c r="G52" s="67"/>
      <c r="H52" s="64"/>
      <c r="I52" s="65"/>
      <c r="L52" s="64"/>
      <c r="P52" s="64"/>
      <c r="S52" s="64"/>
      <c r="V52" s="64"/>
      <c r="Y52" s="64"/>
      <c r="AB52" s="64"/>
      <c r="AE52" s="64"/>
      <c r="AH52" s="64"/>
      <c r="AK52" s="64"/>
      <c r="AN52" s="64"/>
      <c r="AQ52" s="64"/>
      <c r="AU52" s="68"/>
      <c r="AV52" s="69"/>
      <c r="BA52" s="600"/>
      <c r="BB52" s="600"/>
    </row>
    <row r="53" spans="2:54" s="565" customFormat="1" ht="38.25" customHeight="1">
      <c r="B53" s="564" t="s">
        <v>103</v>
      </c>
      <c r="C53" s="564"/>
      <c r="E53" s="587" t="s">
        <v>31</v>
      </c>
      <c r="F53" s="567"/>
      <c r="G53" s="567"/>
      <c r="H53" s="568"/>
      <c r="I53" s="569"/>
      <c r="L53" s="568"/>
      <c r="P53" s="568"/>
      <c r="S53" s="568"/>
      <c r="V53" s="568"/>
      <c r="Y53" s="568"/>
      <c r="AB53" s="568"/>
      <c r="AE53" s="568"/>
      <c r="AH53" s="568"/>
      <c r="AK53" s="568"/>
      <c r="AN53" s="568"/>
      <c r="AQ53" s="568"/>
      <c r="AU53" s="633" t="s">
        <v>32</v>
      </c>
      <c r="AV53" s="633"/>
      <c r="AW53" s="633"/>
      <c r="BA53" s="600"/>
      <c r="BB53" s="600"/>
    </row>
    <row r="54" spans="2:54" s="415" customFormat="1" ht="25.5" customHeight="1">
      <c r="B54" s="570" t="s">
        <v>101</v>
      </c>
      <c r="C54" s="570"/>
      <c r="E54" s="586" t="s">
        <v>33</v>
      </c>
      <c r="F54" s="586"/>
      <c r="G54" s="586"/>
      <c r="H54" s="416"/>
      <c r="I54" s="417"/>
      <c r="L54" s="416"/>
      <c r="P54" s="416"/>
      <c r="S54" s="416"/>
      <c r="V54" s="416"/>
      <c r="Y54" s="416"/>
      <c r="AB54" s="416"/>
      <c r="AE54" s="416"/>
      <c r="AH54" s="416"/>
      <c r="AK54" s="416"/>
      <c r="AN54" s="416"/>
      <c r="AQ54" s="416"/>
      <c r="AU54" s="632" t="s">
        <v>315</v>
      </c>
      <c r="AV54" s="632"/>
      <c r="AW54" s="632"/>
      <c r="BA54" s="600"/>
      <c r="BB54" s="600"/>
    </row>
    <row r="56" spans="2:54" s="52" customFormat="1" ht="28.5" customHeight="1">
      <c r="B56" s="73"/>
      <c r="H56" s="64"/>
      <c r="I56" s="65"/>
      <c r="L56" s="64"/>
      <c r="P56" s="64"/>
      <c r="R56" s="576"/>
      <c r="S56" s="577"/>
      <c r="T56" s="578"/>
      <c r="V56" s="64"/>
      <c r="Y56" s="64"/>
      <c r="AB56" s="64"/>
      <c r="AE56" s="64"/>
      <c r="AH56" s="64"/>
      <c r="AK56" s="64"/>
      <c r="AN56" s="64"/>
      <c r="AQ56" s="64"/>
      <c r="AU56" s="64"/>
      <c r="BA56" s="600"/>
      <c r="BB56" s="600"/>
    </row>
    <row r="57" spans="2:54" s="52" customFormat="1" ht="25.5">
      <c r="B57" s="73"/>
      <c r="H57" s="64"/>
      <c r="I57" s="65"/>
      <c r="L57" s="64"/>
      <c r="P57" s="64"/>
      <c r="R57" s="579"/>
      <c r="S57" s="579"/>
      <c r="T57" s="580"/>
      <c r="V57" s="64"/>
      <c r="Y57" s="64"/>
      <c r="AB57" s="64"/>
      <c r="AE57" s="64"/>
      <c r="AH57" s="64"/>
      <c r="AK57" s="64"/>
      <c r="AN57" s="64"/>
      <c r="AQ57" s="64"/>
      <c r="AU57" s="64"/>
      <c r="BA57" s="600"/>
      <c r="BB57" s="600"/>
    </row>
  </sheetData>
  <mergeCells count="28">
    <mergeCell ref="BB5:BB7"/>
    <mergeCell ref="B48:E48"/>
    <mergeCell ref="E51:F51"/>
    <mergeCell ref="AU51:AV51"/>
    <mergeCell ref="AU53:AW53"/>
    <mergeCell ref="BA5:BA7"/>
    <mergeCell ref="R5:T6"/>
    <mergeCell ref="U5:W6"/>
    <mergeCell ref="X5:Z6"/>
    <mergeCell ref="AA5:AC6"/>
    <mergeCell ref="AD5:AF6"/>
    <mergeCell ref="AG5:AI6"/>
    <mergeCell ref="AU54:AW54"/>
    <mergeCell ref="AJ5:AL6"/>
    <mergeCell ref="AM5:AO6"/>
    <mergeCell ref="AP5:AR6"/>
    <mergeCell ref="AS5:AV6"/>
    <mergeCell ref="AW5:AW7"/>
    <mergeCell ref="AS2:AU2"/>
    <mergeCell ref="AS3:AV3"/>
    <mergeCell ref="C4:D4"/>
    <mergeCell ref="B5:B7"/>
    <mergeCell ref="C5:C7"/>
    <mergeCell ref="D5:D7"/>
    <mergeCell ref="E5:E7"/>
    <mergeCell ref="F5:I6"/>
    <mergeCell ref="J5:M6"/>
    <mergeCell ref="N5:Q6"/>
  </mergeCells>
  <pageMargins left="0.74803149606299213" right="0.19685039370078741" top="1.21" bottom="0.64" header="1.1599999999999999" footer="0.19"/>
  <pageSetup paperSize="9" scale="3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7"/>
  </sheetPr>
  <dimension ref="A1:BG59"/>
  <sheetViews>
    <sheetView tabSelected="1" view="pageBreakPreview" zoomScale="40" zoomScaleNormal="70" zoomScaleSheetLayoutView="40" workbookViewId="0">
      <selection activeCell="E17" sqref="E17"/>
    </sheetView>
  </sheetViews>
  <sheetFormatPr defaultColWidth="46.85546875" defaultRowHeight="16.5"/>
  <cols>
    <col min="1" max="1" width="8" style="73" bestFit="1" customWidth="1"/>
    <col min="2" max="2" width="12.85546875" style="73" bestFit="1" customWidth="1"/>
    <col min="3" max="3" width="84.85546875" style="52" customWidth="1"/>
    <col min="4" max="4" width="65.140625" style="52" customWidth="1"/>
    <col min="5" max="5" width="46.85546875" style="52" customWidth="1"/>
    <col min="6" max="7" width="33" style="52" hidden="1" customWidth="1"/>
    <col min="8" max="8" width="33" style="64" hidden="1" customWidth="1"/>
    <col min="9" max="9" width="14.28515625" style="65" hidden="1" customWidth="1"/>
    <col min="10" max="11" width="33" style="52" hidden="1" customWidth="1"/>
    <col min="12" max="12" width="30.85546875" style="64" hidden="1" customWidth="1"/>
    <col min="13" max="13" width="12" style="52" hidden="1" customWidth="1"/>
    <col min="14" max="15" width="27" style="52" hidden="1" customWidth="1"/>
    <col min="16" max="16" width="27" style="64" hidden="1" customWidth="1"/>
    <col min="17" max="17" width="14.28515625" style="52" hidden="1" customWidth="1"/>
    <col min="18" max="18" width="32" style="52" hidden="1" customWidth="1"/>
    <col min="19" max="19" width="32" style="64" hidden="1" customWidth="1"/>
    <col min="20" max="20" width="16.28515625" style="52" hidden="1" customWidth="1"/>
    <col min="21" max="21" width="28.140625" style="52" customWidth="1"/>
    <col min="22" max="22" width="28.140625" style="64" customWidth="1"/>
    <col min="23" max="23" width="17" style="52" customWidth="1"/>
    <col min="24" max="24" width="20.7109375" style="52" hidden="1" customWidth="1"/>
    <col min="25" max="25" width="20.7109375" style="64" hidden="1" customWidth="1"/>
    <col min="26" max="26" width="10.7109375" style="52" hidden="1" customWidth="1"/>
    <col min="27" max="27" width="20.7109375" style="52" hidden="1" customWidth="1"/>
    <col min="28" max="28" width="20.7109375" style="64" hidden="1" customWidth="1"/>
    <col min="29" max="29" width="10.7109375" style="52" hidden="1" customWidth="1"/>
    <col min="30" max="30" width="20.7109375" style="52" hidden="1" customWidth="1"/>
    <col min="31" max="31" width="20.7109375" style="64" hidden="1" customWidth="1"/>
    <col min="32" max="32" width="10.7109375" style="52" hidden="1" customWidth="1"/>
    <col min="33" max="33" width="20.7109375" style="52" hidden="1" customWidth="1"/>
    <col min="34" max="34" width="20.7109375" style="64" hidden="1" customWidth="1"/>
    <col min="35" max="35" width="10.7109375" style="52" hidden="1" customWidth="1"/>
    <col min="36" max="36" width="20.7109375" style="52" hidden="1" customWidth="1"/>
    <col min="37" max="37" width="20.7109375" style="64" hidden="1" customWidth="1"/>
    <col min="38" max="38" width="10.7109375" style="52" hidden="1" customWidth="1"/>
    <col min="39" max="39" width="20.7109375" style="52" hidden="1" customWidth="1"/>
    <col min="40" max="40" width="20.7109375" style="64" hidden="1" customWidth="1"/>
    <col min="41" max="41" width="10.5703125" style="52" hidden="1" customWidth="1"/>
    <col min="42" max="42" width="20.7109375" style="52" hidden="1" customWidth="1"/>
    <col min="43" max="43" width="20.7109375" style="64" hidden="1" customWidth="1"/>
    <col min="44" max="44" width="10.7109375" style="52" hidden="1" customWidth="1"/>
    <col min="45" max="45" width="35.140625" style="52" customWidth="1"/>
    <col min="46" max="46" width="32" style="52" hidden="1" customWidth="1"/>
    <col min="47" max="47" width="32" style="64" customWidth="1"/>
    <col min="48" max="48" width="13.140625" style="52" customWidth="1"/>
    <col min="49" max="49" width="28.28515625" style="52" customWidth="1"/>
    <col min="50" max="50" width="44.85546875" style="52" hidden="1" customWidth="1"/>
    <col min="51" max="51" width="37.28515625" style="52" hidden="1" customWidth="1"/>
    <col min="52" max="52" width="19.140625" style="52" hidden="1" customWidth="1"/>
    <col min="53" max="53" width="146.28515625" style="600" bestFit="1" customWidth="1"/>
    <col min="54" max="54" width="39.85546875" style="600" customWidth="1"/>
    <col min="55" max="55" width="102.28515625" style="52" customWidth="1"/>
    <col min="56" max="16384" width="46.85546875" style="52"/>
  </cols>
  <sheetData>
    <row r="1" spans="1:59" s="425" customFormat="1" ht="34.5">
      <c r="A1" s="418"/>
      <c r="B1" s="245" t="s">
        <v>0</v>
      </c>
      <c r="C1" s="246"/>
      <c r="D1" s="246"/>
      <c r="E1" s="419"/>
      <c r="F1" s="601"/>
      <c r="G1" s="601"/>
      <c r="H1" s="421"/>
      <c r="I1" s="422"/>
      <c r="J1" s="601"/>
      <c r="K1" s="601"/>
      <c r="L1" s="421"/>
      <c r="M1" s="601"/>
      <c r="N1" s="601"/>
      <c r="O1" s="601"/>
      <c r="P1" s="421"/>
      <c r="Q1" s="601"/>
      <c r="R1" s="601"/>
      <c r="S1" s="421"/>
      <c r="T1" s="601"/>
      <c r="U1" s="601"/>
      <c r="V1" s="421"/>
      <c r="W1" s="601"/>
      <c r="X1" s="601"/>
      <c r="Y1" s="421"/>
      <c r="Z1" s="601"/>
      <c r="AA1" s="601"/>
      <c r="AB1" s="421"/>
      <c r="AC1" s="601"/>
      <c r="AD1" s="601"/>
      <c r="AE1" s="421"/>
      <c r="AF1" s="601"/>
      <c r="AG1" s="601"/>
      <c r="AH1" s="421"/>
      <c r="AI1" s="601"/>
      <c r="AJ1" s="601"/>
      <c r="AK1" s="421"/>
      <c r="AL1" s="601"/>
      <c r="AM1" s="601"/>
      <c r="AN1" s="421"/>
      <c r="AO1" s="601"/>
      <c r="AP1" s="601"/>
      <c r="AQ1" s="421"/>
      <c r="AR1" s="601"/>
      <c r="AS1" s="601"/>
      <c r="AT1" s="601"/>
      <c r="AU1" s="421"/>
      <c r="AV1" s="601"/>
      <c r="AW1" s="601"/>
      <c r="AX1" s="423"/>
      <c r="AY1" s="424"/>
      <c r="AZ1" s="424"/>
      <c r="BA1" s="5"/>
      <c r="BB1" s="5"/>
      <c r="BG1" s="426"/>
    </row>
    <row r="2" spans="1:59" s="425" customFormat="1" ht="27.75" customHeight="1">
      <c r="A2" s="418"/>
      <c r="B2" s="245" t="s">
        <v>1</v>
      </c>
      <c r="C2" s="246"/>
      <c r="D2" s="246"/>
      <c r="E2" s="419"/>
      <c r="F2" s="601"/>
      <c r="G2" s="601"/>
      <c r="H2" s="421"/>
      <c r="I2" s="422"/>
      <c r="J2" s="601"/>
      <c r="K2" s="601"/>
      <c r="L2" s="421"/>
      <c r="M2" s="601"/>
      <c r="N2" s="601"/>
      <c r="O2" s="601"/>
      <c r="P2" s="421"/>
      <c r="Q2" s="601"/>
      <c r="R2" s="601"/>
      <c r="S2" s="421"/>
      <c r="T2" s="601"/>
      <c r="U2" s="601"/>
      <c r="V2" s="421"/>
      <c r="W2" s="601"/>
      <c r="X2" s="601"/>
      <c r="Y2" s="421"/>
      <c r="Z2" s="601"/>
      <c r="AA2" s="601"/>
      <c r="AB2" s="421"/>
      <c r="AC2" s="601"/>
      <c r="AD2" s="601"/>
      <c r="AE2" s="421"/>
      <c r="AF2" s="601"/>
      <c r="AG2" s="601"/>
      <c r="AH2" s="421"/>
      <c r="AI2" s="601"/>
      <c r="AJ2" s="601"/>
      <c r="AK2" s="421"/>
      <c r="AL2" s="601"/>
      <c r="AM2" s="601"/>
      <c r="AN2" s="421"/>
      <c r="AO2" s="601"/>
      <c r="AP2" s="601"/>
      <c r="AQ2" s="421"/>
      <c r="AR2" s="601"/>
      <c r="AS2" s="641"/>
      <c r="AT2" s="641"/>
      <c r="AU2" s="641"/>
      <c r="AV2" s="601"/>
      <c r="AW2" s="601"/>
      <c r="AX2" s="423"/>
      <c r="AY2" s="424"/>
      <c r="AZ2" s="424"/>
      <c r="BA2" s="5"/>
      <c r="BB2" s="5"/>
      <c r="BG2" s="426"/>
    </row>
    <row r="3" spans="1:59" s="425" customFormat="1" ht="36" customHeight="1">
      <c r="A3" s="418"/>
      <c r="B3" s="247" t="s">
        <v>177</v>
      </c>
      <c r="C3" s="246"/>
      <c r="D3" s="246"/>
      <c r="E3" s="419"/>
      <c r="F3" s="601"/>
      <c r="G3" s="601"/>
      <c r="H3" s="421"/>
      <c r="I3" s="422"/>
      <c r="J3" s="601"/>
      <c r="K3" s="601"/>
      <c r="L3" s="421"/>
      <c r="M3" s="601"/>
      <c r="N3" s="601"/>
      <c r="O3" s="601"/>
      <c r="P3" s="421"/>
      <c r="Q3" s="601"/>
      <c r="R3" s="601"/>
      <c r="S3" s="421"/>
      <c r="T3" s="601"/>
      <c r="U3" s="601"/>
      <c r="V3" s="421"/>
      <c r="W3" s="601"/>
      <c r="X3" s="601"/>
      <c r="Y3" s="421"/>
      <c r="Z3" s="601"/>
      <c r="AA3" s="601"/>
      <c r="AB3" s="421"/>
      <c r="AC3" s="601"/>
      <c r="AD3" s="601"/>
      <c r="AE3" s="421"/>
      <c r="AF3" s="601"/>
      <c r="AG3" s="601"/>
      <c r="AH3" s="421"/>
      <c r="AI3" s="601"/>
      <c r="AJ3" s="601"/>
      <c r="AK3" s="421"/>
      <c r="AL3" s="601"/>
      <c r="AM3" s="601"/>
      <c r="AN3" s="421"/>
      <c r="AO3" s="601"/>
      <c r="AP3" s="601"/>
      <c r="AQ3" s="421"/>
      <c r="AR3" s="601"/>
      <c r="AS3" s="642"/>
      <c r="AT3" s="642"/>
      <c r="AU3" s="642"/>
      <c r="AV3" s="642"/>
      <c r="AW3" s="601"/>
      <c r="AX3" s="423"/>
      <c r="AY3" s="424"/>
      <c r="AZ3" s="424"/>
      <c r="BA3" s="5"/>
      <c r="BB3" s="5"/>
      <c r="BG3" s="426"/>
    </row>
    <row r="4" spans="1:59" s="23" customFormat="1" ht="30" customHeight="1" thickBot="1">
      <c r="A4" s="14"/>
      <c r="B4" s="14"/>
      <c r="C4" s="623"/>
      <c r="D4" s="623"/>
      <c r="E4" s="15"/>
      <c r="F4" s="16"/>
      <c r="G4" s="16"/>
      <c r="H4" s="17"/>
      <c r="I4" s="18"/>
      <c r="J4" s="132"/>
      <c r="K4" s="19"/>
      <c r="L4" s="17"/>
      <c r="M4" s="16"/>
      <c r="N4" s="16"/>
      <c r="O4" s="16"/>
      <c r="P4" s="17"/>
      <c r="Q4" s="16"/>
      <c r="R4" s="16"/>
      <c r="S4" s="17"/>
      <c r="T4" s="16"/>
      <c r="U4" s="16"/>
      <c r="V4" s="17"/>
      <c r="W4" s="16"/>
      <c r="X4" s="16"/>
      <c r="Y4" s="17"/>
      <c r="Z4" s="16"/>
      <c r="AA4" s="16"/>
      <c r="AB4" s="17"/>
      <c r="AC4" s="16"/>
      <c r="AD4" s="16"/>
      <c r="AE4" s="17"/>
      <c r="AF4" s="16"/>
      <c r="AG4" s="16"/>
      <c r="AH4" s="17"/>
      <c r="AI4" s="16"/>
      <c r="AJ4" s="16"/>
      <c r="AK4" s="17"/>
      <c r="AL4" s="16"/>
      <c r="AM4" s="16"/>
      <c r="AN4" s="17"/>
      <c r="AO4" s="16"/>
      <c r="AP4" s="16"/>
      <c r="AQ4" s="17"/>
      <c r="AR4" s="16"/>
      <c r="AS4" s="16"/>
      <c r="AT4" s="16"/>
      <c r="AU4" s="17"/>
      <c r="AV4" s="16"/>
      <c r="AW4" s="16"/>
      <c r="AX4" s="20"/>
      <c r="AY4" s="21"/>
      <c r="AZ4" s="22"/>
      <c r="BA4" s="16"/>
      <c r="BB4" s="16"/>
      <c r="BG4" s="24"/>
    </row>
    <row r="5" spans="1:59" s="251" customFormat="1" ht="35.1" customHeight="1">
      <c r="A5" s="248"/>
      <c r="B5" s="643" t="s">
        <v>301</v>
      </c>
      <c r="C5" s="643" t="s">
        <v>2</v>
      </c>
      <c r="D5" s="643" t="s">
        <v>3</v>
      </c>
      <c r="E5" s="644" t="s">
        <v>4</v>
      </c>
      <c r="F5" s="634" t="s">
        <v>5</v>
      </c>
      <c r="G5" s="634"/>
      <c r="H5" s="634"/>
      <c r="I5" s="634"/>
      <c r="J5" s="634" t="s">
        <v>6</v>
      </c>
      <c r="K5" s="634"/>
      <c r="L5" s="635"/>
      <c r="M5" s="635"/>
      <c r="N5" s="634" t="s">
        <v>7</v>
      </c>
      <c r="O5" s="634"/>
      <c r="P5" s="635"/>
      <c r="Q5" s="635"/>
      <c r="R5" s="634" t="s">
        <v>8</v>
      </c>
      <c r="S5" s="635"/>
      <c r="T5" s="635"/>
      <c r="U5" s="634" t="s">
        <v>9</v>
      </c>
      <c r="V5" s="635"/>
      <c r="W5" s="635"/>
      <c r="X5" s="634" t="s">
        <v>10</v>
      </c>
      <c r="Y5" s="635"/>
      <c r="Z5" s="635"/>
      <c r="AA5" s="634" t="s">
        <v>11</v>
      </c>
      <c r="AB5" s="635"/>
      <c r="AC5" s="635"/>
      <c r="AD5" s="634" t="s">
        <v>12</v>
      </c>
      <c r="AE5" s="635"/>
      <c r="AF5" s="635"/>
      <c r="AG5" s="634" t="s">
        <v>13</v>
      </c>
      <c r="AH5" s="635"/>
      <c r="AI5" s="635"/>
      <c r="AJ5" s="634" t="s">
        <v>14</v>
      </c>
      <c r="AK5" s="635"/>
      <c r="AL5" s="635"/>
      <c r="AM5" s="634" t="s">
        <v>15</v>
      </c>
      <c r="AN5" s="635"/>
      <c r="AO5" s="635"/>
      <c r="AP5" s="634" t="s">
        <v>16</v>
      </c>
      <c r="AQ5" s="635"/>
      <c r="AR5" s="635"/>
      <c r="AS5" s="636" t="s">
        <v>17</v>
      </c>
      <c r="AT5" s="636"/>
      <c r="AU5" s="637"/>
      <c r="AV5" s="637"/>
      <c r="AW5" s="638" t="s">
        <v>18</v>
      </c>
      <c r="AX5" s="249" t="s">
        <v>19</v>
      </c>
      <c r="AY5" s="249" t="s">
        <v>18</v>
      </c>
      <c r="AZ5" s="594" t="s">
        <v>20</v>
      </c>
      <c r="BA5" s="648"/>
      <c r="BB5" s="646"/>
      <c r="BG5" s="252"/>
    </row>
    <row r="6" spans="1:59" s="251" customFormat="1" ht="35.1" customHeight="1">
      <c r="A6" s="248"/>
      <c r="B6" s="643"/>
      <c r="C6" s="643"/>
      <c r="D6" s="643"/>
      <c r="E6" s="644"/>
      <c r="F6" s="634"/>
      <c r="G6" s="634"/>
      <c r="H6" s="634"/>
      <c r="I6" s="634"/>
      <c r="J6" s="635"/>
      <c r="K6" s="635"/>
      <c r="L6" s="635"/>
      <c r="M6" s="635"/>
      <c r="N6" s="635"/>
      <c r="O6" s="635"/>
      <c r="P6" s="635"/>
      <c r="Q6" s="635"/>
      <c r="R6" s="635"/>
      <c r="S6" s="635"/>
      <c r="T6" s="635"/>
      <c r="U6" s="635"/>
      <c r="V6" s="635"/>
      <c r="W6" s="635"/>
      <c r="X6" s="635"/>
      <c r="Y6" s="635"/>
      <c r="Z6" s="635"/>
      <c r="AA6" s="635"/>
      <c r="AB6" s="635"/>
      <c r="AC6" s="635"/>
      <c r="AD6" s="635"/>
      <c r="AE6" s="635"/>
      <c r="AF6" s="635"/>
      <c r="AG6" s="635"/>
      <c r="AH6" s="635"/>
      <c r="AI6" s="635"/>
      <c r="AJ6" s="635"/>
      <c r="AK6" s="635"/>
      <c r="AL6" s="635"/>
      <c r="AM6" s="635"/>
      <c r="AN6" s="635"/>
      <c r="AO6" s="635"/>
      <c r="AP6" s="635"/>
      <c r="AQ6" s="635"/>
      <c r="AR6" s="635"/>
      <c r="AS6" s="637"/>
      <c r="AT6" s="637"/>
      <c r="AU6" s="637"/>
      <c r="AV6" s="637"/>
      <c r="AW6" s="639"/>
      <c r="AX6" s="253" t="s">
        <v>21</v>
      </c>
      <c r="AY6" s="254" t="s">
        <v>22</v>
      </c>
      <c r="AZ6" s="254">
        <v>2021</v>
      </c>
      <c r="BA6" s="648"/>
      <c r="BB6" s="647"/>
      <c r="BG6" s="252"/>
    </row>
    <row r="7" spans="1:59" s="251" customFormat="1" ht="34.5" customHeight="1" thickBot="1">
      <c r="A7" s="248"/>
      <c r="B7" s="643"/>
      <c r="C7" s="643"/>
      <c r="D7" s="643"/>
      <c r="E7" s="644"/>
      <c r="F7" s="602" t="s">
        <v>23</v>
      </c>
      <c r="G7" s="602" t="s">
        <v>257</v>
      </c>
      <c r="H7" s="257" t="s">
        <v>24</v>
      </c>
      <c r="I7" s="258" t="s">
        <v>25</v>
      </c>
      <c r="J7" s="602" t="s">
        <v>23</v>
      </c>
      <c r="K7" s="602" t="s">
        <v>257</v>
      </c>
      <c r="L7" s="257" t="s">
        <v>24</v>
      </c>
      <c r="M7" s="259" t="s">
        <v>25</v>
      </c>
      <c r="N7" s="602" t="s">
        <v>23</v>
      </c>
      <c r="O7" s="602" t="s">
        <v>257</v>
      </c>
      <c r="P7" s="257" t="s">
        <v>24</v>
      </c>
      <c r="Q7" s="259" t="s">
        <v>25</v>
      </c>
      <c r="R7" s="602" t="s">
        <v>23</v>
      </c>
      <c r="S7" s="257" t="s">
        <v>24</v>
      </c>
      <c r="T7" s="259" t="s">
        <v>25</v>
      </c>
      <c r="U7" s="602" t="s">
        <v>23</v>
      </c>
      <c r="V7" s="257" t="s">
        <v>24</v>
      </c>
      <c r="W7" s="259" t="s">
        <v>25</v>
      </c>
      <c r="X7" s="602" t="s">
        <v>23</v>
      </c>
      <c r="Y7" s="257" t="s">
        <v>24</v>
      </c>
      <c r="Z7" s="259" t="s">
        <v>25</v>
      </c>
      <c r="AA7" s="602" t="s">
        <v>23</v>
      </c>
      <c r="AB7" s="257" t="s">
        <v>24</v>
      </c>
      <c r="AC7" s="259" t="s">
        <v>25</v>
      </c>
      <c r="AD7" s="602" t="s">
        <v>23</v>
      </c>
      <c r="AE7" s="257" t="s">
        <v>24</v>
      </c>
      <c r="AF7" s="259" t="s">
        <v>25</v>
      </c>
      <c r="AG7" s="602" t="s">
        <v>23</v>
      </c>
      <c r="AH7" s="257" t="s">
        <v>24</v>
      </c>
      <c r="AI7" s="259" t="s">
        <v>25</v>
      </c>
      <c r="AJ7" s="602" t="s">
        <v>23</v>
      </c>
      <c r="AK7" s="257" t="s">
        <v>24</v>
      </c>
      <c r="AL7" s="259" t="s">
        <v>25</v>
      </c>
      <c r="AM7" s="602" t="s">
        <v>23</v>
      </c>
      <c r="AN7" s="257" t="s">
        <v>24</v>
      </c>
      <c r="AO7" s="259" t="s">
        <v>25</v>
      </c>
      <c r="AP7" s="602" t="s">
        <v>23</v>
      </c>
      <c r="AQ7" s="257" t="s">
        <v>24</v>
      </c>
      <c r="AR7" s="259" t="s">
        <v>25</v>
      </c>
      <c r="AS7" s="260" t="s">
        <v>23</v>
      </c>
      <c r="AT7" s="260" t="s">
        <v>257</v>
      </c>
      <c r="AU7" s="261" t="s">
        <v>24</v>
      </c>
      <c r="AV7" s="262" t="s">
        <v>25</v>
      </c>
      <c r="AW7" s="639"/>
      <c r="AX7" s="263" t="s">
        <v>26</v>
      </c>
      <c r="AY7" s="264" t="s">
        <v>27</v>
      </c>
      <c r="AZ7" s="264" t="s">
        <v>24</v>
      </c>
      <c r="BA7" s="648"/>
      <c r="BB7" s="647"/>
      <c r="BG7" s="252"/>
    </row>
    <row r="8" spans="1:59" s="244" customFormat="1" ht="45" customHeight="1">
      <c r="A8" s="427">
        <v>1</v>
      </c>
      <c r="B8" s="428" t="s">
        <v>303</v>
      </c>
      <c r="C8" s="429" t="s">
        <v>70</v>
      </c>
      <c r="D8" s="430" t="s">
        <v>104</v>
      </c>
      <c r="E8" s="431" t="s">
        <v>137</v>
      </c>
      <c r="F8" s="432">
        <v>846165</v>
      </c>
      <c r="G8" s="432">
        <v>846165</v>
      </c>
      <c r="H8" s="433">
        <v>600000</v>
      </c>
      <c r="I8" s="434">
        <f t="shared" ref="I8:I13" si="0">F8/H8</f>
        <v>1.4102749999999999</v>
      </c>
      <c r="J8" s="432">
        <v>1147825</v>
      </c>
      <c r="K8" s="432">
        <v>1147825</v>
      </c>
      <c r="L8" s="435">
        <v>600000</v>
      </c>
      <c r="M8" s="434">
        <v>1.9130416666666668</v>
      </c>
      <c r="N8" s="436">
        <v>934740</v>
      </c>
      <c r="O8" s="436">
        <v>934740</v>
      </c>
      <c r="P8" s="437">
        <v>700000</v>
      </c>
      <c r="Q8" s="438">
        <v>1.34</v>
      </c>
      <c r="R8" s="436">
        <v>1171890</v>
      </c>
      <c r="S8" s="437">
        <v>850000</v>
      </c>
      <c r="T8" s="438">
        <v>1.38</v>
      </c>
      <c r="U8" s="432">
        <v>910040</v>
      </c>
      <c r="V8" s="439">
        <v>900000</v>
      </c>
      <c r="W8" s="438">
        <f t="shared" ref="W8:W13" si="1">U8/V8</f>
        <v>1.0111555555555556</v>
      </c>
      <c r="X8" s="432"/>
      <c r="Y8" s="435"/>
      <c r="Z8" s="434" t="e">
        <f t="shared" ref="Z8:Z13" si="2">X8/Y8</f>
        <v>#DIV/0!</v>
      </c>
      <c r="AA8" s="440"/>
      <c r="AB8" s="435"/>
      <c r="AC8" s="434" t="e">
        <f t="shared" ref="AC8:AC13" si="3">AA8/AB8</f>
        <v>#DIV/0!</v>
      </c>
      <c r="AD8" s="440"/>
      <c r="AE8" s="435"/>
      <c r="AF8" s="434" t="e">
        <f t="shared" ref="AF8:AF13" si="4">AD8/AE8</f>
        <v>#DIV/0!</v>
      </c>
      <c r="AG8" s="440"/>
      <c r="AH8" s="435"/>
      <c r="AI8" s="434" t="e">
        <f t="shared" ref="AI8:AI13" si="5">AG8/AH8</f>
        <v>#DIV/0!</v>
      </c>
      <c r="AJ8" s="440"/>
      <c r="AK8" s="435"/>
      <c r="AL8" s="434" t="e">
        <f t="shared" ref="AL8:AL13" si="6">AJ8/AK8</f>
        <v>#DIV/0!</v>
      </c>
      <c r="AM8" s="440"/>
      <c r="AN8" s="435"/>
      <c r="AO8" s="434" t="e">
        <f t="shared" ref="AO8:AO13" si="7">AM8/AN8</f>
        <v>#DIV/0!</v>
      </c>
      <c r="AP8" s="440"/>
      <c r="AQ8" s="435"/>
      <c r="AR8" s="434" t="e">
        <f t="shared" ref="AR8:AR13" si="8">AP8/AQ8</f>
        <v>#DIV/0!</v>
      </c>
      <c r="AS8" s="440">
        <f>F8+J8+N8+R8+U8</f>
        <v>5010660</v>
      </c>
      <c r="AT8" s="440">
        <f t="shared" ref="AT8:AT50" si="9">G8+K8+O8</f>
        <v>2928730</v>
      </c>
      <c r="AU8" s="435">
        <f>H8+L8+P8+S8+V8</f>
        <v>3650000</v>
      </c>
      <c r="AV8" s="434">
        <f t="shared" ref="AV8:AV14" si="10">AS8/AU8</f>
        <v>1.3727835616438355</v>
      </c>
      <c r="AW8" s="441">
        <f>AS8/5</f>
        <v>1002132</v>
      </c>
      <c r="BA8" s="597"/>
      <c r="BB8" s="597"/>
    </row>
    <row r="9" spans="1:59" s="244" customFormat="1" ht="45" customHeight="1">
      <c r="A9" s="427">
        <v>2</v>
      </c>
      <c r="B9" s="428" t="s">
        <v>303</v>
      </c>
      <c r="C9" s="429" t="s">
        <v>71</v>
      </c>
      <c r="D9" s="430" t="s">
        <v>105</v>
      </c>
      <c r="E9" s="431">
        <v>44242</v>
      </c>
      <c r="F9" s="440">
        <v>62990</v>
      </c>
      <c r="G9" s="440">
        <v>62990</v>
      </c>
      <c r="H9" s="433">
        <v>500000</v>
      </c>
      <c r="I9" s="434">
        <f t="shared" si="0"/>
        <v>0.12598000000000001</v>
      </c>
      <c r="J9" s="432">
        <v>29995</v>
      </c>
      <c r="K9" s="432">
        <v>29995</v>
      </c>
      <c r="L9" s="435">
        <v>550000</v>
      </c>
      <c r="M9" s="434">
        <v>5.453636363636364E-2</v>
      </c>
      <c r="N9" s="436">
        <v>107690</v>
      </c>
      <c r="O9" s="436">
        <v>107690</v>
      </c>
      <c r="P9" s="437">
        <v>600000</v>
      </c>
      <c r="Q9" s="438">
        <v>0.18</v>
      </c>
      <c r="R9" s="436">
        <v>603325</v>
      </c>
      <c r="S9" s="437">
        <v>600000</v>
      </c>
      <c r="T9" s="438">
        <v>1.01</v>
      </c>
      <c r="U9" s="432">
        <v>545135</v>
      </c>
      <c r="V9" s="439">
        <v>600000</v>
      </c>
      <c r="W9" s="438">
        <f t="shared" si="1"/>
        <v>0.90855833333333336</v>
      </c>
      <c r="X9" s="432"/>
      <c r="Y9" s="435"/>
      <c r="Z9" s="434" t="e">
        <f t="shared" si="2"/>
        <v>#DIV/0!</v>
      </c>
      <c r="AA9" s="440"/>
      <c r="AB9" s="435"/>
      <c r="AC9" s="434" t="e">
        <f t="shared" si="3"/>
        <v>#DIV/0!</v>
      </c>
      <c r="AD9" s="440"/>
      <c r="AE9" s="435"/>
      <c r="AF9" s="434" t="e">
        <f t="shared" si="4"/>
        <v>#DIV/0!</v>
      </c>
      <c r="AG9" s="440"/>
      <c r="AH9" s="435"/>
      <c r="AI9" s="434" t="e">
        <f t="shared" si="5"/>
        <v>#DIV/0!</v>
      </c>
      <c r="AJ9" s="440"/>
      <c r="AK9" s="435"/>
      <c r="AL9" s="434" t="e">
        <f t="shared" si="6"/>
        <v>#DIV/0!</v>
      </c>
      <c r="AM9" s="440"/>
      <c r="AN9" s="435"/>
      <c r="AO9" s="434" t="e">
        <f t="shared" si="7"/>
        <v>#DIV/0!</v>
      </c>
      <c r="AP9" s="440"/>
      <c r="AQ9" s="435"/>
      <c r="AR9" s="434" t="e">
        <f t="shared" si="8"/>
        <v>#DIV/0!</v>
      </c>
      <c r="AS9" s="440">
        <f t="shared" ref="AS9:AS49" si="11">F9+J9+N9+R9+U9</f>
        <v>1349135</v>
      </c>
      <c r="AT9" s="440">
        <f t="shared" si="9"/>
        <v>200675</v>
      </c>
      <c r="AU9" s="435">
        <f t="shared" ref="AU9:AU49" si="12">H9+L9+P9+S9+V9</f>
        <v>2850000</v>
      </c>
      <c r="AV9" s="434">
        <f t="shared" si="10"/>
        <v>0.47338070175438596</v>
      </c>
      <c r="AW9" s="441">
        <f t="shared" ref="AW9:AW12" si="13">AS9/5</f>
        <v>269827</v>
      </c>
      <c r="BA9" s="598"/>
      <c r="BB9" s="598"/>
    </row>
    <row r="10" spans="1:59" s="244" customFormat="1" ht="45" customHeight="1">
      <c r="A10" s="427">
        <v>3</v>
      </c>
      <c r="B10" s="428" t="s">
        <v>303</v>
      </c>
      <c r="C10" s="429" t="s">
        <v>72</v>
      </c>
      <c r="D10" s="430" t="s">
        <v>106</v>
      </c>
      <c r="E10" s="431">
        <v>44344</v>
      </c>
      <c r="F10" s="440">
        <v>362430</v>
      </c>
      <c r="G10" s="440">
        <v>362430</v>
      </c>
      <c r="H10" s="433">
        <v>600000</v>
      </c>
      <c r="I10" s="434">
        <f t="shared" si="0"/>
        <v>0.60404999999999998</v>
      </c>
      <c r="J10" s="432">
        <v>863230</v>
      </c>
      <c r="K10" s="432">
        <v>863230</v>
      </c>
      <c r="L10" s="435">
        <v>600000</v>
      </c>
      <c r="M10" s="434">
        <v>1.4387166666666666</v>
      </c>
      <c r="N10" s="436">
        <v>611210</v>
      </c>
      <c r="O10" s="436">
        <v>611210</v>
      </c>
      <c r="P10" s="437">
        <v>600000</v>
      </c>
      <c r="Q10" s="438">
        <v>1.02</v>
      </c>
      <c r="R10" s="436">
        <v>1014745</v>
      </c>
      <c r="S10" s="437">
        <v>700000</v>
      </c>
      <c r="T10" s="438">
        <v>1.45</v>
      </c>
      <c r="U10" s="432">
        <v>715265</v>
      </c>
      <c r="V10" s="439">
        <v>700000</v>
      </c>
      <c r="W10" s="438">
        <f t="shared" si="1"/>
        <v>1.0218071428571429</v>
      </c>
      <c r="X10" s="432"/>
      <c r="Y10" s="435"/>
      <c r="Z10" s="434" t="e">
        <f t="shared" si="2"/>
        <v>#DIV/0!</v>
      </c>
      <c r="AA10" s="440"/>
      <c r="AB10" s="435"/>
      <c r="AC10" s="434" t="e">
        <f t="shared" si="3"/>
        <v>#DIV/0!</v>
      </c>
      <c r="AD10" s="440"/>
      <c r="AE10" s="435"/>
      <c r="AF10" s="434" t="e">
        <f t="shared" si="4"/>
        <v>#DIV/0!</v>
      </c>
      <c r="AG10" s="440"/>
      <c r="AH10" s="435"/>
      <c r="AI10" s="434" t="e">
        <f t="shared" si="5"/>
        <v>#DIV/0!</v>
      </c>
      <c r="AJ10" s="440"/>
      <c r="AK10" s="435"/>
      <c r="AL10" s="434" t="e">
        <f t="shared" si="6"/>
        <v>#DIV/0!</v>
      </c>
      <c r="AM10" s="440"/>
      <c r="AN10" s="435"/>
      <c r="AO10" s="434" t="e">
        <f t="shared" si="7"/>
        <v>#DIV/0!</v>
      </c>
      <c r="AP10" s="440"/>
      <c r="AQ10" s="435"/>
      <c r="AR10" s="434" t="e">
        <f t="shared" si="8"/>
        <v>#DIV/0!</v>
      </c>
      <c r="AS10" s="440">
        <f t="shared" si="11"/>
        <v>3566880</v>
      </c>
      <c r="AT10" s="440">
        <f t="shared" si="9"/>
        <v>1836870</v>
      </c>
      <c r="AU10" s="435">
        <f t="shared" si="12"/>
        <v>3200000</v>
      </c>
      <c r="AV10" s="434">
        <f t="shared" si="10"/>
        <v>1.1146499999999999</v>
      </c>
      <c r="AW10" s="441">
        <f t="shared" si="13"/>
        <v>713376</v>
      </c>
      <c r="BA10" s="598"/>
      <c r="BB10" s="598"/>
    </row>
    <row r="11" spans="1:59" s="244" customFormat="1" ht="45" customHeight="1">
      <c r="A11" s="427">
        <v>4</v>
      </c>
      <c r="B11" s="428" t="s">
        <v>303</v>
      </c>
      <c r="C11" s="429" t="s">
        <v>73</v>
      </c>
      <c r="D11" s="430" t="s">
        <v>107</v>
      </c>
      <c r="E11" s="431">
        <v>45251</v>
      </c>
      <c r="F11" s="440">
        <v>980545</v>
      </c>
      <c r="G11" s="440">
        <v>980545</v>
      </c>
      <c r="H11" s="433">
        <v>750000</v>
      </c>
      <c r="I11" s="434">
        <f t="shared" si="0"/>
        <v>1.3073933333333334</v>
      </c>
      <c r="J11" s="432">
        <v>980045</v>
      </c>
      <c r="K11" s="432">
        <v>980045</v>
      </c>
      <c r="L11" s="435">
        <v>750000</v>
      </c>
      <c r="M11" s="434">
        <v>1.3067266666666666</v>
      </c>
      <c r="N11" s="436">
        <v>1102310</v>
      </c>
      <c r="O11" s="436">
        <v>1102310</v>
      </c>
      <c r="P11" s="437">
        <v>800000</v>
      </c>
      <c r="Q11" s="438">
        <v>1.38</v>
      </c>
      <c r="R11" s="436">
        <v>2125880</v>
      </c>
      <c r="S11" s="437">
        <v>950000</v>
      </c>
      <c r="T11" s="438">
        <v>2.2400000000000002</v>
      </c>
      <c r="U11" s="432">
        <v>2139090</v>
      </c>
      <c r="V11" s="439">
        <v>1150000</v>
      </c>
      <c r="W11" s="438">
        <f t="shared" si="1"/>
        <v>1.8600782608695652</v>
      </c>
      <c r="X11" s="432"/>
      <c r="Y11" s="435"/>
      <c r="Z11" s="434" t="e">
        <f t="shared" si="2"/>
        <v>#DIV/0!</v>
      </c>
      <c r="AA11" s="440"/>
      <c r="AB11" s="435"/>
      <c r="AC11" s="434" t="e">
        <f t="shared" si="3"/>
        <v>#DIV/0!</v>
      </c>
      <c r="AD11" s="440"/>
      <c r="AE11" s="435"/>
      <c r="AF11" s="434" t="e">
        <f t="shared" si="4"/>
        <v>#DIV/0!</v>
      </c>
      <c r="AG11" s="440"/>
      <c r="AH11" s="435"/>
      <c r="AI11" s="434" t="e">
        <f t="shared" si="5"/>
        <v>#DIV/0!</v>
      </c>
      <c r="AJ11" s="440"/>
      <c r="AK11" s="435"/>
      <c r="AL11" s="434" t="e">
        <f t="shared" si="6"/>
        <v>#DIV/0!</v>
      </c>
      <c r="AM11" s="440"/>
      <c r="AN11" s="435"/>
      <c r="AO11" s="434" t="e">
        <f t="shared" si="7"/>
        <v>#DIV/0!</v>
      </c>
      <c r="AP11" s="440"/>
      <c r="AQ11" s="435"/>
      <c r="AR11" s="434" t="e">
        <f t="shared" si="8"/>
        <v>#DIV/0!</v>
      </c>
      <c r="AS11" s="440">
        <f t="shared" si="11"/>
        <v>7327870</v>
      </c>
      <c r="AT11" s="440">
        <f t="shared" si="9"/>
        <v>3062900</v>
      </c>
      <c r="AU11" s="435">
        <f t="shared" si="12"/>
        <v>4400000</v>
      </c>
      <c r="AV11" s="434">
        <f t="shared" si="10"/>
        <v>1.6654249999999999</v>
      </c>
      <c r="AW11" s="441">
        <f t="shared" si="13"/>
        <v>1465574</v>
      </c>
      <c r="BA11" s="599"/>
      <c r="BB11" s="599"/>
    </row>
    <row r="12" spans="1:59" s="454" customFormat="1" ht="45" customHeight="1">
      <c r="A12" s="442">
        <v>5</v>
      </c>
      <c r="B12" s="443" t="s">
        <v>303</v>
      </c>
      <c r="C12" s="444" t="s">
        <v>74</v>
      </c>
      <c r="D12" s="445" t="s">
        <v>109</v>
      </c>
      <c r="E12" s="446">
        <v>45187</v>
      </c>
      <c r="F12" s="447">
        <v>254080</v>
      </c>
      <c r="G12" s="447">
        <v>254080</v>
      </c>
      <c r="H12" s="448">
        <v>550000</v>
      </c>
      <c r="I12" s="449">
        <f t="shared" si="0"/>
        <v>0.46196363636363635</v>
      </c>
      <c r="J12" s="447">
        <v>303050</v>
      </c>
      <c r="K12" s="447">
        <v>303050</v>
      </c>
      <c r="L12" s="447">
        <v>550000</v>
      </c>
      <c r="M12" s="449">
        <v>0.55100000000000005</v>
      </c>
      <c r="N12" s="450">
        <v>796370</v>
      </c>
      <c r="O12" s="450">
        <v>648385</v>
      </c>
      <c r="P12" s="450">
        <v>550000</v>
      </c>
      <c r="Q12" s="449">
        <v>1.45</v>
      </c>
      <c r="R12" s="450">
        <v>711210</v>
      </c>
      <c r="S12" s="451">
        <v>600000</v>
      </c>
      <c r="T12" s="449">
        <v>1.19</v>
      </c>
      <c r="U12" s="447">
        <v>610510</v>
      </c>
      <c r="V12" s="452">
        <v>600000</v>
      </c>
      <c r="W12" s="449">
        <f t="shared" si="1"/>
        <v>1.0175166666666666</v>
      </c>
      <c r="X12" s="447"/>
      <c r="Y12" s="447"/>
      <c r="Z12" s="449" t="e">
        <f t="shared" si="2"/>
        <v>#DIV/0!</v>
      </c>
      <c r="AA12" s="447"/>
      <c r="AB12" s="447"/>
      <c r="AC12" s="449" t="e">
        <f t="shared" si="3"/>
        <v>#DIV/0!</v>
      </c>
      <c r="AD12" s="447"/>
      <c r="AE12" s="447"/>
      <c r="AF12" s="449" t="e">
        <f t="shared" si="4"/>
        <v>#DIV/0!</v>
      </c>
      <c r="AG12" s="447"/>
      <c r="AH12" s="447"/>
      <c r="AI12" s="449" t="e">
        <f t="shared" si="5"/>
        <v>#DIV/0!</v>
      </c>
      <c r="AJ12" s="447"/>
      <c r="AK12" s="447"/>
      <c r="AL12" s="449" t="e">
        <f t="shared" si="6"/>
        <v>#DIV/0!</v>
      </c>
      <c r="AM12" s="447"/>
      <c r="AN12" s="447"/>
      <c r="AO12" s="449" t="e">
        <f t="shared" si="7"/>
        <v>#DIV/0!</v>
      </c>
      <c r="AP12" s="447"/>
      <c r="AQ12" s="447"/>
      <c r="AR12" s="449" t="e">
        <f t="shared" si="8"/>
        <v>#DIV/0!</v>
      </c>
      <c r="AS12" s="440">
        <f t="shared" si="11"/>
        <v>2675220</v>
      </c>
      <c r="AT12" s="447">
        <f t="shared" si="9"/>
        <v>1205515</v>
      </c>
      <c r="AU12" s="435">
        <f t="shared" si="12"/>
        <v>2850000</v>
      </c>
      <c r="AV12" s="449">
        <f t="shared" si="10"/>
        <v>0.93867368421052633</v>
      </c>
      <c r="AW12" s="441">
        <f t="shared" si="13"/>
        <v>535044</v>
      </c>
      <c r="BA12" s="599"/>
      <c r="BB12" s="599"/>
      <c r="BC12" s="588"/>
    </row>
    <row r="13" spans="1:59" s="463" customFormat="1" ht="45" hidden="1" customHeight="1">
      <c r="A13" s="455">
        <v>6</v>
      </c>
      <c r="B13" s="456" t="s">
        <v>303</v>
      </c>
      <c r="C13" s="457" t="s">
        <v>75</v>
      </c>
      <c r="D13" s="458" t="s">
        <v>110</v>
      </c>
      <c r="E13" s="459">
        <v>45355</v>
      </c>
      <c r="F13" s="452">
        <v>189970</v>
      </c>
      <c r="G13" s="452">
        <v>189970</v>
      </c>
      <c r="H13" s="460">
        <v>550000</v>
      </c>
      <c r="I13" s="461">
        <f t="shared" si="0"/>
        <v>0.34539999999999998</v>
      </c>
      <c r="J13" s="452">
        <v>0</v>
      </c>
      <c r="K13" s="452">
        <v>0</v>
      </c>
      <c r="L13" s="452">
        <v>0</v>
      </c>
      <c r="M13" s="461">
        <v>0</v>
      </c>
      <c r="N13" s="452"/>
      <c r="O13" s="452"/>
      <c r="P13" s="452"/>
      <c r="Q13" s="461"/>
      <c r="R13" s="452"/>
      <c r="S13" s="452"/>
      <c r="T13" s="461" t="e">
        <f>R13/S13</f>
        <v>#DIV/0!</v>
      </c>
      <c r="U13" s="452"/>
      <c r="V13" s="452"/>
      <c r="W13" s="461" t="e">
        <f t="shared" si="1"/>
        <v>#DIV/0!</v>
      </c>
      <c r="X13" s="452"/>
      <c r="Y13" s="452"/>
      <c r="Z13" s="461" t="e">
        <f t="shared" si="2"/>
        <v>#DIV/0!</v>
      </c>
      <c r="AA13" s="452"/>
      <c r="AB13" s="452"/>
      <c r="AC13" s="461" t="e">
        <f t="shared" si="3"/>
        <v>#DIV/0!</v>
      </c>
      <c r="AD13" s="452"/>
      <c r="AE13" s="452"/>
      <c r="AF13" s="461" t="e">
        <f t="shared" si="4"/>
        <v>#DIV/0!</v>
      </c>
      <c r="AG13" s="452"/>
      <c r="AH13" s="452"/>
      <c r="AI13" s="461" t="e">
        <f t="shared" si="5"/>
        <v>#DIV/0!</v>
      </c>
      <c r="AJ13" s="452"/>
      <c r="AK13" s="452"/>
      <c r="AL13" s="461" t="e">
        <f t="shared" si="6"/>
        <v>#DIV/0!</v>
      </c>
      <c r="AM13" s="452"/>
      <c r="AN13" s="452"/>
      <c r="AO13" s="461" t="e">
        <f t="shared" si="7"/>
        <v>#DIV/0!</v>
      </c>
      <c r="AP13" s="452"/>
      <c r="AQ13" s="452"/>
      <c r="AR13" s="461" t="e">
        <f t="shared" si="8"/>
        <v>#DIV/0!</v>
      </c>
      <c r="AS13" s="440">
        <f t="shared" si="11"/>
        <v>189970</v>
      </c>
      <c r="AT13" s="440">
        <f t="shared" si="9"/>
        <v>189970</v>
      </c>
      <c r="AU13" s="435">
        <f t="shared" si="12"/>
        <v>550000</v>
      </c>
      <c r="AV13" s="449">
        <f t="shared" si="10"/>
        <v>0.34539999999999998</v>
      </c>
      <c r="AW13" s="462">
        <f>AS13/1</f>
        <v>189970</v>
      </c>
      <c r="BA13" s="599"/>
      <c r="BB13" s="599"/>
      <c r="BC13" s="589"/>
    </row>
    <row r="14" spans="1:59" s="454" customFormat="1" ht="45" customHeight="1">
      <c r="A14" s="427">
        <v>6</v>
      </c>
      <c r="B14" s="482" t="s">
        <v>303</v>
      </c>
      <c r="C14" s="444" t="s">
        <v>75</v>
      </c>
      <c r="D14" s="445" t="s">
        <v>305</v>
      </c>
      <c r="E14" s="446" t="s">
        <v>306</v>
      </c>
      <c r="F14" s="685"/>
      <c r="G14" s="685"/>
      <c r="H14" s="497"/>
      <c r="I14" s="449"/>
      <c r="J14" s="685"/>
      <c r="K14" s="685"/>
      <c r="L14" s="481"/>
      <c r="M14" s="449"/>
      <c r="N14" s="685"/>
      <c r="O14" s="685"/>
      <c r="P14" s="449"/>
      <c r="Q14" s="685"/>
      <c r="R14" s="684">
        <v>553515</v>
      </c>
      <c r="S14" s="498">
        <v>274999</v>
      </c>
      <c r="T14" s="449">
        <v>2.0099999999999998</v>
      </c>
      <c r="U14" s="685">
        <v>580220</v>
      </c>
      <c r="V14" s="449">
        <v>550000</v>
      </c>
      <c r="W14" s="449">
        <f>U14/V14</f>
        <v>1.0549454545454546</v>
      </c>
      <c r="X14" s="685"/>
      <c r="Y14" s="449"/>
      <c r="Z14" s="685"/>
      <c r="AA14" s="685"/>
      <c r="AB14" s="449"/>
      <c r="AC14" s="685"/>
      <c r="AD14" s="685"/>
      <c r="AE14" s="449"/>
      <c r="AF14" s="685"/>
      <c r="AG14" s="685"/>
      <c r="AH14" s="449"/>
      <c r="AI14" s="685"/>
      <c r="AJ14" s="685"/>
      <c r="AK14" s="449"/>
      <c r="AL14" s="685"/>
      <c r="AM14" s="685"/>
      <c r="AN14" s="449"/>
      <c r="AO14" s="685"/>
      <c r="AP14" s="685"/>
      <c r="AQ14" s="449"/>
      <c r="AR14" s="478"/>
      <c r="AS14" s="489">
        <f t="shared" si="11"/>
        <v>1133735</v>
      </c>
      <c r="AT14" s="478">
        <f t="shared" si="9"/>
        <v>0</v>
      </c>
      <c r="AU14" s="490">
        <f t="shared" si="12"/>
        <v>824999</v>
      </c>
      <c r="AV14" s="449">
        <f t="shared" si="10"/>
        <v>1.374225908152616</v>
      </c>
      <c r="AW14" s="685">
        <f>AS14/2</f>
        <v>566867.5</v>
      </c>
      <c r="AZ14" s="689"/>
      <c r="BA14" s="687"/>
      <c r="BB14" s="687"/>
      <c r="BC14" s="690"/>
    </row>
    <row r="15" spans="1:59" s="473" customFormat="1" ht="45" hidden="1" customHeight="1">
      <c r="A15" s="455">
        <v>8</v>
      </c>
      <c r="B15" s="456" t="s">
        <v>303</v>
      </c>
      <c r="C15" s="457" t="s">
        <v>76</v>
      </c>
      <c r="D15" s="458" t="s">
        <v>111</v>
      </c>
      <c r="E15" s="459">
        <v>45559</v>
      </c>
      <c r="F15" s="471">
        <v>10695</v>
      </c>
      <c r="G15" s="471">
        <v>10695</v>
      </c>
      <c r="H15" s="460">
        <v>550000</v>
      </c>
      <c r="I15" s="472">
        <f t="shared" ref="I15:I23" si="14">F15/H15</f>
        <v>1.9445454545454547E-2</v>
      </c>
      <c r="J15" s="471">
        <v>58990</v>
      </c>
      <c r="K15" s="471">
        <v>58990</v>
      </c>
      <c r="L15" s="452">
        <v>550000</v>
      </c>
      <c r="M15" s="472">
        <v>0.10725454545454545</v>
      </c>
      <c r="N15" s="452"/>
      <c r="O15" s="452"/>
      <c r="P15" s="452"/>
      <c r="Q15" s="461"/>
      <c r="R15" s="452"/>
      <c r="S15" s="452"/>
      <c r="T15" s="461" t="e">
        <f>R15/S15</f>
        <v>#DIV/0!</v>
      </c>
      <c r="U15" s="452"/>
      <c r="V15" s="452"/>
      <c r="W15" s="461" t="e">
        <f>U15/V15</f>
        <v>#DIV/0!</v>
      </c>
      <c r="X15" s="452"/>
      <c r="Y15" s="471"/>
      <c r="Z15" s="472" t="e">
        <f>X15/Y15</f>
        <v>#DIV/0!</v>
      </c>
      <c r="AA15" s="471"/>
      <c r="AB15" s="471"/>
      <c r="AC15" s="472" t="e">
        <f>AA15/AB15</f>
        <v>#DIV/0!</v>
      </c>
      <c r="AD15" s="471"/>
      <c r="AE15" s="471"/>
      <c r="AF15" s="472" t="e">
        <f>AD15/AE15</f>
        <v>#DIV/0!</v>
      </c>
      <c r="AG15" s="471"/>
      <c r="AH15" s="471"/>
      <c r="AI15" s="472" t="e">
        <f>AG15/AH15</f>
        <v>#DIV/0!</v>
      </c>
      <c r="AJ15" s="471"/>
      <c r="AK15" s="471"/>
      <c r="AL15" s="472" t="e">
        <f>AJ15/AK15</f>
        <v>#DIV/0!</v>
      </c>
      <c r="AM15" s="471"/>
      <c r="AN15" s="471"/>
      <c r="AO15" s="472" t="e">
        <f>AM15/AN15</f>
        <v>#DIV/0!</v>
      </c>
      <c r="AP15" s="471"/>
      <c r="AQ15" s="471"/>
      <c r="AR15" s="472" t="e">
        <f>AP15/AQ15</f>
        <v>#DIV/0!</v>
      </c>
      <c r="AS15" s="440">
        <f t="shared" si="11"/>
        <v>69685</v>
      </c>
      <c r="AT15" s="440">
        <f t="shared" si="9"/>
        <v>69685</v>
      </c>
      <c r="AU15" s="435">
        <f t="shared" si="12"/>
        <v>1100000</v>
      </c>
      <c r="AV15" s="472">
        <f t="shared" ref="AV15:AV28" si="15">AS15/AU15</f>
        <v>6.3350000000000004E-2</v>
      </c>
      <c r="AW15" s="462">
        <f>AS15/2</f>
        <v>34842.5</v>
      </c>
      <c r="BA15" s="599"/>
      <c r="BB15" s="599"/>
      <c r="BC15" s="591"/>
    </row>
    <row r="16" spans="1:59" s="463" customFormat="1" ht="45" hidden="1" customHeight="1">
      <c r="A16" s="455">
        <v>9</v>
      </c>
      <c r="B16" s="456" t="s">
        <v>303</v>
      </c>
      <c r="C16" s="457" t="s">
        <v>258</v>
      </c>
      <c r="D16" s="458" t="s">
        <v>112</v>
      </c>
      <c r="E16" s="459">
        <v>45509</v>
      </c>
      <c r="F16" s="452">
        <v>43690</v>
      </c>
      <c r="G16" s="452">
        <v>43690</v>
      </c>
      <c r="H16" s="460">
        <v>500000</v>
      </c>
      <c r="I16" s="461">
        <f t="shared" si="14"/>
        <v>8.7379999999999999E-2</v>
      </c>
      <c r="J16" s="452">
        <v>0</v>
      </c>
      <c r="K16" s="452">
        <v>0</v>
      </c>
      <c r="L16" s="452">
        <v>0</v>
      </c>
      <c r="M16" s="461">
        <v>0</v>
      </c>
      <c r="N16" s="452"/>
      <c r="O16" s="452"/>
      <c r="P16" s="452"/>
      <c r="Q16" s="461"/>
      <c r="R16" s="452"/>
      <c r="S16" s="452"/>
      <c r="T16" s="461" t="e">
        <f>R16/S16</f>
        <v>#DIV/0!</v>
      </c>
      <c r="U16" s="452"/>
      <c r="V16" s="452"/>
      <c r="W16" s="461" t="e">
        <f>U16/V16</f>
        <v>#DIV/0!</v>
      </c>
      <c r="X16" s="452"/>
      <c r="Y16" s="452"/>
      <c r="Z16" s="461" t="e">
        <f>X16/Y16</f>
        <v>#DIV/0!</v>
      </c>
      <c r="AA16" s="452"/>
      <c r="AB16" s="452"/>
      <c r="AC16" s="461" t="e">
        <f>AA16/AB16</f>
        <v>#DIV/0!</v>
      </c>
      <c r="AD16" s="452"/>
      <c r="AE16" s="452"/>
      <c r="AF16" s="461" t="e">
        <f>AD16/AE16</f>
        <v>#DIV/0!</v>
      </c>
      <c r="AG16" s="452"/>
      <c r="AH16" s="452"/>
      <c r="AI16" s="461" t="e">
        <f>AG16/AH16</f>
        <v>#DIV/0!</v>
      </c>
      <c r="AJ16" s="452"/>
      <c r="AK16" s="452"/>
      <c r="AL16" s="461" t="e">
        <f>AJ16/AK16</f>
        <v>#DIV/0!</v>
      </c>
      <c r="AM16" s="452"/>
      <c r="AN16" s="452"/>
      <c r="AO16" s="461" t="e">
        <f>AM16/AN16</f>
        <v>#DIV/0!</v>
      </c>
      <c r="AP16" s="452"/>
      <c r="AQ16" s="452"/>
      <c r="AR16" s="461" t="e">
        <f>AP16/AQ16</f>
        <v>#DIV/0!</v>
      </c>
      <c r="AS16" s="440">
        <f t="shared" si="11"/>
        <v>43690</v>
      </c>
      <c r="AT16" s="440">
        <f t="shared" si="9"/>
        <v>43690</v>
      </c>
      <c r="AU16" s="435">
        <f t="shared" si="12"/>
        <v>500000</v>
      </c>
      <c r="AV16" s="461">
        <f t="shared" si="15"/>
        <v>8.7379999999999999E-2</v>
      </c>
      <c r="AW16" s="462">
        <f>AS16/1</f>
        <v>43690</v>
      </c>
      <c r="BA16" s="599"/>
      <c r="BB16" s="599"/>
      <c r="BC16" s="589"/>
    </row>
    <row r="17" spans="1:55" s="474" customFormat="1" ht="45" customHeight="1">
      <c r="A17" s="427">
        <v>7</v>
      </c>
      <c r="B17" s="428" t="s">
        <v>303</v>
      </c>
      <c r="C17" s="429" t="s">
        <v>258</v>
      </c>
      <c r="D17" s="430" t="s">
        <v>259</v>
      </c>
      <c r="E17" s="431" t="s">
        <v>260</v>
      </c>
      <c r="F17" s="432">
        <v>0</v>
      </c>
      <c r="G17" s="432">
        <v>0</v>
      </c>
      <c r="H17" s="433">
        <v>0</v>
      </c>
      <c r="I17" s="438" t="e">
        <f t="shared" si="14"/>
        <v>#DIV/0!</v>
      </c>
      <c r="J17" s="432">
        <v>0</v>
      </c>
      <c r="K17" s="432">
        <v>0</v>
      </c>
      <c r="L17" s="439">
        <v>235714</v>
      </c>
      <c r="M17" s="438">
        <v>0</v>
      </c>
      <c r="N17" s="436">
        <v>376635</v>
      </c>
      <c r="O17" s="436">
        <v>376635</v>
      </c>
      <c r="P17" s="437">
        <v>550000</v>
      </c>
      <c r="Q17" s="438">
        <v>0.68</v>
      </c>
      <c r="R17" s="436">
        <v>565310</v>
      </c>
      <c r="S17" s="437">
        <v>550000</v>
      </c>
      <c r="T17" s="438">
        <v>1.03</v>
      </c>
      <c r="U17" s="436">
        <v>571415</v>
      </c>
      <c r="V17" s="437">
        <v>550000</v>
      </c>
      <c r="W17" s="438">
        <f>U17/V17</f>
        <v>1.0389363636363635</v>
      </c>
      <c r="X17" s="432"/>
      <c r="Y17" s="439"/>
      <c r="Z17" s="438"/>
      <c r="AA17" s="432"/>
      <c r="AB17" s="439"/>
      <c r="AC17" s="438"/>
      <c r="AD17" s="432"/>
      <c r="AE17" s="439"/>
      <c r="AF17" s="438"/>
      <c r="AG17" s="432"/>
      <c r="AH17" s="439"/>
      <c r="AI17" s="438"/>
      <c r="AJ17" s="432"/>
      <c r="AK17" s="439"/>
      <c r="AL17" s="438"/>
      <c r="AM17" s="432"/>
      <c r="AN17" s="439"/>
      <c r="AO17" s="438"/>
      <c r="AP17" s="432"/>
      <c r="AQ17" s="439"/>
      <c r="AR17" s="438"/>
      <c r="AS17" s="440">
        <f t="shared" si="11"/>
        <v>1513360</v>
      </c>
      <c r="AT17" s="440">
        <f t="shared" si="9"/>
        <v>376635</v>
      </c>
      <c r="AU17" s="435">
        <f t="shared" si="12"/>
        <v>1885714</v>
      </c>
      <c r="AV17" s="438">
        <f t="shared" si="15"/>
        <v>0.80253951553629022</v>
      </c>
      <c r="AW17" s="441">
        <f>AS17/4</f>
        <v>378340</v>
      </c>
      <c r="BA17" s="599"/>
      <c r="BB17" s="599"/>
      <c r="BC17" s="592"/>
    </row>
    <row r="18" spans="1:55" s="244" customFormat="1" ht="45" customHeight="1">
      <c r="A18" s="427">
        <v>8</v>
      </c>
      <c r="B18" s="428" t="s">
        <v>303</v>
      </c>
      <c r="C18" s="429" t="s">
        <v>77</v>
      </c>
      <c r="D18" s="430" t="s">
        <v>113</v>
      </c>
      <c r="E18" s="431">
        <v>45324</v>
      </c>
      <c r="F18" s="440">
        <v>365640</v>
      </c>
      <c r="G18" s="440">
        <v>365640</v>
      </c>
      <c r="H18" s="433">
        <v>550000</v>
      </c>
      <c r="I18" s="434">
        <f t="shared" si="14"/>
        <v>0.66479999999999995</v>
      </c>
      <c r="J18" s="440">
        <v>133275</v>
      </c>
      <c r="K18" s="440">
        <v>133275</v>
      </c>
      <c r="L18" s="435">
        <v>550000</v>
      </c>
      <c r="M18" s="434">
        <f>J18/L18</f>
        <v>0.24231818181818182</v>
      </c>
      <c r="N18" s="432">
        <v>724285</v>
      </c>
      <c r="O18" s="432">
        <v>724285</v>
      </c>
      <c r="P18" s="439">
        <v>550000</v>
      </c>
      <c r="Q18" s="438">
        <v>1.32</v>
      </c>
      <c r="R18" s="436">
        <v>1204695</v>
      </c>
      <c r="S18" s="437">
        <v>650000</v>
      </c>
      <c r="T18" s="438">
        <v>1.85</v>
      </c>
      <c r="U18" s="436">
        <v>1101235</v>
      </c>
      <c r="V18" s="437">
        <v>750000</v>
      </c>
      <c r="W18" s="438">
        <f>U18/V18</f>
        <v>1.4683133333333334</v>
      </c>
      <c r="X18" s="432"/>
      <c r="Y18" s="435"/>
      <c r="Z18" s="434" t="e">
        <f>X18/Y18</f>
        <v>#DIV/0!</v>
      </c>
      <c r="AA18" s="440"/>
      <c r="AB18" s="435"/>
      <c r="AC18" s="434" t="e">
        <f>AA18/AB18</f>
        <v>#DIV/0!</v>
      </c>
      <c r="AD18" s="440"/>
      <c r="AE18" s="435"/>
      <c r="AF18" s="434" t="e">
        <f>AD18/AE18</f>
        <v>#DIV/0!</v>
      </c>
      <c r="AG18" s="440"/>
      <c r="AH18" s="435"/>
      <c r="AI18" s="434" t="e">
        <f>AG18/AH18</f>
        <v>#DIV/0!</v>
      </c>
      <c r="AJ18" s="440"/>
      <c r="AK18" s="435"/>
      <c r="AL18" s="434" t="e">
        <f>AJ18/AK18</f>
        <v>#DIV/0!</v>
      </c>
      <c r="AM18" s="440"/>
      <c r="AN18" s="435"/>
      <c r="AO18" s="434" t="e">
        <f>AM18/AN18</f>
        <v>#DIV/0!</v>
      </c>
      <c r="AP18" s="440"/>
      <c r="AQ18" s="435"/>
      <c r="AR18" s="434" t="e">
        <f>AP18/AQ18</f>
        <v>#DIV/0!</v>
      </c>
      <c r="AS18" s="440">
        <f t="shared" si="11"/>
        <v>3529130</v>
      </c>
      <c r="AT18" s="440">
        <f t="shared" si="9"/>
        <v>1223200</v>
      </c>
      <c r="AU18" s="435">
        <f t="shared" si="12"/>
        <v>3050000</v>
      </c>
      <c r="AV18" s="434">
        <f t="shared" si="15"/>
        <v>1.1570918032786885</v>
      </c>
      <c r="AW18" s="441">
        <f>AS18/5</f>
        <v>705826</v>
      </c>
      <c r="BA18" s="599"/>
      <c r="BB18" s="599"/>
      <c r="BC18" s="593"/>
    </row>
    <row r="19" spans="1:55" s="244" customFormat="1" ht="45" customHeight="1">
      <c r="A19" s="427">
        <v>9</v>
      </c>
      <c r="B19" s="428" t="s">
        <v>303</v>
      </c>
      <c r="C19" s="429" t="s">
        <v>78</v>
      </c>
      <c r="D19" s="430" t="s">
        <v>114</v>
      </c>
      <c r="E19" s="431">
        <v>45352</v>
      </c>
      <c r="F19" s="440">
        <v>669400</v>
      </c>
      <c r="G19" s="440">
        <v>669400</v>
      </c>
      <c r="H19" s="433">
        <v>600000</v>
      </c>
      <c r="I19" s="434">
        <f t="shared" si="14"/>
        <v>1.1156666666666666</v>
      </c>
      <c r="J19" s="440">
        <v>437330</v>
      </c>
      <c r="K19" s="440">
        <v>437330</v>
      </c>
      <c r="L19" s="435">
        <v>600000</v>
      </c>
      <c r="M19" s="434">
        <f>J19/L19</f>
        <v>0.72888333333333333</v>
      </c>
      <c r="N19" s="475">
        <v>1055025</v>
      </c>
      <c r="O19" s="475">
        <v>1055025</v>
      </c>
      <c r="P19" s="476">
        <v>600000</v>
      </c>
      <c r="Q19" s="438">
        <v>1.76</v>
      </c>
      <c r="R19" s="475">
        <v>2173580</v>
      </c>
      <c r="S19" s="476">
        <v>700000</v>
      </c>
      <c r="T19" s="438">
        <v>3.11</v>
      </c>
      <c r="U19" s="475">
        <v>1454145</v>
      </c>
      <c r="V19" s="476">
        <v>950000</v>
      </c>
      <c r="W19" s="438">
        <f>U19/V19</f>
        <v>1.530678947368421</v>
      </c>
      <c r="X19" s="440"/>
      <c r="Y19" s="435"/>
      <c r="Z19" s="434" t="e">
        <f>X19/Y19</f>
        <v>#DIV/0!</v>
      </c>
      <c r="AA19" s="440"/>
      <c r="AB19" s="435"/>
      <c r="AC19" s="434" t="e">
        <f>AA19/AB19</f>
        <v>#DIV/0!</v>
      </c>
      <c r="AD19" s="440"/>
      <c r="AE19" s="435"/>
      <c r="AF19" s="434" t="e">
        <f>AD19/AE19</f>
        <v>#DIV/0!</v>
      </c>
      <c r="AG19" s="440"/>
      <c r="AH19" s="435"/>
      <c r="AI19" s="434" t="e">
        <f>AG19/AH19</f>
        <v>#DIV/0!</v>
      </c>
      <c r="AJ19" s="440"/>
      <c r="AK19" s="435"/>
      <c r="AL19" s="434" t="e">
        <f>AJ19/AK19</f>
        <v>#DIV/0!</v>
      </c>
      <c r="AM19" s="440"/>
      <c r="AN19" s="435"/>
      <c r="AO19" s="434" t="e">
        <f>AM19/AN19</f>
        <v>#DIV/0!</v>
      </c>
      <c r="AP19" s="440"/>
      <c r="AQ19" s="435"/>
      <c r="AR19" s="434" t="e">
        <f>AP19/AQ19</f>
        <v>#DIV/0!</v>
      </c>
      <c r="AS19" s="440">
        <f t="shared" si="11"/>
        <v>5789480</v>
      </c>
      <c r="AT19" s="440">
        <f t="shared" si="9"/>
        <v>2161755</v>
      </c>
      <c r="AU19" s="435">
        <f t="shared" si="12"/>
        <v>3450000</v>
      </c>
      <c r="AV19" s="434">
        <f t="shared" si="15"/>
        <v>1.6781101449275362</v>
      </c>
      <c r="AW19" s="441">
        <f t="shared" ref="AW19:AW20" si="16">AS19/5</f>
        <v>1157896</v>
      </c>
      <c r="BA19" s="599"/>
      <c r="BB19" s="599"/>
      <c r="BC19" s="593"/>
    </row>
    <row r="20" spans="1:55" s="474" customFormat="1" ht="45" customHeight="1">
      <c r="A20" s="427">
        <v>10</v>
      </c>
      <c r="B20" s="428" t="s">
        <v>303</v>
      </c>
      <c r="C20" s="429" t="s">
        <v>79</v>
      </c>
      <c r="D20" s="430" t="s">
        <v>115</v>
      </c>
      <c r="E20" s="477">
        <v>44715</v>
      </c>
      <c r="F20" s="432">
        <v>118180</v>
      </c>
      <c r="G20" s="432">
        <v>118180</v>
      </c>
      <c r="H20" s="433">
        <v>550000</v>
      </c>
      <c r="I20" s="438">
        <f t="shared" si="14"/>
        <v>0.21487272727272727</v>
      </c>
      <c r="J20" s="432">
        <v>570990</v>
      </c>
      <c r="K20" s="432">
        <v>570990</v>
      </c>
      <c r="L20" s="439">
        <v>550000</v>
      </c>
      <c r="M20" s="438">
        <f>J20/L20</f>
        <v>1.0381636363636364</v>
      </c>
      <c r="N20" s="432">
        <v>801455</v>
      </c>
      <c r="O20" s="432">
        <v>801455</v>
      </c>
      <c r="P20" s="439">
        <v>550000</v>
      </c>
      <c r="Q20" s="438">
        <v>1.46</v>
      </c>
      <c r="R20" s="436">
        <v>1728120</v>
      </c>
      <c r="S20" s="437">
        <v>600000</v>
      </c>
      <c r="T20" s="438">
        <v>2.88</v>
      </c>
      <c r="U20" s="436">
        <v>1411070</v>
      </c>
      <c r="V20" s="437">
        <v>850000</v>
      </c>
      <c r="W20" s="438">
        <f>U20/V20</f>
        <v>1.6600823529411766</v>
      </c>
      <c r="X20" s="478"/>
      <c r="Y20" s="479"/>
      <c r="Z20" s="438" t="e">
        <f>X20/Y20</f>
        <v>#DIV/0!</v>
      </c>
      <c r="AA20" s="432"/>
      <c r="AB20" s="439"/>
      <c r="AC20" s="438" t="e">
        <f>AA20/AB20</f>
        <v>#DIV/0!</v>
      </c>
      <c r="AD20" s="432"/>
      <c r="AE20" s="439"/>
      <c r="AF20" s="438" t="e">
        <f>AD20/AE20</f>
        <v>#DIV/0!</v>
      </c>
      <c r="AG20" s="432"/>
      <c r="AH20" s="439"/>
      <c r="AI20" s="438" t="e">
        <f>AG20/AH20</f>
        <v>#DIV/0!</v>
      </c>
      <c r="AJ20" s="432"/>
      <c r="AK20" s="439"/>
      <c r="AL20" s="438" t="e">
        <f>AJ20/AK20</f>
        <v>#DIV/0!</v>
      </c>
      <c r="AM20" s="432"/>
      <c r="AN20" s="439"/>
      <c r="AO20" s="438" t="e">
        <f>AM20/AN20</f>
        <v>#DIV/0!</v>
      </c>
      <c r="AP20" s="432"/>
      <c r="AQ20" s="439"/>
      <c r="AR20" s="438" t="e">
        <f>AP20/AQ20</f>
        <v>#DIV/0!</v>
      </c>
      <c r="AS20" s="440">
        <f t="shared" si="11"/>
        <v>4629815</v>
      </c>
      <c r="AT20" s="440">
        <f t="shared" si="9"/>
        <v>1490625</v>
      </c>
      <c r="AU20" s="435">
        <f t="shared" si="12"/>
        <v>3100000</v>
      </c>
      <c r="AV20" s="434">
        <f t="shared" si="15"/>
        <v>1.4934887096774194</v>
      </c>
      <c r="AW20" s="441">
        <f t="shared" si="16"/>
        <v>925963</v>
      </c>
      <c r="BA20" s="599"/>
      <c r="BB20" s="599"/>
      <c r="BC20" s="592"/>
    </row>
    <row r="21" spans="1:55" s="463" customFormat="1" ht="45" hidden="1" customHeight="1">
      <c r="A21" s="455">
        <v>14</v>
      </c>
      <c r="B21" s="456" t="s">
        <v>303</v>
      </c>
      <c r="C21" s="457" t="s">
        <v>80</v>
      </c>
      <c r="D21" s="458" t="s">
        <v>116</v>
      </c>
      <c r="E21" s="480">
        <v>44872</v>
      </c>
      <c r="F21" s="452">
        <v>0</v>
      </c>
      <c r="G21" s="452">
        <v>0</v>
      </c>
      <c r="H21" s="460">
        <v>550000</v>
      </c>
      <c r="I21" s="461">
        <f t="shared" si="14"/>
        <v>0</v>
      </c>
      <c r="J21" s="452">
        <v>0</v>
      </c>
      <c r="K21" s="452"/>
      <c r="L21" s="452">
        <v>0</v>
      </c>
      <c r="M21" s="461">
        <v>0</v>
      </c>
      <c r="N21" s="452"/>
      <c r="O21" s="452"/>
      <c r="P21" s="452"/>
      <c r="Q21" s="461" t="e">
        <f>N21/P21</f>
        <v>#DIV/0!</v>
      </c>
      <c r="R21" s="452"/>
      <c r="S21" s="452"/>
      <c r="T21" s="461" t="e">
        <f>R21/S21</f>
        <v>#DIV/0!</v>
      </c>
      <c r="U21" s="452"/>
      <c r="V21" s="452"/>
      <c r="W21" s="461" t="e">
        <f>U21/V21</f>
        <v>#DIV/0!</v>
      </c>
      <c r="X21" s="481"/>
      <c r="Y21" s="481"/>
      <c r="Z21" s="461" t="e">
        <f>X21/Y21</f>
        <v>#DIV/0!</v>
      </c>
      <c r="AA21" s="452"/>
      <c r="AB21" s="452"/>
      <c r="AC21" s="461" t="e">
        <f>AA21/AB21</f>
        <v>#DIV/0!</v>
      </c>
      <c r="AD21" s="452"/>
      <c r="AE21" s="452"/>
      <c r="AF21" s="461" t="e">
        <f>AD21/AE21</f>
        <v>#DIV/0!</v>
      </c>
      <c r="AG21" s="452"/>
      <c r="AH21" s="452"/>
      <c r="AI21" s="461" t="e">
        <f>AG21/AH21</f>
        <v>#DIV/0!</v>
      </c>
      <c r="AJ21" s="452"/>
      <c r="AK21" s="452"/>
      <c r="AL21" s="461" t="e">
        <f>AJ21/AK21</f>
        <v>#DIV/0!</v>
      </c>
      <c r="AM21" s="452"/>
      <c r="AN21" s="452"/>
      <c r="AO21" s="461" t="e">
        <f>AM21/AN21</f>
        <v>#DIV/0!</v>
      </c>
      <c r="AP21" s="452"/>
      <c r="AQ21" s="452"/>
      <c r="AR21" s="461" t="e">
        <f>AP21/AQ21</f>
        <v>#DIV/0!</v>
      </c>
      <c r="AS21" s="440">
        <f t="shared" si="11"/>
        <v>0</v>
      </c>
      <c r="AT21" s="440">
        <f t="shared" si="9"/>
        <v>0</v>
      </c>
      <c r="AU21" s="435">
        <f t="shared" si="12"/>
        <v>550000</v>
      </c>
      <c r="AV21" s="461">
        <f t="shared" si="15"/>
        <v>0</v>
      </c>
      <c r="AW21" s="462">
        <f>AS21/1</f>
        <v>0</v>
      </c>
      <c r="BA21" s="599"/>
      <c r="BB21" s="599"/>
      <c r="BC21" s="589"/>
    </row>
    <row r="22" spans="1:55" s="666" customFormat="1" ht="45" customHeight="1">
      <c r="A22" s="670">
        <v>11</v>
      </c>
      <c r="B22" s="671" t="s">
        <v>303</v>
      </c>
      <c r="C22" s="466" t="s">
        <v>80</v>
      </c>
      <c r="D22" s="467" t="s">
        <v>322</v>
      </c>
      <c r="E22" s="665">
        <v>45778</v>
      </c>
      <c r="F22" s="452"/>
      <c r="G22" s="452"/>
      <c r="H22" s="460"/>
      <c r="I22" s="499"/>
      <c r="J22" s="452"/>
      <c r="K22" s="452"/>
      <c r="L22" s="452"/>
      <c r="M22" s="499"/>
      <c r="N22" s="452"/>
      <c r="O22" s="452"/>
      <c r="P22" s="452"/>
      <c r="Q22" s="499"/>
      <c r="R22" s="452"/>
      <c r="S22" s="452"/>
      <c r="T22" s="499"/>
      <c r="U22" s="450">
        <v>835360</v>
      </c>
      <c r="V22" s="451">
        <v>550000</v>
      </c>
      <c r="W22" s="469">
        <f>U22/V22</f>
        <v>1.5188363636363635</v>
      </c>
      <c r="X22" s="452"/>
      <c r="Y22" s="452"/>
      <c r="Z22" s="499"/>
      <c r="AA22" s="452"/>
      <c r="AB22" s="452"/>
      <c r="AC22" s="499"/>
      <c r="AD22" s="452"/>
      <c r="AE22" s="452"/>
      <c r="AF22" s="499"/>
      <c r="AG22" s="452"/>
      <c r="AH22" s="452"/>
      <c r="AI22" s="499"/>
      <c r="AJ22" s="452"/>
      <c r="AK22" s="452"/>
      <c r="AL22" s="499"/>
      <c r="AM22" s="452"/>
      <c r="AN22" s="452"/>
      <c r="AO22" s="499"/>
      <c r="AP22" s="452"/>
      <c r="AQ22" s="452"/>
      <c r="AR22" s="499"/>
      <c r="AS22" s="432">
        <f t="shared" si="11"/>
        <v>835360</v>
      </c>
      <c r="AT22" s="432"/>
      <c r="AU22" s="439">
        <f t="shared" si="12"/>
        <v>550000</v>
      </c>
      <c r="AV22" s="469">
        <f>AS22/AU22</f>
        <v>1.5188363636363635</v>
      </c>
      <c r="AW22" s="672">
        <f>AS22/1</f>
        <v>835360</v>
      </c>
      <c r="BA22" s="599"/>
      <c r="BB22" s="599"/>
      <c r="BC22" s="667"/>
    </row>
    <row r="23" spans="1:55" s="244" customFormat="1" ht="45" customHeight="1">
      <c r="A23" s="427">
        <v>12</v>
      </c>
      <c r="B23" s="428" t="s">
        <v>303</v>
      </c>
      <c r="C23" s="429" t="s">
        <v>81</v>
      </c>
      <c r="D23" s="430" t="s">
        <v>117</v>
      </c>
      <c r="E23" s="431">
        <v>44583</v>
      </c>
      <c r="F23" s="440">
        <v>508830</v>
      </c>
      <c r="G23" s="440">
        <v>508830</v>
      </c>
      <c r="H23" s="433">
        <v>550000</v>
      </c>
      <c r="I23" s="434">
        <f t="shared" si="14"/>
        <v>0.92514545454545449</v>
      </c>
      <c r="J23" s="440">
        <v>653785</v>
      </c>
      <c r="K23" s="440">
        <v>620790</v>
      </c>
      <c r="L23" s="435">
        <v>550000</v>
      </c>
      <c r="M23" s="434">
        <f>J23/L23</f>
        <v>1.1887000000000001</v>
      </c>
      <c r="N23" s="436">
        <v>1004215</v>
      </c>
      <c r="O23" s="436">
        <v>1004215</v>
      </c>
      <c r="P23" s="437">
        <v>550000</v>
      </c>
      <c r="Q23" s="438">
        <v>1.83</v>
      </c>
      <c r="R23" s="436">
        <v>978805</v>
      </c>
      <c r="S23" s="437">
        <v>700000</v>
      </c>
      <c r="T23" s="438">
        <v>1.4</v>
      </c>
      <c r="U23" s="432">
        <v>1128320</v>
      </c>
      <c r="V23" s="439">
        <v>700000</v>
      </c>
      <c r="W23" s="438">
        <f>U23/V23</f>
        <v>1.6118857142857144</v>
      </c>
      <c r="X23" s="432"/>
      <c r="Y23" s="435"/>
      <c r="Z23" s="434" t="e">
        <f>X23/Y23</f>
        <v>#DIV/0!</v>
      </c>
      <c r="AA23" s="440"/>
      <c r="AB23" s="435"/>
      <c r="AC23" s="434" t="e">
        <f>AA23/AB23</f>
        <v>#DIV/0!</v>
      </c>
      <c r="AD23" s="440"/>
      <c r="AE23" s="435"/>
      <c r="AF23" s="434" t="e">
        <f>AD23/AE23</f>
        <v>#DIV/0!</v>
      </c>
      <c r="AG23" s="440"/>
      <c r="AH23" s="435"/>
      <c r="AI23" s="434" t="e">
        <f>AG23/AH23</f>
        <v>#DIV/0!</v>
      </c>
      <c r="AJ23" s="440"/>
      <c r="AK23" s="435"/>
      <c r="AL23" s="434" t="e">
        <f>AJ23/AK23</f>
        <v>#DIV/0!</v>
      </c>
      <c r="AM23" s="440"/>
      <c r="AN23" s="435"/>
      <c r="AO23" s="434" t="e">
        <f>AM23/AN23</f>
        <v>#DIV/0!</v>
      </c>
      <c r="AP23" s="440"/>
      <c r="AQ23" s="435"/>
      <c r="AR23" s="434" t="e">
        <f>AP23/AQ23</f>
        <v>#DIV/0!</v>
      </c>
      <c r="AS23" s="440">
        <f t="shared" si="11"/>
        <v>4273955</v>
      </c>
      <c r="AT23" s="440">
        <f t="shared" si="9"/>
        <v>2133835</v>
      </c>
      <c r="AU23" s="435">
        <f t="shared" si="12"/>
        <v>3050000</v>
      </c>
      <c r="AV23" s="434">
        <f t="shared" si="15"/>
        <v>1.4012967213114753</v>
      </c>
      <c r="AW23" s="441">
        <f>AS23/5</f>
        <v>854791</v>
      </c>
      <c r="BA23" s="599"/>
      <c r="BB23" s="599"/>
      <c r="BC23" s="593"/>
    </row>
    <row r="24" spans="1:55" s="474" customFormat="1" ht="45" customHeight="1">
      <c r="A24" s="427">
        <v>13</v>
      </c>
      <c r="B24" s="443" t="s">
        <v>304</v>
      </c>
      <c r="C24" s="429" t="s">
        <v>261</v>
      </c>
      <c r="D24" s="430" t="s">
        <v>262</v>
      </c>
      <c r="E24" s="431">
        <v>45694</v>
      </c>
      <c r="F24" s="432">
        <v>0</v>
      </c>
      <c r="G24" s="432">
        <v>0</v>
      </c>
      <c r="H24" s="433">
        <v>0</v>
      </c>
      <c r="I24" s="438">
        <v>0</v>
      </c>
      <c r="J24" s="432">
        <v>93685</v>
      </c>
      <c r="K24" s="432">
        <v>93685</v>
      </c>
      <c r="L24" s="439">
        <v>451785</v>
      </c>
      <c r="M24" s="438">
        <f>J24/L24</f>
        <v>0.20736633575705257</v>
      </c>
      <c r="N24" s="436">
        <v>396150</v>
      </c>
      <c r="O24" s="436">
        <v>396150</v>
      </c>
      <c r="P24" s="437">
        <v>550000</v>
      </c>
      <c r="Q24" s="438">
        <v>0.72</v>
      </c>
      <c r="R24" s="436">
        <v>809570</v>
      </c>
      <c r="S24" s="437">
        <v>550000</v>
      </c>
      <c r="T24" s="438">
        <v>1.47</v>
      </c>
      <c r="U24" s="432">
        <v>507025</v>
      </c>
      <c r="V24" s="439">
        <v>608064</v>
      </c>
      <c r="W24" s="438">
        <f>U24/V24</f>
        <v>0.8338349252710241</v>
      </c>
      <c r="X24" s="432"/>
      <c r="Y24" s="439"/>
      <c r="Z24" s="438"/>
      <c r="AA24" s="432"/>
      <c r="AB24" s="439"/>
      <c r="AC24" s="438"/>
      <c r="AD24" s="432"/>
      <c r="AE24" s="439"/>
      <c r="AF24" s="438"/>
      <c r="AG24" s="432"/>
      <c r="AH24" s="439"/>
      <c r="AI24" s="438"/>
      <c r="AJ24" s="432"/>
      <c r="AK24" s="439"/>
      <c r="AL24" s="438"/>
      <c r="AM24" s="432"/>
      <c r="AN24" s="439"/>
      <c r="AO24" s="438"/>
      <c r="AP24" s="432"/>
      <c r="AQ24" s="439"/>
      <c r="AR24" s="438"/>
      <c r="AS24" s="440">
        <f t="shared" si="11"/>
        <v>1806430</v>
      </c>
      <c r="AT24" s="440">
        <f t="shared" si="9"/>
        <v>489835</v>
      </c>
      <c r="AU24" s="435">
        <f t="shared" si="12"/>
        <v>2159849</v>
      </c>
      <c r="AV24" s="438">
        <f t="shared" si="15"/>
        <v>0.83636865354939161</v>
      </c>
      <c r="AW24" s="453">
        <f>AS24/4</f>
        <v>451607.5</v>
      </c>
      <c r="BA24" s="599"/>
      <c r="BB24" s="599"/>
      <c r="BC24" s="592"/>
    </row>
    <row r="25" spans="1:55" s="244" customFormat="1" ht="45" customHeight="1">
      <c r="A25" s="427">
        <v>14</v>
      </c>
      <c r="B25" s="482" t="s">
        <v>302</v>
      </c>
      <c r="C25" s="429" t="s">
        <v>82</v>
      </c>
      <c r="D25" s="430" t="s">
        <v>118</v>
      </c>
      <c r="E25" s="431">
        <v>45267</v>
      </c>
      <c r="F25" s="440">
        <v>1667105</v>
      </c>
      <c r="G25" s="440">
        <v>1667105</v>
      </c>
      <c r="H25" s="433">
        <v>1150000</v>
      </c>
      <c r="I25" s="434">
        <f>F25/H25</f>
        <v>1.4496565217391304</v>
      </c>
      <c r="J25" s="440">
        <v>799485</v>
      </c>
      <c r="K25" s="440">
        <v>799485</v>
      </c>
      <c r="L25" s="435">
        <v>1200000</v>
      </c>
      <c r="M25" s="434">
        <f>J25/L25</f>
        <v>0.66623750000000004</v>
      </c>
      <c r="N25" s="436">
        <v>3456085</v>
      </c>
      <c r="O25" s="436">
        <v>3456085</v>
      </c>
      <c r="P25" s="437">
        <v>1200000</v>
      </c>
      <c r="Q25" s="438">
        <v>2.88</v>
      </c>
      <c r="R25" s="436">
        <v>2683220</v>
      </c>
      <c r="S25" s="437">
        <v>1450000</v>
      </c>
      <c r="T25" s="438">
        <v>1.85</v>
      </c>
      <c r="U25" s="432">
        <v>419145</v>
      </c>
      <c r="V25" s="439">
        <v>1700000</v>
      </c>
      <c r="W25" s="438">
        <f>U25/V25</f>
        <v>0.24655588235294118</v>
      </c>
      <c r="X25" s="432"/>
      <c r="Y25" s="435"/>
      <c r="Z25" s="434" t="e">
        <f>X25/Y25</f>
        <v>#DIV/0!</v>
      </c>
      <c r="AA25" s="440"/>
      <c r="AB25" s="435"/>
      <c r="AC25" s="434" t="e">
        <f>AA25/AB25</f>
        <v>#DIV/0!</v>
      </c>
      <c r="AD25" s="440"/>
      <c r="AE25" s="435"/>
      <c r="AF25" s="434" t="e">
        <f>AD25/AE25</f>
        <v>#DIV/0!</v>
      </c>
      <c r="AG25" s="440"/>
      <c r="AH25" s="435"/>
      <c r="AI25" s="434" t="e">
        <f>AG25/AH25</f>
        <v>#DIV/0!</v>
      </c>
      <c r="AJ25" s="440"/>
      <c r="AK25" s="435"/>
      <c r="AL25" s="434" t="e">
        <f>AJ25/AK25</f>
        <v>#DIV/0!</v>
      </c>
      <c r="AM25" s="440"/>
      <c r="AN25" s="435"/>
      <c r="AO25" s="434" t="e">
        <f>AM25/AN25</f>
        <v>#DIV/0!</v>
      </c>
      <c r="AP25" s="440"/>
      <c r="AQ25" s="435"/>
      <c r="AR25" s="434" t="e">
        <f>AP25/AQ25</f>
        <v>#DIV/0!</v>
      </c>
      <c r="AS25" s="440">
        <f t="shared" si="11"/>
        <v>9025040</v>
      </c>
      <c r="AT25" s="440">
        <f t="shared" si="9"/>
        <v>5922675</v>
      </c>
      <c r="AU25" s="435">
        <f t="shared" si="12"/>
        <v>6700000</v>
      </c>
      <c r="AV25" s="434">
        <f t="shared" si="15"/>
        <v>1.3470208955223881</v>
      </c>
      <c r="AW25" s="441">
        <f>AS25/5</f>
        <v>1805008</v>
      </c>
      <c r="BA25" s="599"/>
      <c r="BB25" s="599"/>
      <c r="BC25" s="593"/>
    </row>
    <row r="26" spans="1:55" s="244" customFormat="1" ht="45" customHeight="1">
      <c r="A26" s="427">
        <v>15</v>
      </c>
      <c r="B26" s="482" t="s">
        <v>303</v>
      </c>
      <c r="C26" s="429" t="s">
        <v>83</v>
      </c>
      <c r="D26" s="430" t="s">
        <v>119</v>
      </c>
      <c r="E26" s="431">
        <v>43717</v>
      </c>
      <c r="F26" s="440">
        <v>976050</v>
      </c>
      <c r="G26" s="440">
        <v>976050</v>
      </c>
      <c r="H26" s="433">
        <v>550000</v>
      </c>
      <c r="I26" s="434">
        <f>F26/H26</f>
        <v>1.7746363636363636</v>
      </c>
      <c r="J26" s="440">
        <v>439315</v>
      </c>
      <c r="K26" s="440">
        <v>439315</v>
      </c>
      <c r="L26" s="435">
        <v>600000</v>
      </c>
      <c r="M26" s="434">
        <f>J26/L26</f>
        <v>0.73219166666666669</v>
      </c>
      <c r="N26" s="436">
        <v>823860</v>
      </c>
      <c r="O26" s="436">
        <v>823860</v>
      </c>
      <c r="P26" s="437">
        <v>600000</v>
      </c>
      <c r="Q26" s="438">
        <v>1.37</v>
      </c>
      <c r="R26" s="436">
        <v>918425</v>
      </c>
      <c r="S26" s="437">
        <v>650000</v>
      </c>
      <c r="T26" s="438">
        <v>1.41</v>
      </c>
      <c r="U26" s="432">
        <v>1041955</v>
      </c>
      <c r="V26" s="439">
        <v>700000</v>
      </c>
      <c r="W26" s="438">
        <f>U26/V26</f>
        <v>1.4885071428571428</v>
      </c>
      <c r="X26" s="432"/>
      <c r="Y26" s="435"/>
      <c r="Z26" s="434" t="e">
        <f>X26/Y26</f>
        <v>#DIV/0!</v>
      </c>
      <c r="AA26" s="440"/>
      <c r="AB26" s="435"/>
      <c r="AC26" s="434" t="e">
        <f>AA26/AB26</f>
        <v>#DIV/0!</v>
      </c>
      <c r="AD26" s="440"/>
      <c r="AE26" s="435"/>
      <c r="AF26" s="434" t="e">
        <f>AD26/AE26</f>
        <v>#DIV/0!</v>
      </c>
      <c r="AG26" s="440"/>
      <c r="AH26" s="435"/>
      <c r="AI26" s="434" t="e">
        <f>AG26/AH26</f>
        <v>#DIV/0!</v>
      </c>
      <c r="AJ26" s="440"/>
      <c r="AK26" s="435"/>
      <c r="AL26" s="434" t="e">
        <f>AJ26/AK26</f>
        <v>#DIV/0!</v>
      </c>
      <c r="AM26" s="440"/>
      <c r="AN26" s="435"/>
      <c r="AO26" s="434" t="e">
        <f>AM26/AN26</f>
        <v>#DIV/0!</v>
      </c>
      <c r="AP26" s="440"/>
      <c r="AQ26" s="435"/>
      <c r="AR26" s="434" t="e">
        <f>AP26/AQ26</f>
        <v>#DIV/0!</v>
      </c>
      <c r="AS26" s="440">
        <f t="shared" si="11"/>
        <v>4199605</v>
      </c>
      <c r="AT26" s="440">
        <f t="shared" si="9"/>
        <v>2239225</v>
      </c>
      <c r="AU26" s="435">
        <f t="shared" si="12"/>
        <v>3100000</v>
      </c>
      <c r="AV26" s="434">
        <f t="shared" si="15"/>
        <v>1.3547112903225806</v>
      </c>
      <c r="AW26" s="441">
        <f t="shared" ref="AW26:AW27" si="17">AS26/5</f>
        <v>839921</v>
      </c>
      <c r="BA26" s="599"/>
      <c r="BB26" s="599"/>
      <c r="BC26" s="593"/>
    </row>
    <row r="27" spans="1:55" s="244" customFormat="1" ht="45" customHeight="1">
      <c r="A27" s="427">
        <v>16</v>
      </c>
      <c r="B27" s="482" t="s">
        <v>303</v>
      </c>
      <c r="C27" s="429" t="s">
        <v>84</v>
      </c>
      <c r="D27" s="430" t="s">
        <v>120</v>
      </c>
      <c r="E27" s="431">
        <v>45020</v>
      </c>
      <c r="F27" s="440">
        <v>468210</v>
      </c>
      <c r="G27" s="440">
        <v>468210</v>
      </c>
      <c r="H27" s="433">
        <v>550000</v>
      </c>
      <c r="I27" s="434">
        <f>F27/H27</f>
        <v>0.8512909090909091</v>
      </c>
      <c r="J27" s="440">
        <v>571220</v>
      </c>
      <c r="K27" s="440">
        <v>571220</v>
      </c>
      <c r="L27" s="435">
        <v>550000</v>
      </c>
      <c r="M27" s="434">
        <f>J27/L27</f>
        <v>1.0385818181818183</v>
      </c>
      <c r="N27" s="475">
        <v>719050</v>
      </c>
      <c r="O27" s="475">
        <v>719050</v>
      </c>
      <c r="P27" s="476">
        <v>600000</v>
      </c>
      <c r="Q27" s="438">
        <v>1.2</v>
      </c>
      <c r="R27" s="475">
        <v>1793225</v>
      </c>
      <c r="S27" s="476">
        <v>600000</v>
      </c>
      <c r="T27" s="438">
        <v>2.99</v>
      </c>
      <c r="U27" s="440">
        <v>648895</v>
      </c>
      <c r="V27" s="435">
        <v>850000</v>
      </c>
      <c r="W27" s="438">
        <f>U27/V27</f>
        <v>0.76340588235294116</v>
      </c>
      <c r="X27" s="440"/>
      <c r="Y27" s="435"/>
      <c r="Z27" s="434" t="e">
        <f>X27/Y27</f>
        <v>#DIV/0!</v>
      </c>
      <c r="AA27" s="440"/>
      <c r="AB27" s="435"/>
      <c r="AC27" s="434" t="e">
        <f>AA27/AB27</f>
        <v>#DIV/0!</v>
      </c>
      <c r="AD27" s="440"/>
      <c r="AE27" s="435"/>
      <c r="AF27" s="434" t="e">
        <f>AD27/AE27</f>
        <v>#DIV/0!</v>
      </c>
      <c r="AG27" s="440"/>
      <c r="AH27" s="435"/>
      <c r="AI27" s="434" t="e">
        <f>AG27/AH27</f>
        <v>#DIV/0!</v>
      </c>
      <c r="AJ27" s="440"/>
      <c r="AK27" s="435"/>
      <c r="AL27" s="434" t="e">
        <f>AJ27/AK27</f>
        <v>#DIV/0!</v>
      </c>
      <c r="AM27" s="440"/>
      <c r="AN27" s="435"/>
      <c r="AO27" s="434" t="e">
        <f>AM27/AN27</f>
        <v>#DIV/0!</v>
      </c>
      <c r="AP27" s="440"/>
      <c r="AQ27" s="435"/>
      <c r="AR27" s="434" t="e">
        <f>AP27/AQ27</f>
        <v>#DIV/0!</v>
      </c>
      <c r="AS27" s="440">
        <f t="shared" si="11"/>
        <v>4200600</v>
      </c>
      <c r="AT27" s="440">
        <f t="shared" si="9"/>
        <v>1758480</v>
      </c>
      <c r="AU27" s="435">
        <f t="shared" si="12"/>
        <v>3150000</v>
      </c>
      <c r="AV27" s="434">
        <f t="shared" si="15"/>
        <v>1.3335238095238096</v>
      </c>
      <c r="AW27" s="441">
        <f t="shared" si="17"/>
        <v>840120</v>
      </c>
      <c r="BA27" s="599"/>
      <c r="BB27" s="599"/>
      <c r="BC27" s="593"/>
    </row>
    <row r="28" spans="1:55" s="474" customFormat="1" ht="45" customHeight="1">
      <c r="A28" s="427">
        <v>17</v>
      </c>
      <c r="B28" s="482" t="s">
        <v>303</v>
      </c>
      <c r="C28" s="429" t="s">
        <v>307</v>
      </c>
      <c r="D28" s="430" t="s">
        <v>316</v>
      </c>
      <c r="E28" s="683" t="s">
        <v>317</v>
      </c>
      <c r="F28" s="478"/>
      <c r="G28" s="478"/>
      <c r="H28" s="492"/>
      <c r="I28" s="438"/>
      <c r="J28" s="478"/>
      <c r="K28" s="478"/>
      <c r="L28" s="479"/>
      <c r="M28" s="438"/>
      <c r="N28" s="493"/>
      <c r="O28" s="494"/>
      <c r="P28" s="438"/>
      <c r="Q28" s="478"/>
      <c r="R28" s="684">
        <v>225450</v>
      </c>
      <c r="S28" s="498">
        <v>421666</v>
      </c>
      <c r="T28" s="438">
        <f>R28/S28</f>
        <v>0.5346648769405169</v>
      </c>
      <c r="U28" s="685">
        <v>404025</v>
      </c>
      <c r="V28" s="461">
        <v>550000</v>
      </c>
      <c r="W28" s="438">
        <f>U28/V28</f>
        <v>0.73459090909090907</v>
      </c>
      <c r="X28" s="479"/>
      <c r="Y28" s="438"/>
      <c r="Z28" s="478"/>
      <c r="AA28" s="479"/>
      <c r="AB28" s="438"/>
      <c r="AC28" s="478"/>
      <c r="AD28" s="479"/>
      <c r="AE28" s="438"/>
      <c r="AF28" s="478"/>
      <c r="AG28" s="479"/>
      <c r="AH28" s="438"/>
      <c r="AI28" s="478"/>
      <c r="AJ28" s="479"/>
      <c r="AK28" s="438"/>
      <c r="AL28" s="478"/>
      <c r="AM28" s="479"/>
      <c r="AN28" s="438"/>
      <c r="AO28" s="478"/>
      <c r="AP28" s="479"/>
      <c r="AQ28" s="438"/>
      <c r="AR28" s="478"/>
      <c r="AS28" s="489">
        <f t="shared" si="11"/>
        <v>629475</v>
      </c>
      <c r="AT28" s="478">
        <f t="shared" si="9"/>
        <v>0</v>
      </c>
      <c r="AU28" s="490">
        <f t="shared" si="12"/>
        <v>971666</v>
      </c>
      <c r="AV28" s="434">
        <f t="shared" si="15"/>
        <v>0.64783063315995415</v>
      </c>
      <c r="AW28" s="478">
        <f>AS28/2</f>
        <v>314737.5</v>
      </c>
      <c r="AZ28" s="686"/>
      <c r="BA28" s="687"/>
      <c r="BB28" s="687"/>
      <c r="BC28" s="688"/>
    </row>
    <row r="29" spans="1:55" s="244" customFormat="1" ht="45" customHeight="1">
      <c r="A29" s="427">
        <v>18</v>
      </c>
      <c r="B29" s="482" t="s">
        <v>303</v>
      </c>
      <c r="C29" s="429" t="s">
        <v>85</v>
      </c>
      <c r="D29" s="430" t="s">
        <v>121</v>
      </c>
      <c r="E29" s="477">
        <v>43519</v>
      </c>
      <c r="F29" s="440">
        <v>1503430</v>
      </c>
      <c r="G29" s="440">
        <v>1503430</v>
      </c>
      <c r="H29" s="433">
        <v>1500000</v>
      </c>
      <c r="I29" s="434">
        <f t="shared" ref="I29:I34" si="18">F29/H29</f>
        <v>1.0022866666666668</v>
      </c>
      <c r="J29" s="440">
        <v>1011460</v>
      </c>
      <c r="K29" s="440">
        <v>1011460</v>
      </c>
      <c r="L29" s="435">
        <v>1500000</v>
      </c>
      <c r="M29" s="434">
        <f t="shared" ref="M29:M35" si="19">J29/L29</f>
        <v>0.67430666666666672</v>
      </c>
      <c r="N29" s="475">
        <v>2840710</v>
      </c>
      <c r="O29" s="475">
        <v>2840710</v>
      </c>
      <c r="P29" s="476">
        <v>1400000</v>
      </c>
      <c r="Q29" s="438">
        <v>2.0299999999999998</v>
      </c>
      <c r="R29" s="475">
        <v>4057210</v>
      </c>
      <c r="S29" s="476">
        <v>1650000</v>
      </c>
      <c r="T29" s="438">
        <v>2.46</v>
      </c>
      <c r="U29" s="440">
        <v>2690625</v>
      </c>
      <c r="V29" s="435">
        <v>1900000</v>
      </c>
      <c r="W29" s="438">
        <f t="shared" ref="W29:W34" si="20">U29/V29</f>
        <v>1.4161184210526316</v>
      </c>
      <c r="X29" s="489"/>
      <c r="Y29" s="490"/>
      <c r="Z29" s="434" t="e">
        <f t="shared" ref="Z29:Z34" si="21">X29/Y29</f>
        <v>#DIV/0!</v>
      </c>
      <c r="AA29" s="440"/>
      <c r="AB29" s="435"/>
      <c r="AC29" s="434" t="e">
        <f t="shared" ref="AC29:AC34" si="22">AA29/AB29</f>
        <v>#DIV/0!</v>
      </c>
      <c r="AD29" s="440"/>
      <c r="AE29" s="435"/>
      <c r="AF29" s="434" t="e">
        <f t="shared" ref="AF29:AF34" si="23">AD29/AE29</f>
        <v>#DIV/0!</v>
      </c>
      <c r="AG29" s="440"/>
      <c r="AH29" s="435"/>
      <c r="AI29" s="434" t="e">
        <f t="shared" ref="AI29:AI34" si="24">AG29/AH29</f>
        <v>#DIV/0!</v>
      </c>
      <c r="AJ29" s="440"/>
      <c r="AK29" s="435"/>
      <c r="AL29" s="434" t="e">
        <f t="shared" ref="AL29:AL34" si="25">AJ29/AK29</f>
        <v>#DIV/0!</v>
      </c>
      <c r="AM29" s="440"/>
      <c r="AN29" s="435"/>
      <c r="AO29" s="434" t="e">
        <f t="shared" ref="AO29:AO34" si="26">AM29/AN29</f>
        <v>#DIV/0!</v>
      </c>
      <c r="AP29" s="440"/>
      <c r="AQ29" s="435"/>
      <c r="AR29" s="434" t="e">
        <f t="shared" ref="AR29:AR34" si="27">AP29/AQ29</f>
        <v>#DIV/0!</v>
      </c>
      <c r="AS29" s="440">
        <f t="shared" si="11"/>
        <v>12103435</v>
      </c>
      <c r="AT29" s="440">
        <f t="shared" si="9"/>
        <v>5355600</v>
      </c>
      <c r="AU29" s="435">
        <f t="shared" si="12"/>
        <v>7950000</v>
      </c>
      <c r="AV29" s="434">
        <f t="shared" ref="AV29:AV50" si="28">AS29/AU29</f>
        <v>1.5224446540880503</v>
      </c>
      <c r="AW29" s="441">
        <f t="shared" ref="AW29:AW34" si="29">AS29/4</f>
        <v>3025858.75</v>
      </c>
      <c r="BA29" s="599"/>
      <c r="BB29" s="599"/>
      <c r="BC29" s="593"/>
    </row>
    <row r="30" spans="1:55" s="473" customFormat="1" ht="45" customHeight="1">
      <c r="A30" s="455">
        <v>19</v>
      </c>
      <c r="B30" s="495" t="s">
        <v>303</v>
      </c>
      <c r="C30" s="457" t="s">
        <v>86</v>
      </c>
      <c r="D30" s="458" t="s">
        <v>122</v>
      </c>
      <c r="E30" s="459">
        <v>45404</v>
      </c>
      <c r="F30" s="471">
        <v>555110</v>
      </c>
      <c r="G30" s="471">
        <v>555110</v>
      </c>
      <c r="H30" s="460">
        <v>550000</v>
      </c>
      <c r="I30" s="472">
        <f t="shared" si="18"/>
        <v>1.009290909090909</v>
      </c>
      <c r="J30" s="471">
        <v>553105</v>
      </c>
      <c r="K30" s="471">
        <v>553105</v>
      </c>
      <c r="L30" s="471">
        <v>550000</v>
      </c>
      <c r="M30" s="472">
        <f t="shared" si="19"/>
        <v>1.0056454545454545</v>
      </c>
      <c r="N30" s="451">
        <v>730440</v>
      </c>
      <c r="O30" s="451">
        <v>688445</v>
      </c>
      <c r="P30" s="451">
        <v>550000</v>
      </c>
      <c r="Q30" s="461">
        <v>1.33</v>
      </c>
      <c r="R30" s="451">
        <v>1660125</v>
      </c>
      <c r="S30" s="451">
        <v>550000</v>
      </c>
      <c r="T30" s="461">
        <v>3.02</v>
      </c>
      <c r="U30" s="451">
        <v>72285</v>
      </c>
      <c r="V30" s="451">
        <v>51612</v>
      </c>
      <c r="W30" s="461">
        <f t="shared" si="20"/>
        <v>1.4005463845617299</v>
      </c>
      <c r="X30" s="452"/>
      <c r="Y30" s="471"/>
      <c r="Z30" s="472" t="e">
        <f t="shared" si="21"/>
        <v>#DIV/0!</v>
      </c>
      <c r="AA30" s="471"/>
      <c r="AB30" s="471"/>
      <c r="AC30" s="472" t="e">
        <f t="shared" si="22"/>
        <v>#DIV/0!</v>
      </c>
      <c r="AD30" s="471"/>
      <c r="AE30" s="471"/>
      <c r="AF30" s="472" t="e">
        <f t="shared" si="23"/>
        <v>#DIV/0!</v>
      </c>
      <c r="AG30" s="471"/>
      <c r="AH30" s="471"/>
      <c r="AI30" s="472" t="e">
        <f t="shared" si="24"/>
        <v>#DIV/0!</v>
      </c>
      <c r="AJ30" s="471"/>
      <c r="AK30" s="471"/>
      <c r="AL30" s="472" t="e">
        <f t="shared" si="25"/>
        <v>#DIV/0!</v>
      </c>
      <c r="AM30" s="471"/>
      <c r="AN30" s="471"/>
      <c r="AO30" s="472" t="e">
        <f t="shared" si="26"/>
        <v>#DIV/0!</v>
      </c>
      <c r="AP30" s="471"/>
      <c r="AQ30" s="471"/>
      <c r="AR30" s="472" t="e">
        <f t="shared" si="27"/>
        <v>#DIV/0!</v>
      </c>
      <c r="AS30" s="440">
        <f t="shared" si="11"/>
        <v>3571065</v>
      </c>
      <c r="AT30" s="471">
        <f t="shared" si="9"/>
        <v>1796660</v>
      </c>
      <c r="AU30" s="435">
        <f t="shared" si="12"/>
        <v>2251612</v>
      </c>
      <c r="AV30" s="472">
        <f t="shared" si="28"/>
        <v>1.5860037164484821</v>
      </c>
      <c r="AW30" s="462">
        <f>AS30/5</f>
        <v>714213</v>
      </c>
      <c r="BA30" s="668"/>
      <c r="BB30" s="668"/>
    </row>
    <row r="31" spans="1:55" s="244" customFormat="1" ht="45" customHeight="1">
      <c r="A31" s="427">
        <v>20</v>
      </c>
      <c r="B31" s="482" t="s">
        <v>303</v>
      </c>
      <c r="C31" s="429" t="s">
        <v>87</v>
      </c>
      <c r="D31" s="430" t="s">
        <v>123</v>
      </c>
      <c r="E31" s="431">
        <v>44693</v>
      </c>
      <c r="F31" s="440">
        <v>582115</v>
      </c>
      <c r="G31" s="440">
        <v>582115</v>
      </c>
      <c r="H31" s="433">
        <v>550000</v>
      </c>
      <c r="I31" s="434">
        <f t="shared" si="18"/>
        <v>1.0583909090909092</v>
      </c>
      <c r="J31" s="440">
        <v>176465</v>
      </c>
      <c r="K31" s="440">
        <v>176465</v>
      </c>
      <c r="L31" s="435">
        <v>550000</v>
      </c>
      <c r="M31" s="434">
        <f t="shared" si="19"/>
        <v>0.32084545454545454</v>
      </c>
      <c r="N31" s="436">
        <v>851250</v>
      </c>
      <c r="O31" s="436">
        <v>851250</v>
      </c>
      <c r="P31" s="437">
        <v>550000</v>
      </c>
      <c r="Q31" s="438">
        <v>1.55</v>
      </c>
      <c r="R31" s="436">
        <v>973125</v>
      </c>
      <c r="S31" s="437">
        <v>600000</v>
      </c>
      <c r="T31" s="438">
        <v>1.62</v>
      </c>
      <c r="U31" s="436">
        <v>957655</v>
      </c>
      <c r="V31" s="437">
        <v>700000</v>
      </c>
      <c r="W31" s="438">
        <f t="shared" si="20"/>
        <v>1.3680785714285715</v>
      </c>
      <c r="X31" s="432"/>
      <c r="Y31" s="435"/>
      <c r="Z31" s="434" t="e">
        <f t="shared" si="21"/>
        <v>#DIV/0!</v>
      </c>
      <c r="AA31" s="440"/>
      <c r="AB31" s="435"/>
      <c r="AC31" s="434" t="e">
        <f t="shared" si="22"/>
        <v>#DIV/0!</v>
      </c>
      <c r="AD31" s="440"/>
      <c r="AE31" s="435"/>
      <c r="AF31" s="434" t="e">
        <f t="shared" si="23"/>
        <v>#DIV/0!</v>
      </c>
      <c r="AG31" s="440"/>
      <c r="AH31" s="435"/>
      <c r="AI31" s="434" t="e">
        <f t="shared" si="24"/>
        <v>#DIV/0!</v>
      </c>
      <c r="AJ31" s="440"/>
      <c r="AK31" s="435"/>
      <c r="AL31" s="434" t="e">
        <f t="shared" si="25"/>
        <v>#DIV/0!</v>
      </c>
      <c r="AM31" s="440"/>
      <c r="AN31" s="435"/>
      <c r="AO31" s="434" t="e">
        <f t="shared" si="26"/>
        <v>#DIV/0!</v>
      </c>
      <c r="AP31" s="440"/>
      <c r="AQ31" s="435"/>
      <c r="AR31" s="434" t="e">
        <f t="shared" si="27"/>
        <v>#DIV/0!</v>
      </c>
      <c r="AS31" s="440">
        <f t="shared" si="11"/>
        <v>3540610</v>
      </c>
      <c r="AT31" s="440">
        <f t="shared" si="9"/>
        <v>1609830</v>
      </c>
      <c r="AU31" s="435">
        <f t="shared" si="12"/>
        <v>2950000</v>
      </c>
      <c r="AV31" s="434">
        <f t="shared" si="28"/>
        <v>1.200206779661017</v>
      </c>
      <c r="AW31" s="441">
        <f>AS31/5</f>
        <v>708122</v>
      </c>
      <c r="BA31" s="599"/>
      <c r="BB31" s="599"/>
    </row>
    <row r="32" spans="1:55" s="244" customFormat="1" ht="45" customHeight="1">
      <c r="A32" s="427">
        <v>21</v>
      </c>
      <c r="B32" s="482" t="s">
        <v>303</v>
      </c>
      <c r="C32" s="429" t="s">
        <v>88</v>
      </c>
      <c r="D32" s="430" t="s">
        <v>124</v>
      </c>
      <c r="E32" s="431">
        <v>44552</v>
      </c>
      <c r="F32" s="440">
        <v>328255</v>
      </c>
      <c r="G32" s="440">
        <v>328255</v>
      </c>
      <c r="H32" s="433">
        <v>550000</v>
      </c>
      <c r="I32" s="434">
        <f t="shared" si="18"/>
        <v>0.59682727272727276</v>
      </c>
      <c r="J32" s="440">
        <v>58990</v>
      </c>
      <c r="K32" s="440">
        <v>58990</v>
      </c>
      <c r="L32" s="435">
        <v>550000</v>
      </c>
      <c r="M32" s="434">
        <f t="shared" si="19"/>
        <v>0.10725454545454545</v>
      </c>
      <c r="N32" s="436">
        <v>952745</v>
      </c>
      <c r="O32" s="436">
        <v>904050</v>
      </c>
      <c r="P32" s="437">
        <v>550000</v>
      </c>
      <c r="Q32" s="438">
        <v>1.73</v>
      </c>
      <c r="R32" s="436">
        <v>1152005</v>
      </c>
      <c r="S32" s="437">
        <v>600000</v>
      </c>
      <c r="T32" s="438">
        <v>1.92</v>
      </c>
      <c r="U32" s="436">
        <v>1004960</v>
      </c>
      <c r="V32" s="437">
        <v>650000</v>
      </c>
      <c r="W32" s="438">
        <f t="shared" si="20"/>
        <v>1.5460923076923077</v>
      </c>
      <c r="X32" s="432"/>
      <c r="Y32" s="435"/>
      <c r="Z32" s="434" t="e">
        <f t="shared" si="21"/>
        <v>#DIV/0!</v>
      </c>
      <c r="AA32" s="440"/>
      <c r="AB32" s="435"/>
      <c r="AC32" s="434" t="e">
        <f t="shared" si="22"/>
        <v>#DIV/0!</v>
      </c>
      <c r="AD32" s="440"/>
      <c r="AE32" s="435"/>
      <c r="AF32" s="434" t="e">
        <f t="shared" si="23"/>
        <v>#DIV/0!</v>
      </c>
      <c r="AG32" s="440"/>
      <c r="AH32" s="435"/>
      <c r="AI32" s="434" t="e">
        <f t="shared" si="24"/>
        <v>#DIV/0!</v>
      </c>
      <c r="AJ32" s="440"/>
      <c r="AK32" s="435"/>
      <c r="AL32" s="434" t="e">
        <f t="shared" si="25"/>
        <v>#DIV/0!</v>
      </c>
      <c r="AM32" s="440"/>
      <c r="AN32" s="435"/>
      <c r="AO32" s="434" t="e">
        <f t="shared" si="26"/>
        <v>#DIV/0!</v>
      </c>
      <c r="AP32" s="440"/>
      <c r="AQ32" s="435"/>
      <c r="AR32" s="434" t="e">
        <f t="shared" si="27"/>
        <v>#DIV/0!</v>
      </c>
      <c r="AS32" s="440">
        <f t="shared" si="11"/>
        <v>3496955</v>
      </c>
      <c r="AT32" s="440">
        <f t="shared" si="9"/>
        <v>1291295</v>
      </c>
      <c r="AU32" s="435">
        <f t="shared" si="12"/>
        <v>2900000</v>
      </c>
      <c r="AV32" s="434">
        <f t="shared" si="28"/>
        <v>1.2058465517241379</v>
      </c>
      <c r="AW32" s="441">
        <f t="shared" ref="AW32:AW34" si="30">AS32/5</f>
        <v>699391</v>
      </c>
      <c r="BA32" s="599"/>
      <c r="BB32" s="599"/>
    </row>
    <row r="33" spans="1:54" s="244" customFormat="1" ht="45" customHeight="1">
      <c r="A33" s="427">
        <v>22</v>
      </c>
      <c r="B33" s="482" t="s">
        <v>308</v>
      </c>
      <c r="C33" s="429" t="s">
        <v>89</v>
      </c>
      <c r="D33" s="430" t="s">
        <v>125</v>
      </c>
      <c r="E33" s="491">
        <v>44733</v>
      </c>
      <c r="F33" s="440">
        <v>4065645</v>
      </c>
      <c r="G33" s="440">
        <v>4065645</v>
      </c>
      <c r="H33" s="433">
        <v>1500000</v>
      </c>
      <c r="I33" s="434">
        <f t="shared" si="18"/>
        <v>2.7104300000000001</v>
      </c>
      <c r="J33" s="440">
        <v>1823670</v>
      </c>
      <c r="K33" s="440">
        <v>1823670</v>
      </c>
      <c r="L33" s="435">
        <v>1650000</v>
      </c>
      <c r="M33" s="434">
        <f t="shared" si="19"/>
        <v>1.1052545454545455</v>
      </c>
      <c r="N33" s="475">
        <v>1881440</v>
      </c>
      <c r="O33" s="475">
        <v>1881440</v>
      </c>
      <c r="P33" s="476">
        <v>1650000</v>
      </c>
      <c r="Q33" s="438">
        <v>1.1399999999999999</v>
      </c>
      <c r="R33" s="475">
        <v>4519750</v>
      </c>
      <c r="S33" s="476">
        <v>1850000</v>
      </c>
      <c r="T33" s="438">
        <v>2.44</v>
      </c>
      <c r="U33" s="475">
        <v>3268365</v>
      </c>
      <c r="V33" s="476">
        <v>1850000</v>
      </c>
      <c r="W33" s="438">
        <f t="shared" si="20"/>
        <v>1.7666837837837839</v>
      </c>
      <c r="X33" s="489"/>
      <c r="Y33" s="490"/>
      <c r="Z33" s="434" t="e">
        <f t="shared" si="21"/>
        <v>#DIV/0!</v>
      </c>
      <c r="AA33" s="440"/>
      <c r="AB33" s="435"/>
      <c r="AC33" s="434" t="e">
        <f t="shared" si="22"/>
        <v>#DIV/0!</v>
      </c>
      <c r="AD33" s="440"/>
      <c r="AE33" s="435"/>
      <c r="AF33" s="434" t="e">
        <f t="shared" si="23"/>
        <v>#DIV/0!</v>
      </c>
      <c r="AG33" s="440"/>
      <c r="AH33" s="435"/>
      <c r="AI33" s="434" t="e">
        <f t="shared" si="24"/>
        <v>#DIV/0!</v>
      </c>
      <c r="AJ33" s="440"/>
      <c r="AK33" s="435"/>
      <c r="AL33" s="434" t="e">
        <f t="shared" si="25"/>
        <v>#DIV/0!</v>
      </c>
      <c r="AM33" s="440"/>
      <c r="AN33" s="435"/>
      <c r="AO33" s="434" t="e">
        <f t="shared" si="26"/>
        <v>#DIV/0!</v>
      </c>
      <c r="AP33" s="440"/>
      <c r="AQ33" s="435"/>
      <c r="AR33" s="434" t="e">
        <f t="shared" si="27"/>
        <v>#DIV/0!</v>
      </c>
      <c r="AS33" s="440">
        <f t="shared" si="11"/>
        <v>15558870</v>
      </c>
      <c r="AT33" s="440">
        <f t="shared" si="9"/>
        <v>7770755</v>
      </c>
      <c r="AU33" s="435">
        <f t="shared" si="12"/>
        <v>8500000</v>
      </c>
      <c r="AV33" s="434">
        <f t="shared" si="28"/>
        <v>1.8304552941176471</v>
      </c>
      <c r="AW33" s="441">
        <f t="shared" si="30"/>
        <v>3111774</v>
      </c>
      <c r="BA33" s="599"/>
      <c r="BB33" s="599"/>
    </row>
    <row r="34" spans="1:54" s="244" customFormat="1" ht="45" customHeight="1">
      <c r="A34" s="427">
        <v>23</v>
      </c>
      <c r="B34" s="482" t="s">
        <v>304</v>
      </c>
      <c r="C34" s="429" t="s">
        <v>90</v>
      </c>
      <c r="D34" s="430" t="s">
        <v>126</v>
      </c>
      <c r="E34" s="431">
        <v>45301</v>
      </c>
      <c r="F34" s="440">
        <v>103680</v>
      </c>
      <c r="G34" s="440">
        <v>103680</v>
      </c>
      <c r="H34" s="433">
        <v>550000</v>
      </c>
      <c r="I34" s="434">
        <f t="shared" si="18"/>
        <v>0.1885090909090909</v>
      </c>
      <c r="J34" s="440">
        <v>59990</v>
      </c>
      <c r="K34" s="440">
        <v>59990</v>
      </c>
      <c r="L34" s="435">
        <v>550000</v>
      </c>
      <c r="M34" s="434">
        <f t="shared" si="19"/>
        <v>0.10907272727272728</v>
      </c>
      <c r="N34" s="436">
        <v>693295</v>
      </c>
      <c r="O34" s="436">
        <v>693295</v>
      </c>
      <c r="P34" s="437">
        <v>550000</v>
      </c>
      <c r="Q34" s="438">
        <v>1.26</v>
      </c>
      <c r="R34" s="436">
        <v>885165</v>
      </c>
      <c r="S34" s="437">
        <v>600000</v>
      </c>
      <c r="T34" s="438">
        <v>1.48</v>
      </c>
      <c r="U34" s="432">
        <v>413730</v>
      </c>
      <c r="V34" s="439">
        <v>600000</v>
      </c>
      <c r="W34" s="438">
        <f t="shared" si="20"/>
        <v>0.68955</v>
      </c>
      <c r="X34" s="432"/>
      <c r="Y34" s="435"/>
      <c r="Z34" s="434" t="e">
        <f t="shared" si="21"/>
        <v>#DIV/0!</v>
      </c>
      <c r="AA34" s="440"/>
      <c r="AB34" s="435"/>
      <c r="AC34" s="434" t="e">
        <f t="shared" si="22"/>
        <v>#DIV/0!</v>
      </c>
      <c r="AD34" s="440"/>
      <c r="AE34" s="435"/>
      <c r="AF34" s="434" t="e">
        <f t="shared" si="23"/>
        <v>#DIV/0!</v>
      </c>
      <c r="AG34" s="440"/>
      <c r="AH34" s="435"/>
      <c r="AI34" s="434" t="e">
        <f t="shared" si="24"/>
        <v>#DIV/0!</v>
      </c>
      <c r="AJ34" s="440"/>
      <c r="AK34" s="435"/>
      <c r="AL34" s="434" t="e">
        <f t="shared" si="25"/>
        <v>#DIV/0!</v>
      </c>
      <c r="AM34" s="440"/>
      <c r="AN34" s="435"/>
      <c r="AO34" s="434" t="e">
        <f t="shared" si="26"/>
        <v>#DIV/0!</v>
      </c>
      <c r="AP34" s="440"/>
      <c r="AQ34" s="435"/>
      <c r="AR34" s="434" t="e">
        <f t="shared" si="27"/>
        <v>#DIV/0!</v>
      </c>
      <c r="AS34" s="440">
        <f t="shared" si="11"/>
        <v>2155860</v>
      </c>
      <c r="AT34" s="440">
        <f t="shared" si="9"/>
        <v>856965</v>
      </c>
      <c r="AU34" s="435">
        <f t="shared" si="12"/>
        <v>2850000</v>
      </c>
      <c r="AV34" s="434">
        <f t="shared" si="28"/>
        <v>0.75644210526315792</v>
      </c>
      <c r="AW34" s="441">
        <f t="shared" si="30"/>
        <v>431172</v>
      </c>
      <c r="BA34" s="599"/>
      <c r="BB34" s="599"/>
    </row>
    <row r="35" spans="1:54" s="474" customFormat="1" ht="45" customHeight="1">
      <c r="A35" s="427">
        <v>24</v>
      </c>
      <c r="B35" s="482" t="s">
        <v>303</v>
      </c>
      <c r="C35" s="429" t="s">
        <v>263</v>
      </c>
      <c r="D35" s="430" t="s">
        <v>264</v>
      </c>
      <c r="E35" s="431" t="s">
        <v>265</v>
      </c>
      <c r="F35" s="432">
        <v>0</v>
      </c>
      <c r="G35" s="432">
        <v>0</v>
      </c>
      <c r="H35" s="433">
        <v>0</v>
      </c>
      <c r="I35" s="438">
        <v>0</v>
      </c>
      <c r="J35" s="432">
        <v>120875</v>
      </c>
      <c r="K35" s="432">
        <v>120875</v>
      </c>
      <c r="L35" s="439">
        <v>294642</v>
      </c>
      <c r="M35" s="438">
        <f t="shared" si="19"/>
        <v>0.41024361767840295</v>
      </c>
      <c r="N35" s="432">
        <v>438025</v>
      </c>
      <c r="O35" s="432">
        <v>438025</v>
      </c>
      <c r="P35" s="439">
        <v>550000</v>
      </c>
      <c r="Q35" s="438">
        <v>0.8</v>
      </c>
      <c r="R35" s="436">
        <v>882955</v>
      </c>
      <c r="S35" s="437">
        <v>550000</v>
      </c>
      <c r="T35" s="438">
        <v>1.61</v>
      </c>
      <c r="U35" s="436">
        <v>613000</v>
      </c>
      <c r="V35" s="437">
        <v>600000</v>
      </c>
      <c r="W35" s="438">
        <f>U35/V35</f>
        <v>1.0216666666666667</v>
      </c>
      <c r="X35" s="432"/>
      <c r="Y35" s="439"/>
      <c r="Z35" s="438"/>
      <c r="AA35" s="432"/>
      <c r="AB35" s="439"/>
      <c r="AC35" s="438"/>
      <c r="AD35" s="432"/>
      <c r="AE35" s="439"/>
      <c r="AF35" s="438"/>
      <c r="AG35" s="432"/>
      <c r="AH35" s="439"/>
      <c r="AI35" s="438"/>
      <c r="AJ35" s="432"/>
      <c r="AK35" s="439"/>
      <c r="AL35" s="438"/>
      <c r="AM35" s="432"/>
      <c r="AN35" s="439"/>
      <c r="AO35" s="438"/>
      <c r="AP35" s="432"/>
      <c r="AQ35" s="439"/>
      <c r="AR35" s="438"/>
      <c r="AS35" s="440">
        <f t="shared" si="11"/>
        <v>2054855</v>
      </c>
      <c r="AT35" s="432">
        <f t="shared" si="9"/>
        <v>558900</v>
      </c>
      <c r="AU35" s="435">
        <f t="shared" si="12"/>
        <v>1994642</v>
      </c>
      <c r="AV35" s="438">
        <f t="shared" si="28"/>
        <v>1.0301873719695063</v>
      </c>
      <c r="AW35" s="453">
        <f>AS35/4</f>
        <v>513713.75</v>
      </c>
      <c r="BA35" s="599"/>
      <c r="BB35" s="599"/>
    </row>
    <row r="36" spans="1:54" s="474" customFormat="1" ht="45" customHeight="1">
      <c r="A36" s="427">
        <v>25</v>
      </c>
      <c r="B36" s="482" t="s">
        <v>308</v>
      </c>
      <c r="C36" s="429" t="s">
        <v>285</v>
      </c>
      <c r="D36" s="430" t="s">
        <v>286</v>
      </c>
      <c r="E36" s="431" t="s">
        <v>287</v>
      </c>
      <c r="F36" s="478"/>
      <c r="G36" s="478"/>
      <c r="H36" s="492"/>
      <c r="I36" s="438"/>
      <c r="J36" s="478"/>
      <c r="K36" s="478"/>
      <c r="L36" s="479"/>
      <c r="M36" s="438"/>
      <c r="N36" s="493">
        <v>109980</v>
      </c>
      <c r="O36" s="493">
        <v>109980</v>
      </c>
      <c r="P36" s="494">
        <v>390322</v>
      </c>
      <c r="Q36" s="438">
        <v>0.28176736130681845</v>
      </c>
      <c r="R36" s="436">
        <v>760865</v>
      </c>
      <c r="S36" s="437">
        <v>550000</v>
      </c>
      <c r="T36" s="486">
        <f>R36/S36</f>
        <v>1.3833909090909091</v>
      </c>
      <c r="U36" s="436">
        <v>1049860</v>
      </c>
      <c r="V36" s="437">
        <v>600000</v>
      </c>
      <c r="W36" s="438">
        <f>U36/V36</f>
        <v>1.7497666666666667</v>
      </c>
      <c r="X36" s="432"/>
      <c r="Y36" s="439"/>
      <c r="Z36" s="486"/>
      <c r="AA36" s="432"/>
      <c r="AB36" s="439"/>
      <c r="AC36" s="486"/>
      <c r="AD36" s="432"/>
      <c r="AE36" s="439"/>
      <c r="AF36" s="486"/>
      <c r="AG36" s="432"/>
      <c r="AH36" s="439"/>
      <c r="AI36" s="486"/>
      <c r="AJ36" s="432"/>
      <c r="AK36" s="439"/>
      <c r="AL36" s="486"/>
      <c r="AM36" s="432"/>
      <c r="AN36" s="439"/>
      <c r="AO36" s="486"/>
      <c r="AP36" s="432"/>
      <c r="AQ36" s="439"/>
      <c r="AR36" s="486"/>
      <c r="AS36" s="440">
        <f t="shared" si="11"/>
        <v>1920705</v>
      </c>
      <c r="AT36" s="440">
        <f t="shared" si="9"/>
        <v>109980</v>
      </c>
      <c r="AU36" s="435">
        <f t="shared" si="12"/>
        <v>1540322</v>
      </c>
      <c r="AV36" s="486">
        <f t="shared" si="28"/>
        <v>1.2469503129865054</v>
      </c>
      <c r="AW36" s="453">
        <f>AS36/3</f>
        <v>640235</v>
      </c>
      <c r="BA36" s="599"/>
      <c r="BB36" s="599"/>
    </row>
    <row r="37" spans="1:54" s="473" customFormat="1" ht="45" hidden="1" customHeight="1">
      <c r="A37" s="455">
        <v>29</v>
      </c>
      <c r="B37" s="495" t="s">
        <v>308</v>
      </c>
      <c r="C37" s="457" t="s">
        <v>91</v>
      </c>
      <c r="D37" s="458" t="s">
        <v>127</v>
      </c>
      <c r="E37" s="459">
        <v>45320</v>
      </c>
      <c r="F37" s="496">
        <v>220960</v>
      </c>
      <c r="G37" s="496">
        <v>220960</v>
      </c>
      <c r="H37" s="497">
        <v>550000</v>
      </c>
      <c r="I37" s="472">
        <f>F37/H37</f>
        <v>0.40174545454545457</v>
      </c>
      <c r="J37" s="496">
        <v>161275</v>
      </c>
      <c r="K37" s="496">
        <v>161275</v>
      </c>
      <c r="L37" s="496">
        <v>550000</v>
      </c>
      <c r="M37" s="472">
        <f>J37/L37</f>
        <v>0.29322727272727273</v>
      </c>
      <c r="N37" s="498"/>
      <c r="O37" s="498"/>
      <c r="P37" s="498"/>
      <c r="Q37" s="461"/>
      <c r="R37" s="452"/>
      <c r="S37" s="452"/>
      <c r="T37" s="499" t="e">
        <f>R37/S37</f>
        <v>#DIV/0!</v>
      </c>
      <c r="U37" s="452"/>
      <c r="V37" s="452"/>
      <c r="W37" s="499" t="e">
        <f>U37/V37</f>
        <v>#DIV/0!</v>
      </c>
      <c r="X37" s="452"/>
      <c r="Y37" s="471"/>
      <c r="Z37" s="500" t="e">
        <f>X37/Y37</f>
        <v>#DIV/0!</v>
      </c>
      <c r="AA37" s="471"/>
      <c r="AB37" s="471"/>
      <c r="AC37" s="500" t="e">
        <f>AA37/AB37</f>
        <v>#DIV/0!</v>
      </c>
      <c r="AD37" s="471"/>
      <c r="AE37" s="471"/>
      <c r="AF37" s="500" t="e">
        <f>AD37/AE37</f>
        <v>#DIV/0!</v>
      </c>
      <c r="AG37" s="471"/>
      <c r="AH37" s="471"/>
      <c r="AI37" s="500" t="e">
        <f>AG37/AH37</f>
        <v>#DIV/0!</v>
      </c>
      <c r="AJ37" s="471"/>
      <c r="AK37" s="471"/>
      <c r="AL37" s="500" t="e">
        <f>AJ37/AK37</f>
        <v>#DIV/0!</v>
      </c>
      <c r="AM37" s="471"/>
      <c r="AN37" s="471"/>
      <c r="AO37" s="500" t="e">
        <f>AM37/AN37</f>
        <v>#DIV/0!</v>
      </c>
      <c r="AP37" s="471"/>
      <c r="AQ37" s="471"/>
      <c r="AR37" s="500" t="e">
        <f>AP37/AQ37</f>
        <v>#DIV/0!</v>
      </c>
      <c r="AS37" s="440">
        <f t="shared" si="11"/>
        <v>382235</v>
      </c>
      <c r="AT37" s="440">
        <f t="shared" si="9"/>
        <v>382235</v>
      </c>
      <c r="AU37" s="435">
        <f t="shared" si="12"/>
        <v>1100000</v>
      </c>
      <c r="AV37" s="500">
        <f t="shared" si="28"/>
        <v>0.34748636363636365</v>
      </c>
      <c r="AW37" s="462">
        <f>AS37/2</f>
        <v>191117.5</v>
      </c>
      <c r="BA37" s="599"/>
      <c r="BB37" s="599"/>
    </row>
    <row r="38" spans="1:54" s="244" customFormat="1" ht="45" customHeight="1">
      <c r="A38" s="427">
        <v>26</v>
      </c>
      <c r="B38" s="482" t="s">
        <v>303</v>
      </c>
      <c r="C38" s="429" t="s">
        <v>91</v>
      </c>
      <c r="D38" s="430" t="s">
        <v>297</v>
      </c>
      <c r="E38" s="431" t="s">
        <v>291</v>
      </c>
      <c r="F38" s="489"/>
      <c r="G38" s="489"/>
      <c r="H38" s="492"/>
      <c r="I38" s="434"/>
      <c r="J38" s="489"/>
      <c r="K38" s="489"/>
      <c r="L38" s="490"/>
      <c r="M38" s="434"/>
      <c r="N38" s="493">
        <v>42390</v>
      </c>
      <c r="O38" s="493">
        <v>42390</v>
      </c>
      <c r="P38" s="494">
        <v>212903</v>
      </c>
      <c r="Q38" s="438">
        <v>0.2</v>
      </c>
      <c r="R38" s="436">
        <v>547895</v>
      </c>
      <c r="S38" s="437">
        <v>550000</v>
      </c>
      <c r="T38" s="486">
        <v>1</v>
      </c>
      <c r="U38" s="436">
        <v>260550</v>
      </c>
      <c r="V38" s="437">
        <v>550000</v>
      </c>
      <c r="W38" s="449">
        <f>U38/V38</f>
        <v>0.47372727272727272</v>
      </c>
      <c r="X38" s="432"/>
      <c r="Y38" s="435"/>
      <c r="Z38" s="501"/>
      <c r="AA38" s="440"/>
      <c r="AB38" s="435"/>
      <c r="AC38" s="501"/>
      <c r="AD38" s="440"/>
      <c r="AE38" s="435"/>
      <c r="AF38" s="501"/>
      <c r="AG38" s="440"/>
      <c r="AH38" s="435"/>
      <c r="AI38" s="501"/>
      <c r="AJ38" s="440"/>
      <c r="AK38" s="435"/>
      <c r="AL38" s="501"/>
      <c r="AM38" s="440"/>
      <c r="AN38" s="435"/>
      <c r="AO38" s="501"/>
      <c r="AP38" s="440"/>
      <c r="AQ38" s="435"/>
      <c r="AR38" s="501"/>
      <c r="AS38" s="440">
        <f t="shared" si="11"/>
        <v>850835</v>
      </c>
      <c r="AT38" s="440">
        <f t="shared" si="9"/>
        <v>42390</v>
      </c>
      <c r="AU38" s="435">
        <f t="shared" si="12"/>
        <v>1312903</v>
      </c>
      <c r="AV38" s="501">
        <f t="shared" si="28"/>
        <v>0.64805625396544908</v>
      </c>
      <c r="AW38" s="441">
        <f>AS38/3</f>
        <v>283611.66666666669</v>
      </c>
      <c r="BA38" s="599"/>
      <c r="BB38" s="599"/>
    </row>
    <row r="39" spans="1:54" s="244" customFormat="1" ht="45" customHeight="1">
      <c r="A39" s="427">
        <v>27</v>
      </c>
      <c r="B39" s="482" t="s">
        <v>303</v>
      </c>
      <c r="C39" s="429" t="s">
        <v>92</v>
      </c>
      <c r="D39" s="430" t="s">
        <v>128</v>
      </c>
      <c r="E39" s="491">
        <v>45008</v>
      </c>
      <c r="F39" s="440">
        <v>112785</v>
      </c>
      <c r="G39" s="440">
        <v>112785</v>
      </c>
      <c r="H39" s="433">
        <v>550000</v>
      </c>
      <c r="I39" s="434">
        <f t="shared" ref="I39:I48" si="31">F39/H39</f>
        <v>0.20506363636363636</v>
      </c>
      <c r="J39" s="440">
        <v>155580</v>
      </c>
      <c r="K39" s="440">
        <v>155580</v>
      </c>
      <c r="L39" s="435">
        <v>550000</v>
      </c>
      <c r="M39" s="434">
        <f t="shared" ref="M39:M48" si="32">J39/L39</f>
        <v>0.28287272727272728</v>
      </c>
      <c r="N39" s="475">
        <v>211355</v>
      </c>
      <c r="O39" s="475">
        <v>211355</v>
      </c>
      <c r="P39" s="476">
        <v>550000</v>
      </c>
      <c r="Q39" s="438">
        <v>0.38</v>
      </c>
      <c r="R39" s="475">
        <v>559790</v>
      </c>
      <c r="S39" s="476">
        <v>550000</v>
      </c>
      <c r="T39" s="438">
        <v>1.02</v>
      </c>
      <c r="U39" s="475">
        <v>398930</v>
      </c>
      <c r="V39" s="476">
        <v>550000</v>
      </c>
      <c r="W39" s="438">
        <f t="shared" ref="W39:W49" si="33">U39/V39</f>
        <v>0.72532727272727271</v>
      </c>
      <c r="X39" s="489"/>
      <c r="Y39" s="490"/>
      <c r="Z39" s="434" t="e">
        <f t="shared" ref="Z39:Z48" si="34">X39/Y39</f>
        <v>#DIV/0!</v>
      </c>
      <c r="AA39" s="440"/>
      <c r="AB39" s="435"/>
      <c r="AC39" s="434" t="e">
        <f t="shared" ref="AC39:AC48" si="35">AA39/AB39</f>
        <v>#DIV/0!</v>
      </c>
      <c r="AD39" s="440"/>
      <c r="AE39" s="435"/>
      <c r="AF39" s="434" t="e">
        <f t="shared" ref="AF39:AF48" si="36">AD39/AE39</f>
        <v>#DIV/0!</v>
      </c>
      <c r="AG39" s="440"/>
      <c r="AH39" s="435"/>
      <c r="AI39" s="434" t="e">
        <f t="shared" ref="AI39:AI48" si="37">AG39/AH39</f>
        <v>#DIV/0!</v>
      </c>
      <c r="AJ39" s="440"/>
      <c r="AK39" s="435"/>
      <c r="AL39" s="434" t="e">
        <f t="shared" ref="AL39:AL48" si="38">AJ39/AK39</f>
        <v>#DIV/0!</v>
      </c>
      <c r="AM39" s="440"/>
      <c r="AN39" s="435"/>
      <c r="AO39" s="434" t="e">
        <f t="shared" ref="AO39:AO48" si="39">AM39/AN39</f>
        <v>#DIV/0!</v>
      </c>
      <c r="AP39" s="440"/>
      <c r="AQ39" s="435"/>
      <c r="AR39" s="434" t="e">
        <f t="shared" ref="AR39:AR48" si="40">AP39/AQ39</f>
        <v>#DIV/0!</v>
      </c>
      <c r="AS39" s="440">
        <f t="shared" si="11"/>
        <v>1438440</v>
      </c>
      <c r="AT39" s="440">
        <f t="shared" si="9"/>
        <v>479720</v>
      </c>
      <c r="AU39" s="435">
        <f t="shared" si="12"/>
        <v>2750000</v>
      </c>
      <c r="AV39" s="434">
        <f t="shared" si="28"/>
        <v>0.52306909090909093</v>
      </c>
      <c r="AW39" s="441">
        <f>AS39/5</f>
        <v>287688</v>
      </c>
      <c r="BA39" s="599"/>
      <c r="BB39" s="599"/>
    </row>
    <row r="40" spans="1:54" s="244" customFormat="1" ht="45" customHeight="1">
      <c r="A40" s="427">
        <v>28</v>
      </c>
      <c r="B40" s="502" t="s">
        <v>303</v>
      </c>
      <c r="C40" s="429" t="s">
        <v>93</v>
      </c>
      <c r="D40" s="430" t="s">
        <v>129</v>
      </c>
      <c r="E40" s="431">
        <v>44853</v>
      </c>
      <c r="F40" s="440">
        <v>108470</v>
      </c>
      <c r="G40" s="440">
        <v>108470</v>
      </c>
      <c r="H40" s="433">
        <v>550000</v>
      </c>
      <c r="I40" s="434">
        <f t="shared" si="31"/>
        <v>0.19721818181818182</v>
      </c>
      <c r="J40" s="440">
        <v>337430</v>
      </c>
      <c r="K40" s="440">
        <v>337430</v>
      </c>
      <c r="L40" s="435">
        <v>550000</v>
      </c>
      <c r="M40" s="434">
        <f t="shared" si="32"/>
        <v>0.61350909090909089</v>
      </c>
      <c r="N40" s="436">
        <v>735250</v>
      </c>
      <c r="O40" s="436">
        <v>735250</v>
      </c>
      <c r="P40" s="437">
        <v>550000</v>
      </c>
      <c r="Q40" s="438">
        <v>1.34</v>
      </c>
      <c r="R40" s="436">
        <v>1804690</v>
      </c>
      <c r="S40" s="437">
        <v>600000</v>
      </c>
      <c r="T40" s="438">
        <v>3.01</v>
      </c>
      <c r="U40" s="436">
        <v>904735</v>
      </c>
      <c r="V40" s="437">
        <v>850000</v>
      </c>
      <c r="W40" s="438">
        <f t="shared" si="33"/>
        <v>1.0643941176470588</v>
      </c>
      <c r="X40" s="432"/>
      <c r="Y40" s="435"/>
      <c r="Z40" s="434" t="e">
        <f t="shared" si="34"/>
        <v>#DIV/0!</v>
      </c>
      <c r="AA40" s="440"/>
      <c r="AB40" s="435"/>
      <c r="AC40" s="434" t="e">
        <f t="shared" si="35"/>
        <v>#DIV/0!</v>
      </c>
      <c r="AD40" s="440"/>
      <c r="AE40" s="435"/>
      <c r="AF40" s="434" t="e">
        <f t="shared" si="36"/>
        <v>#DIV/0!</v>
      </c>
      <c r="AG40" s="440"/>
      <c r="AH40" s="435"/>
      <c r="AI40" s="434" t="e">
        <f t="shared" si="37"/>
        <v>#DIV/0!</v>
      </c>
      <c r="AJ40" s="440"/>
      <c r="AK40" s="435"/>
      <c r="AL40" s="434" t="e">
        <f t="shared" si="38"/>
        <v>#DIV/0!</v>
      </c>
      <c r="AM40" s="440"/>
      <c r="AN40" s="435"/>
      <c r="AO40" s="434" t="e">
        <f t="shared" si="39"/>
        <v>#DIV/0!</v>
      </c>
      <c r="AP40" s="440"/>
      <c r="AQ40" s="435"/>
      <c r="AR40" s="434" t="e">
        <f t="shared" si="40"/>
        <v>#DIV/0!</v>
      </c>
      <c r="AS40" s="440">
        <f t="shared" si="11"/>
        <v>3890575</v>
      </c>
      <c r="AT40" s="440">
        <f t="shared" si="9"/>
        <v>1181150</v>
      </c>
      <c r="AU40" s="435">
        <f t="shared" si="12"/>
        <v>3100000</v>
      </c>
      <c r="AV40" s="434">
        <f t="shared" si="28"/>
        <v>1.255024193548387</v>
      </c>
      <c r="AW40" s="441">
        <f t="shared" ref="AW40:AW43" si="41">AS40/5</f>
        <v>778115</v>
      </c>
      <c r="BA40" s="599"/>
      <c r="BB40" s="599"/>
    </row>
    <row r="41" spans="1:54" s="244" customFormat="1" ht="45" customHeight="1">
      <c r="A41" s="427">
        <v>29</v>
      </c>
      <c r="B41" s="482" t="s">
        <v>303</v>
      </c>
      <c r="C41" s="429" t="s">
        <v>94</v>
      </c>
      <c r="D41" s="430" t="s">
        <v>130</v>
      </c>
      <c r="E41" s="431">
        <v>45104</v>
      </c>
      <c r="F41" s="440">
        <v>46685</v>
      </c>
      <c r="G41" s="440">
        <v>46685</v>
      </c>
      <c r="H41" s="433">
        <v>550000</v>
      </c>
      <c r="I41" s="434">
        <f t="shared" si="31"/>
        <v>8.4881818181818183E-2</v>
      </c>
      <c r="J41" s="440">
        <v>1052075</v>
      </c>
      <c r="K41" s="440">
        <v>1052075</v>
      </c>
      <c r="L41" s="435">
        <v>550000</v>
      </c>
      <c r="M41" s="434">
        <f t="shared" si="32"/>
        <v>1.9128636363636364</v>
      </c>
      <c r="N41" s="436">
        <v>1219120</v>
      </c>
      <c r="O41" s="436">
        <v>1219120</v>
      </c>
      <c r="P41" s="437">
        <v>600000</v>
      </c>
      <c r="Q41" s="438">
        <v>2.0299999999999998</v>
      </c>
      <c r="R41" s="436">
        <v>1357310</v>
      </c>
      <c r="S41" s="437">
        <v>900000</v>
      </c>
      <c r="T41" s="438">
        <v>1.51</v>
      </c>
      <c r="U41" s="436">
        <v>110680</v>
      </c>
      <c r="V41" s="437">
        <v>950000</v>
      </c>
      <c r="W41" s="438">
        <f t="shared" si="33"/>
        <v>0.11650526315789474</v>
      </c>
      <c r="X41" s="432"/>
      <c r="Y41" s="435"/>
      <c r="Z41" s="434" t="e">
        <f t="shared" si="34"/>
        <v>#DIV/0!</v>
      </c>
      <c r="AA41" s="440"/>
      <c r="AB41" s="435"/>
      <c r="AC41" s="434" t="e">
        <f t="shared" si="35"/>
        <v>#DIV/0!</v>
      </c>
      <c r="AD41" s="440"/>
      <c r="AE41" s="435"/>
      <c r="AF41" s="434" t="e">
        <f t="shared" si="36"/>
        <v>#DIV/0!</v>
      </c>
      <c r="AG41" s="440"/>
      <c r="AH41" s="435"/>
      <c r="AI41" s="434" t="e">
        <f t="shared" si="37"/>
        <v>#DIV/0!</v>
      </c>
      <c r="AJ41" s="440"/>
      <c r="AK41" s="435"/>
      <c r="AL41" s="434" t="e">
        <f t="shared" si="38"/>
        <v>#DIV/0!</v>
      </c>
      <c r="AM41" s="440"/>
      <c r="AN41" s="435"/>
      <c r="AO41" s="434" t="e">
        <f t="shared" si="39"/>
        <v>#DIV/0!</v>
      </c>
      <c r="AP41" s="440"/>
      <c r="AQ41" s="435"/>
      <c r="AR41" s="434" t="e">
        <f t="shared" si="40"/>
        <v>#DIV/0!</v>
      </c>
      <c r="AS41" s="440">
        <f t="shared" si="11"/>
        <v>3785870</v>
      </c>
      <c r="AT41" s="440">
        <f t="shared" si="9"/>
        <v>2317880</v>
      </c>
      <c r="AU41" s="435">
        <f t="shared" si="12"/>
        <v>3550000</v>
      </c>
      <c r="AV41" s="434">
        <f t="shared" si="28"/>
        <v>1.0664422535211269</v>
      </c>
      <c r="AW41" s="441">
        <f t="shared" si="41"/>
        <v>757174</v>
      </c>
      <c r="BA41" s="599"/>
      <c r="BB41" s="599"/>
    </row>
    <row r="42" spans="1:54" s="244" customFormat="1" ht="45" customHeight="1">
      <c r="A42" s="427">
        <v>30</v>
      </c>
      <c r="B42" s="482" t="s">
        <v>303</v>
      </c>
      <c r="C42" s="429" t="s">
        <v>95</v>
      </c>
      <c r="D42" s="430" t="s">
        <v>131</v>
      </c>
      <c r="E42" s="491">
        <v>43530</v>
      </c>
      <c r="F42" s="440">
        <v>10695</v>
      </c>
      <c r="G42" s="440">
        <v>10695</v>
      </c>
      <c r="H42" s="433">
        <v>550000</v>
      </c>
      <c r="I42" s="434">
        <f t="shared" si="31"/>
        <v>1.9445454545454547E-2</v>
      </c>
      <c r="J42" s="440">
        <v>395235</v>
      </c>
      <c r="K42" s="440">
        <v>395235</v>
      </c>
      <c r="L42" s="435">
        <v>550000</v>
      </c>
      <c r="M42" s="434">
        <f t="shared" si="32"/>
        <v>0.71860909090909086</v>
      </c>
      <c r="N42" s="475">
        <v>472900</v>
      </c>
      <c r="O42" s="475">
        <v>472900</v>
      </c>
      <c r="P42" s="476">
        <v>550000</v>
      </c>
      <c r="Q42" s="438">
        <v>0.86</v>
      </c>
      <c r="R42" s="475">
        <v>803925</v>
      </c>
      <c r="S42" s="476">
        <v>550000</v>
      </c>
      <c r="T42" s="438">
        <v>1.46</v>
      </c>
      <c r="U42" s="475">
        <v>1145320</v>
      </c>
      <c r="V42" s="476">
        <v>550000</v>
      </c>
      <c r="W42" s="438">
        <f t="shared" si="33"/>
        <v>2.0823999999999998</v>
      </c>
      <c r="X42" s="489"/>
      <c r="Y42" s="490"/>
      <c r="Z42" s="434" t="e">
        <f t="shared" si="34"/>
        <v>#DIV/0!</v>
      </c>
      <c r="AA42" s="440"/>
      <c r="AB42" s="435"/>
      <c r="AC42" s="434" t="e">
        <f t="shared" si="35"/>
        <v>#DIV/0!</v>
      </c>
      <c r="AD42" s="440"/>
      <c r="AE42" s="435"/>
      <c r="AF42" s="434" t="e">
        <f t="shared" si="36"/>
        <v>#DIV/0!</v>
      </c>
      <c r="AG42" s="440"/>
      <c r="AH42" s="435"/>
      <c r="AI42" s="434" t="e">
        <f t="shared" si="37"/>
        <v>#DIV/0!</v>
      </c>
      <c r="AJ42" s="440"/>
      <c r="AK42" s="435"/>
      <c r="AL42" s="434" t="e">
        <f t="shared" si="38"/>
        <v>#DIV/0!</v>
      </c>
      <c r="AM42" s="440"/>
      <c r="AN42" s="435"/>
      <c r="AO42" s="434" t="e">
        <f t="shared" si="39"/>
        <v>#DIV/0!</v>
      </c>
      <c r="AP42" s="440"/>
      <c r="AQ42" s="435"/>
      <c r="AR42" s="434" t="e">
        <f t="shared" si="40"/>
        <v>#DIV/0!</v>
      </c>
      <c r="AS42" s="440">
        <f t="shared" si="11"/>
        <v>2828075</v>
      </c>
      <c r="AT42" s="440">
        <f t="shared" si="9"/>
        <v>878830</v>
      </c>
      <c r="AU42" s="435">
        <f t="shared" si="12"/>
        <v>2750000</v>
      </c>
      <c r="AV42" s="434">
        <f t="shared" si="28"/>
        <v>1.0283909090909091</v>
      </c>
      <c r="AW42" s="441">
        <f t="shared" si="41"/>
        <v>565615</v>
      </c>
      <c r="BA42" s="599"/>
      <c r="BB42" s="599"/>
    </row>
    <row r="43" spans="1:54" s="244" customFormat="1" ht="45" customHeight="1">
      <c r="A43" s="427">
        <v>31</v>
      </c>
      <c r="B43" s="482" t="s">
        <v>303</v>
      </c>
      <c r="C43" s="429" t="s">
        <v>96</v>
      </c>
      <c r="D43" s="430" t="s">
        <v>132</v>
      </c>
      <c r="E43" s="431">
        <v>44636</v>
      </c>
      <c r="F43" s="440">
        <v>141175</v>
      </c>
      <c r="G43" s="440">
        <v>141175</v>
      </c>
      <c r="H43" s="433">
        <v>550000</v>
      </c>
      <c r="I43" s="434">
        <f t="shared" si="31"/>
        <v>0.25668181818181818</v>
      </c>
      <c r="J43" s="440">
        <v>58990</v>
      </c>
      <c r="K43" s="440">
        <v>58990</v>
      </c>
      <c r="L43" s="435">
        <v>550000</v>
      </c>
      <c r="M43" s="434">
        <f t="shared" si="32"/>
        <v>0.10725454545454545</v>
      </c>
      <c r="N43" s="436">
        <v>670580</v>
      </c>
      <c r="O43" s="436">
        <v>670580</v>
      </c>
      <c r="P43" s="437">
        <v>550000</v>
      </c>
      <c r="Q43" s="438">
        <v>1.22</v>
      </c>
      <c r="R43" s="436">
        <v>891820</v>
      </c>
      <c r="S43" s="437">
        <v>650000</v>
      </c>
      <c r="T43" s="438">
        <v>1.37</v>
      </c>
      <c r="U43" s="436">
        <v>28995</v>
      </c>
      <c r="V43" s="437">
        <v>650000</v>
      </c>
      <c r="W43" s="438">
        <f t="shared" si="33"/>
        <v>4.4607692307692307E-2</v>
      </c>
      <c r="X43" s="432"/>
      <c r="Y43" s="435"/>
      <c r="Z43" s="434" t="e">
        <f t="shared" si="34"/>
        <v>#DIV/0!</v>
      </c>
      <c r="AA43" s="440"/>
      <c r="AB43" s="435"/>
      <c r="AC43" s="434" t="e">
        <f t="shared" si="35"/>
        <v>#DIV/0!</v>
      </c>
      <c r="AD43" s="440"/>
      <c r="AE43" s="435"/>
      <c r="AF43" s="434" t="e">
        <f t="shared" si="36"/>
        <v>#DIV/0!</v>
      </c>
      <c r="AG43" s="440"/>
      <c r="AH43" s="435"/>
      <c r="AI43" s="434" t="e">
        <f t="shared" si="37"/>
        <v>#DIV/0!</v>
      </c>
      <c r="AJ43" s="440"/>
      <c r="AK43" s="435"/>
      <c r="AL43" s="434" t="e">
        <f t="shared" si="38"/>
        <v>#DIV/0!</v>
      </c>
      <c r="AM43" s="440"/>
      <c r="AN43" s="435"/>
      <c r="AO43" s="434" t="e">
        <f t="shared" si="39"/>
        <v>#DIV/0!</v>
      </c>
      <c r="AP43" s="440"/>
      <c r="AQ43" s="435"/>
      <c r="AR43" s="434" t="e">
        <f t="shared" si="40"/>
        <v>#DIV/0!</v>
      </c>
      <c r="AS43" s="440">
        <f t="shared" si="11"/>
        <v>1791560</v>
      </c>
      <c r="AT43" s="440">
        <f t="shared" si="9"/>
        <v>870745</v>
      </c>
      <c r="AU43" s="435">
        <f t="shared" si="12"/>
        <v>2950000</v>
      </c>
      <c r="AV43" s="434">
        <f t="shared" si="28"/>
        <v>0.60730847457627124</v>
      </c>
      <c r="AW43" s="441">
        <f t="shared" si="41"/>
        <v>358312</v>
      </c>
      <c r="BA43" s="599"/>
      <c r="BB43" s="599"/>
    </row>
    <row r="44" spans="1:54" s="487" customFormat="1" ht="45" customHeight="1">
      <c r="A44" s="464">
        <v>32</v>
      </c>
      <c r="B44" s="465" t="s">
        <v>303</v>
      </c>
      <c r="C44" s="483" t="s">
        <v>323</v>
      </c>
      <c r="D44" s="484" t="s">
        <v>324</v>
      </c>
      <c r="E44" s="673">
        <v>45782</v>
      </c>
      <c r="F44" s="432"/>
      <c r="G44" s="432"/>
      <c r="H44" s="433"/>
      <c r="I44" s="486"/>
      <c r="J44" s="432"/>
      <c r="K44" s="432"/>
      <c r="L44" s="439"/>
      <c r="M44" s="486"/>
      <c r="N44" s="436"/>
      <c r="O44" s="436"/>
      <c r="P44" s="437"/>
      <c r="Q44" s="486"/>
      <c r="R44" s="436"/>
      <c r="S44" s="437"/>
      <c r="T44" s="486"/>
      <c r="U44" s="436">
        <v>603670</v>
      </c>
      <c r="V44" s="437">
        <v>479032</v>
      </c>
      <c r="W44" s="438">
        <f t="shared" si="33"/>
        <v>1.2601872108752652</v>
      </c>
      <c r="X44" s="432"/>
      <c r="Y44" s="439"/>
      <c r="Z44" s="486"/>
      <c r="AA44" s="432"/>
      <c r="AB44" s="439"/>
      <c r="AC44" s="486"/>
      <c r="AD44" s="432"/>
      <c r="AE44" s="439"/>
      <c r="AF44" s="486"/>
      <c r="AG44" s="432"/>
      <c r="AH44" s="439"/>
      <c r="AI44" s="486"/>
      <c r="AJ44" s="432"/>
      <c r="AK44" s="439"/>
      <c r="AL44" s="486"/>
      <c r="AM44" s="432"/>
      <c r="AN44" s="439"/>
      <c r="AO44" s="486"/>
      <c r="AP44" s="432"/>
      <c r="AQ44" s="439"/>
      <c r="AR44" s="486"/>
      <c r="AS44" s="432">
        <f t="shared" si="11"/>
        <v>603670</v>
      </c>
      <c r="AT44" s="432"/>
      <c r="AU44" s="439">
        <f t="shared" si="12"/>
        <v>479032</v>
      </c>
      <c r="AV44" s="486">
        <f>AS44/AU44</f>
        <v>1.2601872108752652</v>
      </c>
      <c r="AW44" s="453">
        <f>AS44/1</f>
        <v>603670</v>
      </c>
      <c r="BA44" s="599"/>
      <c r="BB44" s="599"/>
    </row>
    <row r="45" spans="1:54" s="244" customFormat="1" ht="45" customHeight="1">
      <c r="A45" s="427">
        <v>33</v>
      </c>
      <c r="B45" s="482" t="s">
        <v>303</v>
      </c>
      <c r="C45" s="429" t="s">
        <v>97</v>
      </c>
      <c r="D45" s="430" t="s">
        <v>133</v>
      </c>
      <c r="E45" s="431">
        <v>44691</v>
      </c>
      <c r="F45" s="440">
        <v>1294135</v>
      </c>
      <c r="G45" s="440">
        <v>1294135</v>
      </c>
      <c r="H45" s="433">
        <v>1100000</v>
      </c>
      <c r="I45" s="434">
        <f t="shared" si="31"/>
        <v>1.1764863636363636</v>
      </c>
      <c r="J45" s="440">
        <v>1365100</v>
      </c>
      <c r="K45" s="440">
        <v>1365100</v>
      </c>
      <c r="L45" s="435">
        <v>1100000</v>
      </c>
      <c r="M45" s="434">
        <f t="shared" si="32"/>
        <v>1.2410000000000001</v>
      </c>
      <c r="N45" s="436">
        <v>1699830</v>
      </c>
      <c r="O45" s="436">
        <v>1699830</v>
      </c>
      <c r="P45" s="437">
        <v>1200000</v>
      </c>
      <c r="Q45" s="438">
        <v>1.42</v>
      </c>
      <c r="R45" s="436">
        <v>2707580</v>
      </c>
      <c r="S45" s="437">
        <v>1300000</v>
      </c>
      <c r="T45" s="438">
        <v>2.08</v>
      </c>
      <c r="U45" s="436">
        <v>2248810</v>
      </c>
      <c r="V45" s="437">
        <v>1500000</v>
      </c>
      <c r="W45" s="438">
        <f t="shared" si="33"/>
        <v>1.4992066666666666</v>
      </c>
      <c r="X45" s="432"/>
      <c r="Y45" s="435"/>
      <c r="Z45" s="434" t="e">
        <f t="shared" si="34"/>
        <v>#DIV/0!</v>
      </c>
      <c r="AA45" s="440"/>
      <c r="AB45" s="435"/>
      <c r="AC45" s="434" t="e">
        <f t="shared" si="35"/>
        <v>#DIV/0!</v>
      </c>
      <c r="AD45" s="440"/>
      <c r="AE45" s="435"/>
      <c r="AF45" s="434" t="e">
        <f t="shared" si="36"/>
        <v>#DIV/0!</v>
      </c>
      <c r="AG45" s="440"/>
      <c r="AH45" s="435"/>
      <c r="AI45" s="434" t="e">
        <f t="shared" si="37"/>
        <v>#DIV/0!</v>
      </c>
      <c r="AJ45" s="440"/>
      <c r="AK45" s="435"/>
      <c r="AL45" s="434" t="e">
        <f t="shared" si="38"/>
        <v>#DIV/0!</v>
      </c>
      <c r="AM45" s="440"/>
      <c r="AN45" s="435"/>
      <c r="AO45" s="434" t="e">
        <f t="shared" si="39"/>
        <v>#DIV/0!</v>
      </c>
      <c r="AP45" s="440"/>
      <c r="AQ45" s="435"/>
      <c r="AR45" s="434" t="e">
        <f t="shared" si="40"/>
        <v>#DIV/0!</v>
      </c>
      <c r="AS45" s="440">
        <f t="shared" si="11"/>
        <v>9315455</v>
      </c>
      <c r="AT45" s="440">
        <f t="shared" si="9"/>
        <v>4359065</v>
      </c>
      <c r="AU45" s="435">
        <f t="shared" si="12"/>
        <v>6200000</v>
      </c>
      <c r="AV45" s="434">
        <f t="shared" si="28"/>
        <v>1.5024927419354839</v>
      </c>
      <c r="AW45" s="441">
        <f>AS45/5</f>
        <v>1863091</v>
      </c>
      <c r="BA45" s="599"/>
      <c r="BB45" s="599"/>
    </row>
    <row r="46" spans="1:54" s="244" customFormat="1" ht="45" customHeight="1">
      <c r="A46" s="427">
        <v>34</v>
      </c>
      <c r="B46" s="482" t="s">
        <v>304</v>
      </c>
      <c r="C46" s="429" t="s">
        <v>98</v>
      </c>
      <c r="D46" s="430" t="s">
        <v>325</v>
      </c>
      <c r="E46" s="431">
        <v>44823</v>
      </c>
      <c r="F46" s="440">
        <v>341830</v>
      </c>
      <c r="G46" s="440">
        <v>341830</v>
      </c>
      <c r="H46" s="433">
        <v>900000</v>
      </c>
      <c r="I46" s="434">
        <f t="shared" si="31"/>
        <v>0.3798111111111111</v>
      </c>
      <c r="J46" s="440">
        <v>638705</v>
      </c>
      <c r="K46" s="440">
        <v>638705</v>
      </c>
      <c r="L46" s="435">
        <v>900000</v>
      </c>
      <c r="M46" s="434">
        <f t="shared" si="32"/>
        <v>0.70967222222222226</v>
      </c>
      <c r="N46" s="436">
        <v>1042770</v>
      </c>
      <c r="O46" s="436">
        <v>1042770</v>
      </c>
      <c r="P46" s="437">
        <v>1000000</v>
      </c>
      <c r="Q46" s="438">
        <v>1.04</v>
      </c>
      <c r="R46" s="436">
        <v>1481100</v>
      </c>
      <c r="S46" s="437">
        <v>1100000</v>
      </c>
      <c r="T46" s="438">
        <v>1.35</v>
      </c>
      <c r="U46" s="436">
        <v>1725650</v>
      </c>
      <c r="V46" s="437">
        <v>1100000</v>
      </c>
      <c r="W46" s="438">
        <f t="shared" si="33"/>
        <v>1.5687727272727272</v>
      </c>
      <c r="X46" s="432"/>
      <c r="Y46" s="435"/>
      <c r="Z46" s="434" t="e">
        <f t="shared" si="34"/>
        <v>#DIV/0!</v>
      </c>
      <c r="AA46" s="440"/>
      <c r="AB46" s="435"/>
      <c r="AC46" s="434" t="e">
        <f t="shared" si="35"/>
        <v>#DIV/0!</v>
      </c>
      <c r="AD46" s="440"/>
      <c r="AE46" s="435"/>
      <c r="AF46" s="434" t="e">
        <f t="shared" si="36"/>
        <v>#DIV/0!</v>
      </c>
      <c r="AG46" s="440"/>
      <c r="AH46" s="435"/>
      <c r="AI46" s="434" t="e">
        <f t="shared" si="37"/>
        <v>#DIV/0!</v>
      </c>
      <c r="AJ46" s="440"/>
      <c r="AK46" s="435"/>
      <c r="AL46" s="434" t="e">
        <f t="shared" si="38"/>
        <v>#DIV/0!</v>
      </c>
      <c r="AM46" s="440"/>
      <c r="AN46" s="435"/>
      <c r="AO46" s="434" t="e">
        <f t="shared" si="39"/>
        <v>#DIV/0!</v>
      </c>
      <c r="AP46" s="440"/>
      <c r="AQ46" s="435"/>
      <c r="AR46" s="434" t="e">
        <f t="shared" si="40"/>
        <v>#DIV/0!</v>
      </c>
      <c r="AS46" s="440">
        <f t="shared" si="11"/>
        <v>5230055</v>
      </c>
      <c r="AT46" s="440">
        <f t="shared" si="9"/>
        <v>2023305</v>
      </c>
      <c r="AU46" s="435">
        <f t="shared" si="12"/>
        <v>5000000</v>
      </c>
      <c r="AV46" s="434">
        <f t="shared" si="28"/>
        <v>1.046011</v>
      </c>
      <c r="AW46" s="441">
        <f t="shared" ref="AW46:AW48" si="42">AS46/5</f>
        <v>1046011</v>
      </c>
      <c r="BA46" s="599"/>
      <c r="BB46" s="599"/>
    </row>
    <row r="47" spans="1:54" s="244" customFormat="1" ht="45" customHeight="1">
      <c r="A47" s="427">
        <v>35</v>
      </c>
      <c r="B47" s="482" t="s">
        <v>302</v>
      </c>
      <c r="C47" s="429" t="s">
        <v>99</v>
      </c>
      <c r="D47" s="430" t="s">
        <v>135</v>
      </c>
      <c r="E47" s="431">
        <v>44903</v>
      </c>
      <c r="F47" s="440">
        <v>306165</v>
      </c>
      <c r="G47" s="440">
        <v>306165</v>
      </c>
      <c r="H47" s="433">
        <v>550000</v>
      </c>
      <c r="I47" s="434">
        <f t="shared" si="31"/>
        <v>0.55666363636363636</v>
      </c>
      <c r="J47" s="440">
        <v>130780</v>
      </c>
      <c r="K47" s="440">
        <v>130780</v>
      </c>
      <c r="L47" s="435">
        <v>550000</v>
      </c>
      <c r="M47" s="434">
        <f t="shared" si="32"/>
        <v>0.23778181818181818</v>
      </c>
      <c r="N47" s="475">
        <v>1326715</v>
      </c>
      <c r="O47" s="475">
        <v>1326715</v>
      </c>
      <c r="P47" s="476">
        <v>550000</v>
      </c>
      <c r="Q47" s="438">
        <v>2.41</v>
      </c>
      <c r="R47" s="475">
        <v>382140</v>
      </c>
      <c r="S47" s="476">
        <v>550000</v>
      </c>
      <c r="T47" s="438">
        <v>0.69</v>
      </c>
      <c r="U47" s="475">
        <v>584625</v>
      </c>
      <c r="V47" s="476">
        <v>550000</v>
      </c>
      <c r="W47" s="438">
        <f t="shared" si="33"/>
        <v>1.0629545454545455</v>
      </c>
      <c r="X47" s="440"/>
      <c r="Y47" s="435"/>
      <c r="Z47" s="434" t="e">
        <f t="shared" si="34"/>
        <v>#DIV/0!</v>
      </c>
      <c r="AA47" s="440"/>
      <c r="AB47" s="435"/>
      <c r="AC47" s="434" t="e">
        <f t="shared" si="35"/>
        <v>#DIV/0!</v>
      </c>
      <c r="AD47" s="440"/>
      <c r="AE47" s="435"/>
      <c r="AF47" s="434" t="e">
        <f t="shared" si="36"/>
        <v>#DIV/0!</v>
      </c>
      <c r="AG47" s="440"/>
      <c r="AH47" s="435"/>
      <c r="AI47" s="434" t="e">
        <f t="shared" si="37"/>
        <v>#DIV/0!</v>
      </c>
      <c r="AJ47" s="440"/>
      <c r="AK47" s="435"/>
      <c r="AL47" s="434" t="e">
        <f t="shared" si="38"/>
        <v>#DIV/0!</v>
      </c>
      <c r="AM47" s="440"/>
      <c r="AN47" s="435"/>
      <c r="AO47" s="434" t="e">
        <f t="shared" si="39"/>
        <v>#DIV/0!</v>
      </c>
      <c r="AP47" s="440"/>
      <c r="AQ47" s="435"/>
      <c r="AR47" s="434" t="e">
        <f t="shared" si="40"/>
        <v>#DIV/0!</v>
      </c>
      <c r="AS47" s="440">
        <f t="shared" si="11"/>
        <v>2730425</v>
      </c>
      <c r="AT47" s="440">
        <f t="shared" si="9"/>
        <v>1763660</v>
      </c>
      <c r="AU47" s="435">
        <f t="shared" si="12"/>
        <v>2750000</v>
      </c>
      <c r="AV47" s="434">
        <f t="shared" si="28"/>
        <v>0.9928818181818182</v>
      </c>
      <c r="AW47" s="441">
        <f t="shared" si="42"/>
        <v>546085</v>
      </c>
      <c r="BA47" s="599"/>
      <c r="BB47" s="599"/>
    </row>
    <row r="48" spans="1:54" s="244" customFormat="1" ht="45" customHeight="1">
      <c r="A48" s="427">
        <v>36</v>
      </c>
      <c r="B48" s="482" t="s">
        <v>308</v>
      </c>
      <c r="C48" s="429" t="s">
        <v>100</v>
      </c>
      <c r="D48" s="430" t="s">
        <v>136</v>
      </c>
      <c r="E48" s="431">
        <v>45121</v>
      </c>
      <c r="F48" s="440">
        <v>494515</v>
      </c>
      <c r="G48" s="440">
        <v>494515</v>
      </c>
      <c r="H48" s="433">
        <v>750000</v>
      </c>
      <c r="I48" s="434">
        <f t="shared" si="31"/>
        <v>0.65935333333333335</v>
      </c>
      <c r="J48" s="440">
        <v>508915</v>
      </c>
      <c r="K48" s="440">
        <v>508915</v>
      </c>
      <c r="L48" s="435">
        <v>750000</v>
      </c>
      <c r="M48" s="434">
        <f t="shared" si="32"/>
        <v>0.67855333333333334</v>
      </c>
      <c r="N48" s="475">
        <v>358140</v>
      </c>
      <c r="O48" s="475">
        <v>358140</v>
      </c>
      <c r="P48" s="476">
        <v>750000</v>
      </c>
      <c r="Q48" s="438">
        <v>0.48</v>
      </c>
      <c r="R48" s="475">
        <v>1086515</v>
      </c>
      <c r="S48" s="476">
        <v>750000</v>
      </c>
      <c r="T48" s="438">
        <v>1.45</v>
      </c>
      <c r="U48" s="475">
        <v>847060</v>
      </c>
      <c r="V48" s="476">
        <v>750000</v>
      </c>
      <c r="W48" s="438">
        <f t="shared" si="33"/>
        <v>1.1294133333333334</v>
      </c>
      <c r="X48" s="440"/>
      <c r="Y48" s="435"/>
      <c r="Z48" s="434" t="e">
        <f t="shared" si="34"/>
        <v>#DIV/0!</v>
      </c>
      <c r="AA48" s="440"/>
      <c r="AB48" s="435"/>
      <c r="AC48" s="434" t="e">
        <f t="shared" si="35"/>
        <v>#DIV/0!</v>
      </c>
      <c r="AD48" s="440"/>
      <c r="AE48" s="435"/>
      <c r="AF48" s="434" t="e">
        <f t="shared" si="36"/>
        <v>#DIV/0!</v>
      </c>
      <c r="AG48" s="440"/>
      <c r="AH48" s="435"/>
      <c r="AI48" s="434" t="e">
        <f t="shared" si="37"/>
        <v>#DIV/0!</v>
      </c>
      <c r="AJ48" s="440"/>
      <c r="AK48" s="435"/>
      <c r="AL48" s="434" t="e">
        <f t="shared" si="38"/>
        <v>#DIV/0!</v>
      </c>
      <c r="AM48" s="440"/>
      <c r="AN48" s="435"/>
      <c r="AO48" s="434" t="e">
        <f t="shared" si="39"/>
        <v>#DIV/0!</v>
      </c>
      <c r="AP48" s="440"/>
      <c r="AQ48" s="435"/>
      <c r="AR48" s="434" t="e">
        <f t="shared" si="40"/>
        <v>#DIV/0!</v>
      </c>
      <c r="AS48" s="440">
        <f t="shared" si="11"/>
        <v>3295145</v>
      </c>
      <c r="AT48" s="440">
        <f t="shared" si="9"/>
        <v>1361570</v>
      </c>
      <c r="AU48" s="435">
        <f t="shared" si="12"/>
        <v>3750000</v>
      </c>
      <c r="AV48" s="434">
        <f t="shared" si="28"/>
        <v>0.87870533333333334</v>
      </c>
      <c r="AW48" s="441">
        <f t="shared" si="42"/>
        <v>659029</v>
      </c>
      <c r="BA48" s="599"/>
      <c r="BB48" s="599"/>
    </row>
    <row r="49" spans="1:54" s="244" customFormat="1" ht="45" customHeight="1">
      <c r="A49" s="427">
        <v>37</v>
      </c>
      <c r="B49" s="482" t="s">
        <v>302</v>
      </c>
      <c r="C49" s="429" t="s">
        <v>288</v>
      </c>
      <c r="D49" s="430" t="s">
        <v>289</v>
      </c>
      <c r="E49" s="431" t="s">
        <v>290</v>
      </c>
      <c r="F49" s="440"/>
      <c r="G49" s="440"/>
      <c r="H49" s="433"/>
      <c r="I49" s="501"/>
      <c r="J49" s="440"/>
      <c r="K49" s="440"/>
      <c r="L49" s="435"/>
      <c r="M49" s="501"/>
      <c r="N49" s="475">
        <v>333500</v>
      </c>
      <c r="O49" s="475">
        <v>317655</v>
      </c>
      <c r="P49" s="476">
        <v>425806</v>
      </c>
      <c r="Q49" s="486">
        <v>0.78</v>
      </c>
      <c r="R49" s="475">
        <v>119575</v>
      </c>
      <c r="S49" s="476">
        <v>550000</v>
      </c>
      <c r="T49" s="486">
        <v>0.22</v>
      </c>
      <c r="U49" s="475">
        <v>362345</v>
      </c>
      <c r="V49" s="476">
        <v>550000</v>
      </c>
      <c r="W49" s="438">
        <f t="shared" si="33"/>
        <v>0.6588090909090909</v>
      </c>
      <c r="X49" s="440"/>
      <c r="Y49" s="435"/>
      <c r="Z49" s="501"/>
      <c r="AA49" s="440"/>
      <c r="AB49" s="435"/>
      <c r="AC49" s="501"/>
      <c r="AD49" s="440"/>
      <c r="AE49" s="435"/>
      <c r="AF49" s="501"/>
      <c r="AG49" s="440"/>
      <c r="AH49" s="435"/>
      <c r="AI49" s="501"/>
      <c r="AJ49" s="440"/>
      <c r="AK49" s="435"/>
      <c r="AL49" s="501"/>
      <c r="AM49" s="440"/>
      <c r="AN49" s="435"/>
      <c r="AO49" s="501"/>
      <c r="AP49" s="440"/>
      <c r="AQ49" s="435"/>
      <c r="AR49" s="501"/>
      <c r="AS49" s="440">
        <f t="shared" si="11"/>
        <v>815420</v>
      </c>
      <c r="AT49" s="440">
        <f t="shared" si="9"/>
        <v>317655</v>
      </c>
      <c r="AU49" s="435">
        <f t="shared" si="12"/>
        <v>1525806</v>
      </c>
      <c r="AV49" s="501">
        <f t="shared" si="28"/>
        <v>0.53441918566318392</v>
      </c>
      <c r="AW49" s="441">
        <f>AS49/3</f>
        <v>271806.66666666669</v>
      </c>
      <c r="BA49" s="599"/>
      <c r="BB49" s="599"/>
    </row>
    <row r="50" spans="1:54" s="508" customFormat="1" ht="45" customHeight="1">
      <c r="A50" s="464"/>
      <c r="B50" s="640" t="s">
        <v>28</v>
      </c>
      <c r="C50" s="640"/>
      <c r="D50" s="640"/>
      <c r="E50" s="640"/>
      <c r="F50" s="503">
        <f>SUM(F8:F48)</f>
        <v>17739630</v>
      </c>
      <c r="G50" s="503">
        <v>17739630</v>
      </c>
      <c r="H50" s="504">
        <f>SUM(H8:H48)</f>
        <v>21450000</v>
      </c>
      <c r="I50" s="505">
        <f>F50/H50</f>
        <v>0.82702237762237762</v>
      </c>
      <c r="J50" s="503">
        <f>SUM(J8:J48)</f>
        <v>15690860</v>
      </c>
      <c r="K50" s="503">
        <v>15657865</v>
      </c>
      <c r="L50" s="504">
        <f>SUM(L8:L48)</f>
        <v>21132141</v>
      </c>
      <c r="M50" s="505">
        <f>J50/L50</f>
        <v>0.74251160826534335</v>
      </c>
      <c r="N50" s="506">
        <f>SUM(N8:N49)</f>
        <v>29519515</v>
      </c>
      <c r="O50" s="506">
        <f>SUM(O8:O49)</f>
        <v>29264995</v>
      </c>
      <c r="P50" s="507">
        <f>SUM(P8:P49)</f>
        <v>22129031</v>
      </c>
      <c r="Q50" s="505">
        <v>0.78</v>
      </c>
      <c r="R50" s="503">
        <f>SUM(R8:R49)</f>
        <v>45894505</v>
      </c>
      <c r="S50" s="503">
        <f>SUM(S8:S49)</f>
        <v>25846665</v>
      </c>
      <c r="T50" s="505">
        <f>R50/S50</f>
        <v>1.7756451364228227</v>
      </c>
      <c r="U50" s="503">
        <f>SUM(U8:U49)</f>
        <v>34314700</v>
      </c>
      <c r="V50" s="503">
        <f>SUM(V8:V49)</f>
        <v>29238708</v>
      </c>
      <c r="W50" s="505">
        <f>U50/V50</f>
        <v>1.1736052085475186</v>
      </c>
      <c r="X50" s="503">
        <f>SUM(X8:X48)</f>
        <v>0</v>
      </c>
      <c r="Y50" s="503">
        <f>SUM(Y8:Y48)</f>
        <v>0</v>
      </c>
      <c r="Z50" s="505" t="e">
        <f>X50/Y50</f>
        <v>#DIV/0!</v>
      </c>
      <c r="AA50" s="503">
        <f>SUM(AA8:AA48)</f>
        <v>0</v>
      </c>
      <c r="AB50" s="503">
        <f>SUM(AB8:AB48)</f>
        <v>0</v>
      </c>
      <c r="AC50" s="505" t="e">
        <f>AA50/AB50</f>
        <v>#DIV/0!</v>
      </c>
      <c r="AD50" s="503">
        <f>SUM(AD8:AD48)</f>
        <v>0</v>
      </c>
      <c r="AE50" s="503">
        <f>SUM(AE8:AE48)</f>
        <v>0</v>
      </c>
      <c r="AF50" s="505" t="e">
        <f>AD50/AE50</f>
        <v>#DIV/0!</v>
      </c>
      <c r="AG50" s="503">
        <f>SUM(AG8:AG48)</f>
        <v>0</v>
      </c>
      <c r="AH50" s="503">
        <f>SUM(AH8:AH48)</f>
        <v>0</v>
      </c>
      <c r="AI50" s="505" t="e">
        <f>AG50/AH50</f>
        <v>#DIV/0!</v>
      </c>
      <c r="AJ50" s="503">
        <f>SUM(AJ8:AJ48)</f>
        <v>0</v>
      </c>
      <c r="AK50" s="503">
        <f>SUM(AK8:AK48)</f>
        <v>0</v>
      </c>
      <c r="AL50" s="505" t="e">
        <f>AJ50/AK50</f>
        <v>#DIV/0!</v>
      </c>
      <c r="AM50" s="503">
        <f>SUM(AM8:AM48)</f>
        <v>0</v>
      </c>
      <c r="AN50" s="503">
        <f>SUM(AN8:AN48)</f>
        <v>0</v>
      </c>
      <c r="AO50" s="505" t="e">
        <f>AM50/AN50</f>
        <v>#DIV/0!</v>
      </c>
      <c r="AP50" s="503">
        <f>SUM(AP8:AP48)</f>
        <v>0</v>
      </c>
      <c r="AQ50" s="503">
        <f>SUM(AQ8:AQ48)</f>
        <v>0</v>
      </c>
      <c r="AR50" s="505" t="e">
        <f>AP50/AQ50</f>
        <v>#DIV/0!</v>
      </c>
      <c r="AS50" s="503">
        <f>F50+J50+N50+R50+U50</f>
        <v>143159210</v>
      </c>
      <c r="AT50" s="503">
        <f t="shared" si="9"/>
        <v>62662490</v>
      </c>
      <c r="AU50" s="504">
        <f>H50+L50+P50+S50+V50</f>
        <v>119796545</v>
      </c>
      <c r="AV50" s="505">
        <f t="shared" si="28"/>
        <v>1.1950195224745421</v>
      </c>
      <c r="AW50" s="503">
        <f>AS50/5</f>
        <v>28631842</v>
      </c>
      <c r="BA50" s="600"/>
      <c r="BB50" s="600"/>
    </row>
    <row r="51" spans="1:54" ht="18.75">
      <c r="A51" s="52"/>
      <c r="B51" s="40"/>
    </row>
    <row r="52" spans="1:54" ht="24">
      <c r="A52" s="52"/>
      <c r="B52" s="14"/>
      <c r="C52" s="240"/>
      <c r="D52" s="240"/>
      <c r="E52" s="240"/>
      <c r="F52" s="241"/>
      <c r="G52" s="241"/>
      <c r="H52" s="241"/>
      <c r="I52" s="242"/>
      <c r="J52" s="240"/>
      <c r="K52" s="240"/>
      <c r="L52" s="243"/>
      <c r="M52" s="240"/>
      <c r="N52" s="240"/>
      <c r="O52" s="240"/>
      <c r="P52" s="243"/>
      <c r="Q52" s="240"/>
      <c r="R52" s="574"/>
      <c r="S52" s="243"/>
      <c r="T52" s="240"/>
      <c r="U52" s="240"/>
      <c r="V52" s="243"/>
      <c r="W52" s="240"/>
      <c r="X52" s="240"/>
      <c r="Y52" s="243"/>
      <c r="Z52" s="240"/>
      <c r="AA52" s="240"/>
      <c r="AB52" s="243"/>
      <c r="AC52" s="240"/>
      <c r="AD52" s="240"/>
      <c r="AE52" s="243"/>
      <c r="AF52" s="240"/>
      <c r="AG52" s="240"/>
      <c r="AH52" s="243"/>
      <c r="AI52" s="240"/>
      <c r="AJ52" s="240"/>
      <c r="AK52" s="243"/>
      <c r="AL52" s="240"/>
      <c r="AM52" s="240"/>
      <c r="AN52" s="243"/>
      <c r="AO52" s="240"/>
      <c r="AP52" s="240"/>
      <c r="AQ52" s="243"/>
      <c r="AR52" s="240"/>
      <c r="AS52" s="240"/>
      <c r="AT52" s="240"/>
      <c r="AU52" s="243"/>
      <c r="AV52" s="240"/>
    </row>
    <row r="53" spans="1:54" s="415" customFormat="1" ht="51.75" customHeight="1">
      <c r="B53" s="562" t="s">
        <v>29</v>
      </c>
      <c r="C53" s="562"/>
      <c r="E53" s="632" t="s">
        <v>30</v>
      </c>
      <c r="F53" s="632"/>
      <c r="G53" s="603"/>
      <c r="H53" s="416"/>
      <c r="I53" s="417"/>
      <c r="L53" s="416"/>
      <c r="P53" s="416"/>
      <c r="S53" s="416"/>
      <c r="V53" s="416"/>
      <c r="Y53" s="416"/>
      <c r="AB53" s="416"/>
      <c r="AE53" s="416"/>
      <c r="AH53" s="416"/>
      <c r="AK53" s="416"/>
      <c r="AN53" s="416"/>
      <c r="AQ53" s="416"/>
      <c r="AU53" s="632" t="s">
        <v>30</v>
      </c>
      <c r="AV53" s="632"/>
      <c r="BA53" s="600"/>
      <c r="BB53" s="600"/>
    </row>
    <row r="54" spans="1:54" ht="20.25" customHeight="1">
      <c r="A54" s="52"/>
      <c r="B54" s="63"/>
      <c r="C54" s="63"/>
      <c r="E54" s="66"/>
      <c r="F54" s="67"/>
      <c r="G54" s="67"/>
      <c r="AU54" s="68"/>
      <c r="AV54" s="69"/>
    </row>
    <row r="55" spans="1:54" s="565" customFormat="1" ht="38.25" customHeight="1">
      <c r="B55" s="564" t="s">
        <v>103</v>
      </c>
      <c r="C55" s="564"/>
      <c r="E55" s="604" t="s">
        <v>31</v>
      </c>
      <c r="F55" s="567"/>
      <c r="G55" s="567"/>
      <c r="H55" s="568"/>
      <c r="I55" s="569"/>
      <c r="L55" s="568"/>
      <c r="P55" s="568"/>
      <c r="S55" s="568"/>
      <c r="V55" s="568"/>
      <c r="Y55" s="568"/>
      <c r="AB55" s="568"/>
      <c r="AE55" s="568"/>
      <c r="AH55" s="568"/>
      <c r="AK55" s="568"/>
      <c r="AN55" s="568"/>
      <c r="AQ55" s="568"/>
      <c r="AU55" s="633" t="s">
        <v>32</v>
      </c>
      <c r="AV55" s="633"/>
      <c r="AW55" s="633"/>
      <c r="BA55" s="600"/>
      <c r="BB55" s="600"/>
    </row>
    <row r="56" spans="1:54" s="415" customFormat="1" ht="25.5" customHeight="1">
      <c r="B56" s="570" t="s">
        <v>101</v>
      </c>
      <c r="C56" s="570"/>
      <c r="E56" s="603" t="s">
        <v>33</v>
      </c>
      <c r="F56" s="603"/>
      <c r="G56" s="603"/>
      <c r="H56" s="416"/>
      <c r="I56" s="417"/>
      <c r="L56" s="416"/>
      <c r="P56" s="416"/>
      <c r="S56" s="416"/>
      <c r="V56" s="416"/>
      <c r="Y56" s="416"/>
      <c r="AB56" s="416"/>
      <c r="AE56" s="416"/>
      <c r="AH56" s="416"/>
      <c r="AK56" s="416"/>
      <c r="AN56" s="416"/>
      <c r="AQ56" s="416"/>
      <c r="AU56" s="632" t="s">
        <v>315</v>
      </c>
      <c r="AV56" s="632"/>
      <c r="AW56" s="632"/>
      <c r="BA56" s="600"/>
      <c r="BB56" s="600"/>
    </row>
    <row r="58" spans="1:54" ht="28.5" customHeight="1">
      <c r="A58" s="52"/>
      <c r="R58" s="576"/>
      <c r="S58" s="577"/>
      <c r="T58" s="578"/>
    </row>
    <row r="59" spans="1:54" ht="25.5">
      <c r="A59" s="52"/>
      <c r="R59" s="579"/>
      <c r="S59" s="579"/>
      <c r="T59" s="580"/>
    </row>
  </sheetData>
  <mergeCells count="28">
    <mergeCell ref="BB5:BB7"/>
    <mergeCell ref="B50:E50"/>
    <mergeCell ref="E53:F53"/>
    <mergeCell ref="AU53:AV53"/>
    <mergeCell ref="AU55:AW55"/>
    <mergeCell ref="AU56:AW56"/>
    <mergeCell ref="AJ5:AL6"/>
    <mergeCell ref="AM5:AO6"/>
    <mergeCell ref="AP5:AR6"/>
    <mergeCell ref="AS5:AV6"/>
    <mergeCell ref="AW5:AW7"/>
    <mergeCell ref="BA5:BA7"/>
    <mergeCell ref="R5:T6"/>
    <mergeCell ref="U5:W6"/>
    <mergeCell ref="X5:Z6"/>
    <mergeCell ref="AA5:AC6"/>
    <mergeCell ref="AD5:AF6"/>
    <mergeCell ref="AG5:AI6"/>
    <mergeCell ref="AS2:AU2"/>
    <mergeCell ref="AS3:AV3"/>
    <mergeCell ref="C4:D4"/>
    <mergeCell ref="B5:B7"/>
    <mergeCell ref="C5:C7"/>
    <mergeCell ref="D5:D7"/>
    <mergeCell ref="E5:E7"/>
    <mergeCell ref="F5:I6"/>
    <mergeCell ref="J5:M6"/>
    <mergeCell ref="N5:Q6"/>
  </mergeCells>
  <pageMargins left="0.98" right="0.19685039370078741" top="1.21" bottom="0.64" header="1.1599999999999999" footer="0.19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21</vt:i4>
      </vt:variant>
    </vt:vector>
  </HeadingPairs>
  <TitlesOfParts>
    <vt:vector size="36" baseType="lpstr">
      <vt:lpstr>TUGUEGARAO</vt:lpstr>
      <vt:lpstr>DAGUPAN</vt:lpstr>
      <vt:lpstr>1MS PAMPANGA</vt:lpstr>
      <vt:lpstr>SAVERS PAMPANGA</vt:lpstr>
      <vt:lpstr>1ST MEGA SAVER</vt:lpstr>
      <vt:lpstr>CEBU</vt:lpstr>
      <vt:lpstr>-CEBU </vt:lpstr>
      <vt:lpstr>--1ST MEGA SAVER--</vt:lpstr>
      <vt:lpstr>---1ST MEGA SAVER---</vt:lpstr>
      <vt:lpstr>SAVERS - PAMPANGA</vt:lpstr>
      <vt:lpstr>-CEBU-</vt:lpstr>
      <vt:lpstr> --CEBU--</vt:lpstr>
      <vt:lpstr> ---CEBU---</vt:lpstr>
      <vt:lpstr>1ST MEGA SAVER (2)</vt:lpstr>
      <vt:lpstr>-CEBU  (2)</vt:lpstr>
      <vt:lpstr>' --CEBU--'!Print_Area</vt:lpstr>
      <vt:lpstr>' ---CEBU---'!Print_Area</vt:lpstr>
      <vt:lpstr>'1MS PAMPANGA'!Print_Area</vt:lpstr>
      <vt:lpstr>'1ST MEGA SAVER'!Print_Area</vt:lpstr>
      <vt:lpstr>'--1ST MEGA SAVER--'!Print_Area</vt:lpstr>
      <vt:lpstr>'---1ST MEGA SAVER---'!Print_Area</vt:lpstr>
      <vt:lpstr>'1ST MEGA SAVER (2)'!Print_Area</vt:lpstr>
      <vt:lpstr>CEBU!Print_Area</vt:lpstr>
      <vt:lpstr>'-CEBU-'!Print_Area</vt:lpstr>
      <vt:lpstr>'-CEBU '!Print_Area</vt:lpstr>
      <vt:lpstr>'-CEBU  (2)'!Print_Area</vt:lpstr>
      <vt:lpstr>DAGUPAN!Print_Area</vt:lpstr>
      <vt:lpstr>'SAVERS - PAMPANGA'!Print_Area</vt:lpstr>
      <vt:lpstr>'SAVERS PAMPANGA'!Print_Area</vt:lpstr>
      <vt:lpstr>TUGUEGARAO!Print_Area</vt:lpstr>
      <vt:lpstr>' --CEBU--'!Print_Titles</vt:lpstr>
      <vt:lpstr>' ---CEBU---'!Print_Titles</vt:lpstr>
      <vt:lpstr>CEBU!Print_Titles</vt:lpstr>
      <vt:lpstr>'-CEBU-'!Print_Titles</vt:lpstr>
      <vt:lpstr>'-CEBU '!Print_Titles</vt:lpstr>
      <vt:lpstr>'-CEBU 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Jayferson B.. Obrador</dc:creator>
  <cp:lastModifiedBy>250119</cp:lastModifiedBy>
  <cp:lastPrinted>2025-06-05T06:07:18Z</cp:lastPrinted>
  <dcterms:created xsi:type="dcterms:W3CDTF">2025-02-05T08:25:37Z</dcterms:created>
  <dcterms:modified xsi:type="dcterms:W3CDTF">2025-06-05T06:08:59Z</dcterms:modified>
</cp:coreProperties>
</file>